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1 de agosto de 2024\"/>
    </mc:Choice>
  </mc:AlternateContent>
  <xr:revisionPtr revIDLastSave="0" documentId="13_ncr:1_{FEFDA097-4D6F-47FD-BD7B-54CB09301531}" xr6:coauthVersionLast="47" xr6:coauthVersionMax="47" xr10:uidLastSave="{00000000-0000-0000-0000-000000000000}"/>
  <bookViews>
    <workbookView xWindow="28680" yWindow="-120" windowWidth="19440" windowHeight="150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'42pbpcasaadpot'!$N$10:$O$28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'42pbpcasaadpot'!$A$1:$S$34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'51pbgrado'!$A$1:$R$31</definedName>
    <definedName name="_xlnm.Print_Area" localSheetId="63">'52SubtipoVinculada'!$A$1:$P$28</definedName>
    <definedName name="_xlnm.Print_Area" localSheetId="66">'52SubtipoVinculadaGI'!$A$1:$P$28</definedName>
    <definedName name="_xlnm.Print_Area" localSheetId="65">'52SubtipoVinculadaGII'!$A$1:$P$28</definedName>
    <definedName name="_xlnm.Print_Area" localSheetId="64">'52SubtipoVinculadaGIII'!$A$1:$P$28</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'7IntenPE_SAD_CCAA'!$A$1:$L$33</definedName>
    <definedName name="_xlnm.Print_Area" localSheetId="73">'7IntenSAD_CCAA'!$A$1:$L$33</definedName>
    <definedName name="_xlnm.Print_Area" localSheetId="71">'7Intensidad'!$A$1:$S$38</definedName>
    <definedName name="_xlnm.Print_Area" localSheetId="72">'7IntensidadCCAA'!$A$1:$L$33</definedName>
    <definedName name="_xlnm.Print_Area" localSheetId="77">'8CuantíaAP_CCAA'!$A$1:$L$33</definedName>
    <definedName name="_xlnm.Print_Area" localSheetId="76">'8CuantíaPEC_CCAA'!$A$1:$L$33</definedName>
    <definedName name="_xlnm.Print_Area" localSheetId="80">'8CuantíaPEVcd_CCAA'!$A$1:$L$33</definedName>
    <definedName name="_xlnm.Print_Area" localSheetId="81">'8CuantíaPEVpapd_CCAA'!$A$1:$L$33</definedName>
    <definedName name="_xlnm.Print_Area" localSheetId="78">'8CuantíaPEVsad_CCAA'!$A$1:$L$33</definedName>
    <definedName name="_xlnm.Print_Area" localSheetId="79">'8CuantíaPEVsar_CCAA'!$A$1:$L$33</definedName>
    <definedName name="_xlnm.Print_Area" localSheetId="82">'8CuantíaPEVteleasist_CCAA'!$A$1:$L$33</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2" i="167" l="1"/>
  <c r="J27" i="159" l="1"/>
  <c r="AA13" i="105"/>
  <c r="U27" i="164" l="1"/>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V27" i="160" l="1"/>
  <c r="T43" i="158" l="1"/>
  <c r="S26" i="159" l="1"/>
  <c r="M43" i="158"/>
  <c r="O43" i="158"/>
  <c r="Q43" i="158"/>
  <c r="D33" i="90"/>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L34" i="54"/>
  <c r="P35" i="54"/>
  <c r="K35" i="54"/>
  <c r="Q35" i="54"/>
  <c r="L35" i="54"/>
  <c r="G34" i="54"/>
  <c r="K34" i="54"/>
  <c r="P34" i="54"/>
  <c r="G35" i="54"/>
  <c r="Q34" i="54"/>
  <c r="G33" i="90" l="1"/>
  <c r="J33" i="90"/>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M27" i="163" l="1"/>
  <c r="N27" i="164"/>
  <c r="M27" i="162"/>
  <c r="M27" i="160"/>
  <c r="M27" i="159"/>
  <c r="X19" i="167"/>
  <c r="X28" i="167"/>
  <c r="X18" i="167"/>
  <c r="X25"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N35" i="49"/>
  <c r="K37" i="10"/>
  <c r="L37" i="134"/>
  <c r="N37" i="134"/>
  <c r="Q37" i="10"/>
  <c r="D35" i="47"/>
  <c r="Z37" i="134"/>
  <c r="Q38" i="10"/>
  <c r="U37" i="134"/>
  <c r="Q37" i="134"/>
  <c r="G46" i="111"/>
  <c r="D35" i="48"/>
  <c r="G47" i="111"/>
  <c r="N38" i="10"/>
  <c r="N36" i="49"/>
  <c r="AB38" i="134"/>
  <c r="G46" i="112"/>
  <c r="D35" i="49"/>
  <c r="D36" i="49"/>
  <c r="S37" i="134"/>
  <c r="AB37" i="134"/>
  <c r="N37" i="10"/>
  <c r="W38" i="10"/>
  <c r="W37" i="10"/>
  <c r="N36" i="47"/>
  <c r="G47" i="110"/>
  <c r="N38" i="134"/>
  <c r="X38" i="134"/>
  <c r="D36" i="47"/>
  <c r="Q38" i="134"/>
  <c r="U38" i="134"/>
  <c r="D36" i="48"/>
  <c r="S38" i="134"/>
  <c r="N35" i="48"/>
  <c r="N36" i="48"/>
  <c r="L38" i="134"/>
  <c r="X37" i="134"/>
  <c r="N35" i="47"/>
  <c r="G46" i="110"/>
  <c r="G47" i="112"/>
  <c r="Z38" i="134"/>
  <c r="K38" i="10"/>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G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H31" i="36"/>
  <c r="N30" i="4"/>
  <c r="E30" i="4"/>
  <c r="K30" i="4"/>
  <c r="H31" i="43"/>
  <c r="K28" i="111" l="1"/>
  <c r="I28" i="111"/>
  <c r="K28" i="112"/>
  <c r="K28" i="109"/>
  <c r="I28" i="112"/>
  <c r="M28" i="112"/>
  <c r="K28" i="110"/>
  <c r="I28" i="110"/>
  <c r="E28" i="112"/>
  <c r="I28" i="109"/>
  <c r="M28" i="110"/>
  <c r="M28" i="111"/>
  <c r="M28" i="109"/>
  <c r="H20" i="94"/>
  <c r="G28" i="112"/>
  <c r="G28" i="110"/>
  <c r="E28" i="109"/>
  <c r="E28" i="111"/>
  <c r="E28" i="110"/>
  <c r="G28" i="111"/>
  <c r="G28" i="109"/>
  <c r="Y20" i="101"/>
  <c r="S13" i="100"/>
  <c r="V11" i="100"/>
  <c r="V12" i="100"/>
  <c r="S20" i="101"/>
  <c r="Y15" i="101"/>
  <c r="Y14" i="4"/>
  <c r="S19" i="101"/>
  <c r="Y22" i="4"/>
  <c r="V18" i="101"/>
  <c r="Y17" i="101"/>
  <c r="S22" i="100"/>
  <c r="V25" i="101"/>
  <c r="Y16" i="101"/>
  <c r="Y25" i="100"/>
  <c r="V28" i="101"/>
  <c r="S12" i="100"/>
  <c r="Y23" i="100"/>
  <c r="V25" i="4"/>
  <c r="V13" i="4"/>
  <c r="S26" i="100"/>
  <c r="Y24" i="100"/>
  <c r="S14" i="4"/>
  <c r="S15" i="4"/>
  <c r="S11" i="101"/>
  <c r="Y17" i="100"/>
  <c r="Y12" i="101"/>
  <c r="S12" i="4"/>
  <c r="V28" i="100"/>
  <c r="S26" i="101"/>
  <c r="V22" i="100"/>
  <c r="V27" i="101"/>
  <c r="V24" i="101"/>
  <c r="Y20" i="4"/>
  <c r="S23" i="4"/>
  <c r="Y17" i="4"/>
  <c r="S28" i="100"/>
  <c r="S21" i="4"/>
  <c r="S11" i="100"/>
  <c r="V12" i="4"/>
  <c r="S20" i="4"/>
  <c r="V27" i="100"/>
  <c r="V26" i="4"/>
  <c r="V15" i="100"/>
  <c r="S25" i="101"/>
  <c r="Y19" i="100"/>
  <c r="V17" i="101"/>
  <c r="S24" i="4"/>
  <c r="V20" i="101"/>
  <c r="Y21" i="4"/>
  <c r="V22" i="101"/>
  <c r="Y22" i="100"/>
  <c r="V21" i="4"/>
  <c r="Y18" i="4"/>
  <c r="Y11" i="4"/>
  <c r="V16" i="4"/>
  <c r="S21" i="100"/>
  <c r="V19" i="4"/>
  <c r="Y16" i="4"/>
  <c r="V14" i="101"/>
  <c r="V11" i="4"/>
  <c r="Y24" i="4"/>
  <c r="V15" i="4"/>
  <c r="V19" i="101"/>
  <c r="Y13" i="101"/>
  <c r="V23" i="101"/>
  <c r="S11" i="4"/>
  <c r="S21" i="101"/>
  <c r="S24" i="101"/>
  <c r="V13" i="101"/>
  <c r="S17" i="101"/>
  <c r="Y25" i="4"/>
  <c r="Y15" i="4"/>
  <c r="V23" i="4"/>
  <c r="S27" i="101"/>
  <c r="Y28" i="101"/>
  <c r="Y27" i="4"/>
  <c r="Y21" i="100"/>
  <c r="S22" i="101"/>
  <c r="S25" i="4"/>
  <c r="S25" i="100"/>
  <c r="Y18" i="101"/>
  <c r="Y26" i="101"/>
  <c r="S16" i="100"/>
  <c r="V14" i="4"/>
  <c r="V27" i="4"/>
  <c r="S23" i="101"/>
  <c r="V28" i="4"/>
  <c r="V12" i="101"/>
  <c r="Y16" i="100"/>
  <c r="Y18" i="100"/>
  <c r="S18" i="101"/>
  <c r="S20" i="100"/>
  <c r="V18" i="100"/>
  <c r="V14" i="100"/>
  <c r="S15" i="100"/>
  <c r="Y27" i="101"/>
  <c r="V15" i="101"/>
  <c r="V22" i="4"/>
  <c r="S13" i="101"/>
  <c r="S24" i="100"/>
  <c r="S19" i="4"/>
  <c r="V25" i="100"/>
  <c r="S12" i="101"/>
  <c r="S27" i="100"/>
  <c r="Y22" i="101"/>
  <c r="V11" i="101"/>
  <c r="Y11" i="101"/>
  <c r="V20" i="100"/>
  <c r="V19" i="100"/>
  <c r="V26" i="100"/>
  <c r="Y24" i="101"/>
  <c r="S28" i="101"/>
  <c r="Y13" i="100"/>
  <c r="V26" i="101"/>
  <c r="Y19" i="101"/>
  <c r="S14" i="100"/>
  <c r="S22" i="4"/>
  <c r="V18" i="4"/>
  <c r="S26" i="4"/>
  <c r="S17" i="100"/>
  <c r="S27" i="4"/>
  <c r="S28" i="4"/>
  <c r="Y23" i="101"/>
  <c r="V24" i="100"/>
  <c r="Y21" i="101"/>
  <c r="S16" i="101"/>
  <c r="Y14" i="100"/>
  <c r="Y13" i="4"/>
  <c r="V16" i="101"/>
  <c r="S14" i="101"/>
  <c r="V23" i="100"/>
  <c r="V16" i="100"/>
  <c r="S23" i="100"/>
  <c r="S17" i="4"/>
  <c r="V20" i="4"/>
  <c r="V24" i="4"/>
  <c r="Y19" i="4"/>
  <c r="S18" i="100"/>
  <c r="S16" i="4"/>
  <c r="V21" i="101"/>
  <c r="V17" i="100"/>
  <c r="Y28" i="100"/>
  <c r="Y23" i="4"/>
  <c r="V13" i="100"/>
  <c r="Y26" i="4"/>
  <c r="V21" i="100"/>
  <c r="S13" i="4"/>
  <c r="S18" i="4"/>
  <c r="Y12" i="4"/>
  <c r="Y20" i="100"/>
  <c r="Y15" i="100"/>
  <c r="Y12" i="100"/>
  <c r="Y27" i="100"/>
  <c r="S19" i="100"/>
  <c r="Y14" i="101"/>
  <c r="Y28" i="4"/>
  <c r="S15" i="101"/>
  <c r="Y11" i="100"/>
  <c r="Y26" i="100"/>
  <c r="Y25" i="101"/>
  <c r="V17" i="4"/>
  <c r="G29" i="146" l="1"/>
  <c r="L31" i="144"/>
  <c r="E12" i="144"/>
  <c r="J12" i="144"/>
  <c r="C14" i="112"/>
  <c r="P14" i="112" s="1"/>
  <c r="D27" i="51"/>
  <c r="J26" i="145"/>
  <c r="E26" i="145"/>
  <c r="D27" i="136"/>
  <c r="E27" i="136" s="1"/>
  <c r="V13" i="47"/>
  <c r="Y13" i="47" s="1"/>
  <c r="F13" i="95"/>
  <c r="D19" i="56"/>
  <c r="C17" i="110"/>
  <c r="P17" i="110" s="1"/>
  <c r="C23" i="109"/>
  <c r="P23" i="109" s="1"/>
  <c r="V17" i="47"/>
  <c r="Y17" i="47" s="1"/>
  <c r="F17" i="95"/>
  <c r="J26" i="97"/>
  <c r="Z20" i="100"/>
  <c r="D23" i="96"/>
  <c r="J13" i="141"/>
  <c r="J13" i="108"/>
  <c r="G29" i="50"/>
  <c r="D11" i="50"/>
  <c r="L28" i="43"/>
  <c r="K28" i="43"/>
  <c r="G23" i="143"/>
  <c r="E26" i="137"/>
  <c r="H18" i="96"/>
  <c r="D15" i="57"/>
  <c r="K13" i="92"/>
  <c r="K13" i="152"/>
  <c r="D20" i="53"/>
  <c r="C37" i="77"/>
  <c r="J14" i="146"/>
  <c r="E14" i="146"/>
  <c r="G27" i="146"/>
  <c r="C14" i="111"/>
  <c r="P14" i="111" s="1"/>
  <c r="J15" i="145"/>
  <c r="E15" i="145"/>
  <c r="J22" i="96"/>
  <c r="G15" i="144"/>
  <c r="K14" i="152"/>
  <c r="K14" i="92"/>
  <c r="E12" i="134"/>
  <c r="L31" i="134"/>
  <c r="W19" i="4"/>
  <c r="C25" i="111"/>
  <c r="C12" i="112"/>
  <c r="J23" i="95"/>
  <c r="J27" i="141"/>
  <c r="J27" i="108"/>
  <c r="D28" i="53"/>
  <c r="V25" i="103"/>
  <c r="W25" i="103" s="1"/>
  <c r="C17" i="109"/>
  <c r="P17" i="109" s="1"/>
  <c r="D12" i="51"/>
  <c r="S22" i="104"/>
  <c r="D23" i="138"/>
  <c r="E23" i="138" s="1"/>
  <c r="G29" i="142"/>
  <c r="E29" i="147"/>
  <c r="J29" i="147"/>
  <c r="H18" i="97"/>
  <c r="E14" i="134"/>
  <c r="D24" i="50"/>
  <c r="H19" i="94"/>
  <c r="S13" i="92"/>
  <c r="S13" i="152"/>
  <c r="L29" i="54"/>
  <c r="D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D31" i="36"/>
  <c r="P19" i="4"/>
  <c r="Q19" i="4" s="1"/>
  <c r="T19" i="4"/>
  <c r="V14" i="103"/>
  <c r="W14" i="103" s="1"/>
  <c r="D20" i="50"/>
  <c r="C26" i="110"/>
  <c r="D14" i="134"/>
  <c r="S13" i="103"/>
  <c r="S24" i="104"/>
  <c r="D25" i="138"/>
  <c r="E25" i="138" s="1"/>
  <c r="O28" i="112"/>
  <c r="C10" i="112"/>
  <c r="C20" i="110"/>
  <c r="P20" i="110" s="1"/>
  <c r="J24" i="94"/>
  <c r="S20" i="103"/>
  <c r="D21" i="134"/>
  <c r="I13" i="92"/>
  <c r="I13" i="152"/>
  <c r="Q19" i="152"/>
  <c r="Q19" i="92"/>
  <c r="Y27" i="103"/>
  <c r="Z27" i="103" s="1"/>
  <c r="K18" i="102"/>
  <c r="L18" i="102"/>
  <c r="C21" i="111"/>
  <c r="D17" i="107"/>
  <c r="C13" i="3"/>
  <c r="D23" i="137"/>
  <c r="AC24" i="134"/>
  <c r="C16" i="112"/>
  <c r="P16" i="112" s="1"/>
  <c r="C18" i="109"/>
  <c r="Q29" i="54"/>
  <c r="D12" i="56"/>
  <c r="K14" i="102"/>
  <c r="L14" i="102"/>
  <c r="L23" i="96"/>
  <c r="G21" i="146"/>
  <c r="L20" i="95"/>
  <c r="C13" i="109"/>
  <c r="P13" i="109" s="1"/>
  <c r="F23" i="97"/>
  <c r="V23" i="49"/>
  <c r="Y23" i="49" s="1"/>
  <c r="J25" i="97"/>
  <c r="D23" i="54"/>
  <c r="C15" i="111"/>
  <c r="G21" i="134"/>
  <c r="S18" i="152"/>
  <c r="S18" i="92"/>
  <c r="E15" i="144"/>
  <c r="J15" i="144"/>
  <c r="G26" i="146"/>
  <c r="F22" i="45"/>
  <c r="N30" i="34"/>
  <c r="C26" i="111"/>
  <c r="G18" i="98"/>
  <c r="T17" i="53"/>
  <c r="C19" i="110"/>
  <c r="P19" i="110" s="1"/>
  <c r="L26" i="43"/>
  <c r="K26" i="43"/>
  <c r="K14" i="43"/>
  <c r="L14" i="43"/>
  <c r="G22" i="142"/>
  <c r="J13" i="146"/>
  <c r="E13" i="146"/>
  <c r="E21" i="146"/>
  <c r="J21" i="146"/>
  <c r="J24" i="146"/>
  <c r="E24" i="146"/>
  <c r="AC14" i="146"/>
  <c r="D25" i="51"/>
  <c r="D29" i="107"/>
  <c r="C25" i="3"/>
  <c r="C10" i="109"/>
  <c r="O28" i="109"/>
  <c r="C26" i="109"/>
  <c r="C19" i="112"/>
  <c r="D13" i="52"/>
  <c r="J26" i="146"/>
  <c r="E26" i="146"/>
  <c r="J23" i="96"/>
  <c r="H11" i="95"/>
  <c r="D27" i="45"/>
  <c r="C25" i="110"/>
  <c r="D20" i="96"/>
  <c r="J20" i="94"/>
  <c r="C21" i="110"/>
  <c r="P21" i="110" s="1"/>
  <c r="W21" i="4"/>
  <c r="H21" i="97"/>
  <c r="D23" i="53"/>
  <c r="J17" i="141"/>
  <c r="J17" i="108"/>
  <c r="C20" i="112"/>
  <c r="P20" i="112" s="1"/>
  <c r="K13" i="102"/>
  <c r="L13" i="102"/>
  <c r="L24" i="96"/>
  <c r="L13" i="108"/>
  <c r="L29" i="56"/>
  <c r="L29" i="52"/>
  <c r="D24" i="137"/>
  <c r="V23" i="34"/>
  <c r="Y23" i="34" s="1"/>
  <c r="F23" i="94"/>
  <c r="K21" i="102"/>
  <c r="L21" i="102"/>
  <c r="C21" i="112"/>
  <c r="S31" i="137"/>
  <c r="C20" i="109"/>
  <c r="J26" i="96"/>
  <c r="Z31" i="146"/>
  <c r="C26" i="112"/>
  <c r="P26" i="112" s="1"/>
  <c r="AC15" i="146"/>
  <c r="G24" i="146"/>
  <c r="AC25" i="146"/>
  <c r="G16" i="146"/>
  <c r="H25" i="96"/>
  <c r="H19" i="97"/>
  <c r="D26" i="56"/>
  <c r="D17" i="57"/>
  <c r="C17" i="112"/>
  <c r="D12" i="134"/>
  <c r="S11" i="103"/>
  <c r="J31" i="134"/>
  <c r="W21" i="100"/>
  <c r="D14" i="52"/>
  <c r="C24" i="110"/>
  <c r="AC25" i="137"/>
  <c r="E29" i="144"/>
  <c r="J29" i="144"/>
  <c r="J22" i="146"/>
  <c r="E22" i="146"/>
  <c r="C24" i="109"/>
  <c r="P24" i="109" s="1"/>
  <c r="J25" i="142"/>
  <c r="E25" i="142"/>
  <c r="H26" i="95"/>
  <c r="S31" i="134"/>
  <c r="G20" i="92"/>
  <c r="V27" i="104"/>
  <c r="W27" i="104" s="1"/>
  <c r="AC25" i="134"/>
  <c r="G15" i="146"/>
  <c r="S31" i="142"/>
  <c r="Z12" i="100"/>
  <c r="C19" i="111"/>
  <c r="C13" i="112"/>
  <c r="AC15" i="134"/>
  <c r="I14" i="152"/>
  <c r="I14" i="92"/>
  <c r="AC17" i="79"/>
  <c r="AA17" i="79" s="1"/>
  <c r="E17" i="98"/>
  <c r="V11" i="49"/>
  <c r="Y11" i="49" s="1"/>
  <c r="F11" i="97"/>
  <c r="K16" i="43"/>
  <c r="L16" i="43"/>
  <c r="T28" i="100"/>
  <c r="P28" i="100"/>
  <c r="Q28" i="100" s="1"/>
  <c r="F27" i="97"/>
  <c r="V27" i="49"/>
  <c r="Y27" i="49" s="1"/>
  <c r="P15" i="101"/>
  <c r="Q15" i="101" s="1"/>
  <c r="T15" i="101"/>
  <c r="AC18" i="134"/>
  <c r="D18" i="51"/>
  <c r="D18" i="56"/>
  <c r="C25" i="112"/>
  <c r="D27" i="55"/>
  <c r="L17" i="96"/>
  <c r="F21" i="95"/>
  <c r="V21" i="47"/>
  <c r="Y21" i="47" s="1"/>
  <c r="L19" i="95"/>
  <c r="V19" i="103"/>
  <c r="W19" i="103" s="1"/>
  <c r="J16" i="146"/>
  <c r="E16" i="146"/>
  <c r="L26" i="102"/>
  <c r="K26" i="102"/>
  <c r="C23" i="110"/>
  <c r="P23" i="110" s="1"/>
  <c r="D24" i="136"/>
  <c r="E24" i="136" s="1"/>
  <c r="H23" i="94"/>
  <c r="L11" i="94"/>
  <c r="V26" i="34"/>
  <c r="Y26" i="34" s="1"/>
  <c r="F26" i="94"/>
  <c r="Z16" i="101"/>
  <c r="D14" i="45"/>
  <c r="L23" i="97"/>
  <c r="D13" i="50"/>
  <c r="D16" i="53"/>
  <c r="U31" i="143"/>
  <c r="F22" i="95"/>
  <c r="V22" i="47"/>
  <c r="Y22" i="47" s="1"/>
  <c r="G29" i="137"/>
  <c r="H21" i="94"/>
  <c r="AC17" i="134"/>
  <c r="AC26" i="146"/>
  <c r="AC13" i="145"/>
  <c r="H15" i="94"/>
  <c r="C15" i="112"/>
  <c r="D26" i="55"/>
  <c r="W18" i="100"/>
  <c r="J12" i="96"/>
  <c r="N21" i="140"/>
  <c r="Y20" i="105"/>
  <c r="Z20" i="105" s="1"/>
  <c r="D24" i="139"/>
  <c r="J27" i="146"/>
  <c r="E27" i="146"/>
  <c r="C24" i="111"/>
  <c r="P24" i="111" s="1"/>
  <c r="V20" i="104"/>
  <c r="W20" i="104" s="1"/>
  <c r="L29" i="57"/>
  <c r="D13" i="53"/>
  <c r="N29" i="138"/>
  <c r="Y28" i="104"/>
  <c r="Z28" i="104" s="1"/>
  <c r="H16" i="96"/>
  <c r="C11" i="110"/>
  <c r="G17" i="139"/>
  <c r="AC27" i="146"/>
  <c r="G20" i="146"/>
  <c r="J21" i="97"/>
  <c r="L14" i="97"/>
  <c r="D27" i="138"/>
  <c r="E27" i="138" s="1"/>
  <c r="S26" i="104"/>
  <c r="H30" i="49"/>
  <c r="T27" i="100"/>
  <c r="P27" i="100"/>
  <c r="Q27" i="100" s="1"/>
  <c r="G28" i="142"/>
  <c r="W13" i="100"/>
  <c r="Y21" i="104"/>
  <c r="Z21" i="104" s="1"/>
  <c r="N22" i="138"/>
  <c r="D15" i="51"/>
  <c r="G28" i="146"/>
  <c r="U31" i="146"/>
  <c r="U31" i="144"/>
  <c r="C21" i="109"/>
  <c r="G24" i="147"/>
  <c r="C17" i="111"/>
  <c r="T12" i="4"/>
  <c r="P12" i="4"/>
  <c r="Q12" i="4" s="1"/>
  <c r="J15" i="96"/>
  <c r="F20" i="94"/>
  <c r="V20" i="34"/>
  <c r="J31" i="138"/>
  <c r="K31" i="138" s="1"/>
  <c r="V11" i="104"/>
  <c r="C12" i="109"/>
  <c r="P12" i="109" s="1"/>
  <c r="S31" i="146"/>
  <c r="AC29" i="146"/>
  <c r="J19" i="146"/>
  <c r="E19" i="146"/>
  <c r="AC28" i="134"/>
  <c r="D22" i="54"/>
  <c r="C14" i="110"/>
  <c r="P14" i="110" s="1"/>
  <c r="F19" i="95"/>
  <c r="V19" i="47"/>
  <c r="Y19" i="47" s="1"/>
  <c r="G25" i="146"/>
  <c r="G29" i="51"/>
  <c r="D11" i="51"/>
  <c r="J11" i="94"/>
  <c r="K27" i="43"/>
  <c r="L27" i="43"/>
  <c r="J12" i="97"/>
  <c r="Y16" i="104"/>
  <c r="Z16" i="104" s="1"/>
  <c r="N17" i="138"/>
  <c r="D19" i="107"/>
  <c r="C15" i="3"/>
  <c r="J12" i="141"/>
  <c r="J12" i="108"/>
  <c r="F11" i="96"/>
  <c r="V11" i="48"/>
  <c r="Y11" i="48" s="1"/>
  <c r="C22" i="110"/>
  <c r="C26" i="84"/>
  <c r="I26" i="84" s="1"/>
  <c r="D15" i="54"/>
  <c r="D26" i="54"/>
  <c r="W24" i="4"/>
  <c r="H10" i="94"/>
  <c r="P30" i="34"/>
  <c r="Z31" i="142"/>
  <c r="V22" i="34"/>
  <c r="F22" i="94"/>
  <c r="J27" i="94"/>
  <c r="S19" i="152"/>
  <c r="S19" i="92"/>
  <c r="H22" i="95"/>
  <c r="D21" i="97"/>
  <c r="L14" i="96"/>
  <c r="L14" i="94"/>
  <c r="AC16" i="146"/>
  <c r="L25" i="96"/>
  <c r="V15" i="48"/>
  <c r="Y15" i="48" s="1"/>
  <c r="F15" i="96"/>
  <c r="J21" i="95"/>
  <c r="I20" i="92"/>
  <c r="J24" i="144"/>
  <c r="E24" i="144"/>
  <c r="H25" i="95"/>
  <c r="G29" i="134"/>
  <c r="J17" i="96"/>
  <c r="Y25" i="103"/>
  <c r="Z25" i="103" s="1"/>
  <c r="L17" i="94"/>
  <c r="J12" i="146"/>
  <c r="L31" i="146"/>
  <c r="E12" i="146"/>
  <c r="E25" i="146"/>
  <c r="J25" i="146"/>
  <c r="E20" i="146"/>
  <c r="J20" i="146"/>
  <c r="L12" i="108"/>
  <c r="I29" i="54"/>
  <c r="C23" i="112"/>
  <c r="P23" i="112" s="1"/>
  <c r="D13" i="57"/>
  <c r="F21" i="97"/>
  <c r="V21" i="49"/>
  <c r="Y21" i="49" s="1"/>
  <c r="F12" i="95"/>
  <c r="V12" i="47"/>
  <c r="Y12" i="47" s="1"/>
  <c r="J14" i="97"/>
  <c r="J24" i="142"/>
  <c r="E24" i="142"/>
  <c r="L27" i="96"/>
  <c r="E17" i="146"/>
  <c r="J17" i="146"/>
  <c r="C16" i="111"/>
  <c r="C10" i="110"/>
  <c r="O28" i="110"/>
  <c r="H12" i="97"/>
  <c r="J13" i="96"/>
  <c r="V15" i="103"/>
  <c r="W15" i="103" s="1"/>
  <c r="N28" i="138"/>
  <c r="Y27" i="104"/>
  <c r="Z27" i="104" s="1"/>
  <c r="L22" i="97"/>
  <c r="E15" i="146"/>
  <c r="J15" i="146"/>
  <c r="D14" i="55"/>
  <c r="H14" i="96"/>
  <c r="AC23" i="134"/>
  <c r="T12" i="101"/>
  <c r="P12" i="101"/>
  <c r="Q12" i="101" s="1"/>
  <c r="E27" i="137"/>
  <c r="J14" i="142"/>
  <c r="E14" i="142"/>
  <c r="J23" i="94"/>
  <c r="D25" i="53"/>
  <c r="N31" i="146"/>
  <c r="G12" i="146"/>
  <c r="L13" i="43"/>
  <c r="K13" i="43"/>
  <c r="L22" i="94"/>
  <c r="G14" i="134"/>
  <c r="H14" i="134" s="1"/>
  <c r="J14" i="108"/>
  <c r="J14" i="141"/>
  <c r="D24" i="51"/>
  <c r="E27" i="143"/>
  <c r="J27" i="143"/>
  <c r="H21" i="96"/>
  <c r="Z17" i="101"/>
  <c r="D16" i="50"/>
  <c r="AC27" i="137"/>
  <c r="C11" i="111"/>
  <c r="AC25" i="147"/>
  <c r="J20" i="97"/>
  <c r="AC13" i="142"/>
  <c r="J18" i="96"/>
  <c r="L11" i="97"/>
  <c r="D16" i="97"/>
  <c r="E23" i="146"/>
  <c r="J23" i="146"/>
  <c r="D12" i="139"/>
  <c r="J31" i="139"/>
  <c r="C15" i="109"/>
  <c r="V28" i="104"/>
  <c r="W28" i="104" s="1"/>
  <c r="C18" i="112"/>
  <c r="J22" i="95"/>
  <c r="K12" i="98"/>
  <c r="N15" i="79"/>
  <c r="D22" i="57"/>
  <c r="J23" i="142"/>
  <c r="E23" i="142"/>
  <c r="S31" i="139"/>
  <c r="C16" i="109"/>
  <c r="P16" i="109" s="1"/>
  <c r="Y18" i="104"/>
  <c r="Z18" i="104" s="1"/>
  <c r="N19" i="138"/>
  <c r="D25" i="137"/>
  <c r="D19" i="57"/>
  <c r="C11" i="109"/>
  <c r="H25" i="97"/>
  <c r="H26" i="94"/>
  <c r="T23" i="100"/>
  <c r="P23" i="100"/>
  <c r="Q23" i="100" s="1"/>
  <c r="G13" i="152"/>
  <c r="G13" i="92"/>
  <c r="E29" i="134"/>
  <c r="G14" i="143"/>
  <c r="J16" i="97"/>
  <c r="L23" i="43"/>
  <c r="K23" i="43"/>
  <c r="T14" i="4"/>
  <c r="P14" i="4"/>
  <c r="Q14" i="4" s="1"/>
  <c r="AC21" i="137"/>
  <c r="D15" i="136"/>
  <c r="E15" i="136" s="1"/>
  <c r="U26" i="34"/>
  <c r="L26" i="94"/>
  <c r="E17" i="134"/>
  <c r="L13" i="96"/>
  <c r="D23" i="51"/>
  <c r="G27" i="145"/>
  <c r="AC19" i="137"/>
  <c r="H30" i="47"/>
  <c r="V17" i="104"/>
  <c r="W17" i="104" s="1"/>
  <c r="Z31" i="144"/>
  <c r="D11" i="94"/>
  <c r="D13" i="155"/>
  <c r="G12" i="147"/>
  <c r="N31" i="147"/>
  <c r="F17" i="108"/>
  <c r="T17" i="10"/>
  <c r="F17" i="141"/>
  <c r="G24" i="143"/>
  <c r="L15" i="94"/>
  <c r="T24" i="51"/>
  <c r="P18" i="101"/>
  <c r="Q18" i="101" s="1"/>
  <c r="T18" i="101"/>
  <c r="L27" i="95"/>
  <c r="V16" i="49"/>
  <c r="Y16" i="49" s="1"/>
  <c r="F16" i="97"/>
  <c r="N26" i="136"/>
  <c r="S23" i="103"/>
  <c r="D24" i="134"/>
  <c r="S16" i="104"/>
  <c r="D17" i="138"/>
  <c r="E17" i="138" s="1"/>
  <c r="F24" i="95"/>
  <c r="V24" i="47"/>
  <c r="Y24" i="47" s="1"/>
  <c r="D19" i="54"/>
  <c r="L16" i="102"/>
  <c r="K16" i="102"/>
  <c r="F16" i="95"/>
  <c r="V16" i="47"/>
  <c r="Y16" i="47" s="1"/>
  <c r="G28" i="139"/>
  <c r="F14" i="94"/>
  <c r="V14" i="34"/>
  <c r="N24" i="136"/>
  <c r="N29" i="56"/>
  <c r="O29" i="56" s="1"/>
  <c r="D29" i="45"/>
  <c r="G15" i="142"/>
  <c r="K25" i="43"/>
  <c r="L25" i="43"/>
  <c r="G28" i="148"/>
  <c r="F11" i="94"/>
  <c r="V11" i="34"/>
  <c r="Y11" i="34" s="1"/>
  <c r="N30" i="45"/>
  <c r="W27" i="4"/>
  <c r="D24" i="57"/>
  <c r="D19" i="51"/>
  <c r="L17" i="97"/>
  <c r="C14" i="109"/>
  <c r="P14" i="109" s="1"/>
  <c r="P18" i="100"/>
  <c r="Q18" i="100" s="1"/>
  <c r="T18" i="100"/>
  <c r="N25" i="136"/>
  <c r="C16" i="110"/>
  <c r="P16" i="110" s="1"/>
  <c r="D22" i="50"/>
  <c r="H12" i="108"/>
  <c r="H12" i="141"/>
  <c r="G20" i="134"/>
  <c r="J25" i="94"/>
  <c r="AC22" i="137"/>
  <c r="L19" i="96"/>
  <c r="J12" i="94"/>
  <c r="D28" i="54"/>
  <c r="T28" i="101"/>
  <c r="P28" i="101"/>
  <c r="Q28" i="101" s="1"/>
  <c r="Z31" i="148"/>
  <c r="I19" i="152"/>
  <c r="I19" i="92"/>
  <c r="V24" i="49"/>
  <c r="Y24" i="49" s="1"/>
  <c r="F24" i="97"/>
  <c r="G29" i="144"/>
  <c r="G14" i="145"/>
  <c r="N13" i="136"/>
  <c r="G15" i="145"/>
  <c r="J16" i="145"/>
  <c r="E16" i="145"/>
  <c r="V12" i="103"/>
  <c r="W12" i="103" s="1"/>
  <c r="D21" i="51"/>
  <c r="O13" i="92"/>
  <c r="O13" i="152"/>
  <c r="E18" i="145"/>
  <c r="J18" i="145"/>
  <c r="G23" i="137"/>
  <c r="H23" i="137" s="1"/>
  <c r="AC12" i="134"/>
  <c r="AB31" i="134"/>
  <c r="O18" i="92"/>
  <c r="O18" i="152"/>
  <c r="D18" i="52"/>
  <c r="J11" i="97"/>
  <c r="H20" i="96"/>
  <c r="G20" i="137"/>
  <c r="D20" i="56"/>
  <c r="V17" i="49"/>
  <c r="Y17" i="49" s="1"/>
  <c r="F17" i="97"/>
  <c r="S31" i="144"/>
  <c r="V14" i="48"/>
  <c r="Y14" i="48" s="1"/>
  <c r="F14" i="96"/>
  <c r="H16" i="97"/>
  <c r="L10" i="95"/>
  <c r="T30" i="47"/>
  <c r="H17" i="96"/>
  <c r="H20" i="108"/>
  <c r="H20" i="141"/>
  <c r="Q29" i="55"/>
  <c r="G16" i="148"/>
  <c r="I29" i="50"/>
  <c r="J29" i="50" s="1"/>
  <c r="T19" i="79"/>
  <c r="O16" i="98"/>
  <c r="E26" i="139"/>
  <c r="M15" i="92"/>
  <c r="U31" i="147"/>
  <c r="H13" i="97"/>
  <c r="S28" i="103"/>
  <c r="D29" i="134"/>
  <c r="O15" i="92"/>
  <c r="D15" i="140"/>
  <c r="S14" i="105"/>
  <c r="W16" i="101"/>
  <c r="Z24" i="100"/>
  <c r="D21" i="45"/>
  <c r="J31" i="140"/>
  <c r="K31" i="140" s="1"/>
  <c r="V11" i="105"/>
  <c r="J13" i="94"/>
  <c r="D17" i="50"/>
  <c r="H17" i="108"/>
  <c r="H17" i="141"/>
  <c r="D17" i="45"/>
  <c r="L20" i="102"/>
  <c r="K20" i="102"/>
  <c r="N31" i="137"/>
  <c r="G12" i="137"/>
  <c r="AB31" i="145"/>
  <c r="J25" i="108"/>
  <c r="J25" i="141"/>
  <c r="D28" i="51"/>
  <c r="F37" i="77"/>
  <c r="J13" i="97"/>
  <c r="AC29" i="145"/>
  <c r="T20" i="54"/>
  <c r="Z18" i="100"/>
  <c r="J17" i="94"/>
  <c r="E19" i="143"/>
  <c r="J19" i="143"/>
  <c r="J15" i="94"/>
  <c r="D15" i="52"/>
  <c r="AC17" i="139"/>
  <c r="G17" i="98"/>
  <c r="D19" i="45"/>
  <c r="N22" i="136"/>
  <c r="C14" i="84"/>
  <c r="F19" i="97"/>
  <c r="V19" i="49"/>
  <c r="Y19" i="49" s="1"/>
  <c r="P30" i="47"/>
  <c r="H10" i="95"/>
  <c r="D22" i="51"/>
  <c r="H27" i="94"/>
  <c r="E12" i="147"/>
  <c r="J12" i="147"/>
  <c r="L31" i="147"/>
  <c r="G13" i="145"/>
  <c r="H18" i="107"/>
  <c r="V27" i="105"/>
  <c r="W27" i="105" s="1"/>
  <c r="J18" i="142"/>
  <c r="E18" i="142"/>
  <c r="D13" i="136"/>
  <c r="E13" i="136" s="1"/>
  <c r="Z19" i="101"/>
  <c r="P21" i="4"/>
  <c r="Q21" i="4" s="1"/>
  <c r="T21" i="4"/>
  <c r="L24" i="94"/>
  <c r="I17" i="98"/>
  <c r="P30" i="45"/>
  <c r="D19" i="50"/>
  <c r="H27" i="141"/>
  <c r="H27" i="108"/>
  <c r="W16" i="68"/>
  <c r="Q12" i="152"/>
  <c r="Q12" i="92"/>
  <c r="Y16" i="103"/>
  <c r="Z16" i="103" s="1"/>
  <c r="G26" i="148"/>
  <c r="K15" i="43"/>
  <c r="L15" i="43"/>
  <c r="H23" i="97"/>
  <c r="D30" i="107"/>
  <c r="C26" i="3"/>
  <c r="K17" i="152"/>
  <c r="K17" i="92"/>
  <c r="N21" i="68"/>
  <c r="T25" i="57"/>
  <c r="N29" i="54"/>
  <c r="T28" i="52"/>
  <c r="G26" i="145"/>
  <c r="G21" i="148"/>
  <c r="J17" i="97"/>
  <c r="D28" i="56"/>
  <c r="G23" i="142"/>
  <c r="E14" i="147"/>
  <c r="J14" i="147"/>
  <c r="AB31" i="142"/>
  <c r="AC12" i="142"/>
  <c r="F15" i="94"/>
  <c r="V15" i="34"/>
  <c r="Y15" i="34" s="1"/>
  <c r="N14" i="136"/>
  <c r="E25" i="144"/>
  <c r="J25" i="144"/>
  <c r="G17" i="145"/>
  <c r="E14" i="137"/>
  <c r="J11" i="141"/>
  <c r="J11" i="108"/>
  <c r="F21" i="96"/>
  <c r="V21" i="48"/>
  <c r="Y21" i="48" s="1"/>
  <c r="C24" i="3"/>
  <c r="D28" i="107"/>
  <c r="D23" i="139"/>
  <c r="H13" i="141"/>
  <c r="H13" i="108"/>
  <c r="H26" i="97"/>
  <c r="Z26" i="4"/>
  <c r="D27" i="54"/>
  <c r="W26" i="4"/>
  <c r="D21" i="57"/>
  <c r="G22" i="143"/>
  <c r="D18" i="54"/>
  <c r="D26" i="52"/>
  <c r="G17" i="143"/>
  <c r="D17" i="136"/>
  <c r="E17" i="136" s="1"/>
  <c r="L18" i="97"/>
  <c r="N30" i="48"/>
  <c r="D27" i="52"/>
  <c r="J19" i="145"/>
  <c r="E19" i="145"/>
  <c r="L29" i="51"/>
  <c r="G22" i="145"/>
  <c r="AC14" i="134"/>
  <c r="D13" i="55"/>
  <c r="F20" i="97"/>
  <c r="V20" i="49"/>
  <c r="Y20" i="49" s="1"/>
  <c r="W15" i="125"/>
  <c r="F25" i="141"/>
  <c r="F25" i="108"/>
  <c r="T25" i="10"/>
  <c r="V16" i="105"/>
  <c r="W16" i="105" s="1"/>
  <c r="J10" i="108"/>
  <c r="Q29" i="10"/>
  <c r="J10" i="141"/>
  <c r="Q15" i="125"/>
  <c r="K18" i="43"/>
  <c r="L18" i="43"/>
  <c r="D13" i="45"/>
  <c r="H30" i="45"/>
  <c r="D11" i="54"/>
  <c r="G29" i="54"/>
  <c r="G19" i="145"/>
  <c r="T24" i="54"/>
  <c r="J18" i="141"/>
  <c r="J18" i="108"/>
  <c r="N30" i="49"/>
  <c r="D20" i="51"/>
  <c r="J24" i="97"/>
  <c r="V27" i="34"/>
  <c r="F27" i="94"/>
  <c r="F21" i="94"/>
  <c r="V21" i="34"/>
  <c r="Y21" i="34" s="1"/>
  <c r="Y22" i="103"/>
  <c r="Z22" i="103" s="1"/>
  <c r="H20" i="97"/>
  <c r="L10" i="96"/>
  <c r="T30" i="48"/>
  <c r="Q29" i="57"/>
  <c r="H25" i="108"/>
  <c r="H25" i="141"/>
  <c r="S15" i="103"/>
  <c r="D16" i="134"/>
  <c r="V20" i="105"/>
  <c r="W20" i="105" s="1"/>
  <c r="Y25" i="104"/>
  <c r="Z25" i="104" s="1"/>
  <c r="N26" i="138"/>
  <c r="L30" i="45"/>
  <c r="D12" i="45"/>
  <c r="D17" i="51"/>
  <c r="J29" i="102"/>
  <c r="K10" i="102"/>
  <c r="L10" i="102"/>
  <c r="K23" i="102"/>
  <c r="L23" i="102"/>
  <c r="D24" i="45"/>
  <c r="N16" i="136"/>
  <c r="L21" i="97"/>
  <c r="G12" i="134"/>
  <c r="H12" i="134" s="1"/>
  <c r="N31" i="134"/>
  <c r="C22" i="3"/>
  <c r="D26" i="107"/>
  <c r="R30" i="49"/>
  <c r="J10" i="97"/>
  <c r="W20" i="101"/>
  <c r="G13" i="143"/>
  <c r="W23" i="101"/>
  <c r="G18" i="144"/>
  <c r="N29" i="136"/>
  <c r="J30" i="48"/>
  <c r="F22" i="97"/>
  <c r="V22" i="49"/>
  <c r="Y22" i="49" s="1"/>
  <c r="J30" i="49"/>
  <c r="D12" i="55"/>
  <c r="G25" i="137"/>
  <c r="H25" i="137" s="1"/>
  <c r="J14" i="94"/>
  <c r="D20" i="54"/>
  <c r="L14" i="95"/>
  <c r="E16" i="137"/>
  <c r="J22" i="97"/>
  <c r="G20" i="147"/>
  <c r="N24" i="138"/>
  <c r="Y23" i="104"/>
  <c r="Z23" i="104" s="1"/>
  <c r="D22" i="140"/>
  <c r="S21" i="105"/>
  <c r="P17" i="100"/>
  <c r="Q17" i="100" s="1"/>
  <c r="T17" i="100"/>
  <c r="F19" i="141"/>
  <c r="F19" i="108"/>
  <c r="T19" i="10"/>
  <c r="V21" i="103"/>
  <c r="W21" i="103" s="1"/>
  <c r="D19" i="136"/>
  <c r="E19" i="136" s="1"/>
  <c r="W21" i="101"/>
  <c r="W27" i="101"/>
  <c r="R30" i="48"/>
  <c r="J10" i="96"/>
  <c r="D18" i="137"/>
  <c r="D11" i="57"/>
  <c r="G29" i="57"/>
  <c r="AB31" i="146"/>
  <c r="AC12" i="146"/>
  <c r="V19" i="48"/>
  <c r="Y19" i="48" s="1"/>
  <c r="F19" i="96"/>
  <c r="C13" i="111"/>
  <c r="P13" i="111" s="1"/>
  <c r="V14" i="47"/>
  <c r="Y14" i="47" s="1"/>
  <c r="F14" i="95"/>
  <c r="S20" i="104"/>
  <c r="D21" i="138"/>
  <c r="E21" i="138" s="1"/>
  <c r="E26" i="134"/>
  <c r="L25" i="94"/>
  <c r="D19" i="53"/>
  <c r="J21" i="108"/>
  <c r="J21" i="141"/>
  <c r="E29" i="146"/>
  <c r="J29" i="146"/>
  <c r="E21" i="137"/>
  <c r="D17" i="140"/>
  <c r="S16" i="105"/>
  <c r="D26" i="57"/>
  <c r="Z31" i="137"/>
  <c r="E18" i="144"/>
  <c r="J18" i="144"/>
  <c r="D17" i="56"/>
  <c r="J15" i="147"/>
  <c r="E15" i="147"/>
  <c r="D19" i="55"/>
  <c r="D24" i="52"/>
  <c r="G28" i="143"/>
  <c r="W21" i="68"/>
  <c r="Q17" i="92"/>
  <c r="Q17" i="152"/>
  <c r="D28" i="134"/>
  <c r="S27" i="103"/>
  <c r="D24" i="56"/>
  <c r="T16" i="4"/>
  <c r="P16" i="4"/>
  <c r="Q16" i="4" s="1"/>
  <c r="G20" i="145"/>
  <c r="E26" i="142"/>
  <c r="J26" i="142"/>
  <c r="H31" i="84"/>
  <c r="H14" i="107"/>
  <c r="L16" i="97"/>
  <c r="E14" i="145"/>
  <c r="J14" i="145"/>
  <c r="G29" i="147"/>
  <c r="E13" i="148"/>
  <c r="J13" i="148"/>
  <c r="H25" i="94"/>
  <c r="P24" i="100"/>
  <c r="Q24" i="100" s="1"/>
  <c r="T24" i="100"/>
  <c r="H11" i="94"/>
  <c r="W24" i="100"/>
  <c r="J26" i="144"/>
  <c r="E26" i="144"/>
  <c r="D21" i="107"/>
  <c r="C17" i="3"/>
  <c r="D23" i="55"/>
  <c r="D21" i="96"/>
  <c r="D20" i="134"/>
  <c r="S19" i="103"/>
  <c r="E14" i="144"/>
  <c r="J14" i="144"/>
  <c r="J15" i="97"/>
  <c r="W15" i="100"/>
  <c r="D17" i="54"/>
  <c r="Q18" i="152"/>
  <c r="Q18" i="92"/>
  <c r="D16" i="57"/>
  <c r="D21" i="53"/>
  <c r="Z13" i="100"/>
  <c r="V15" i="104"/>
  <c r="W15" i="104" s="1"/>
  <c r="AC29" i="134"/>
  <c r="Z21" i="4"/>
  <c r="K12" i="102"/>
  <c r="L12" i="102"/>
  <c r="T17" i="101"/>
  <c r="P17" i="101"/>
  <c r="Q17" i="101" s="1"/>
  <c r="J31" i="43"/>
  <c r="L11" i="43"/>
  <c r="K11" i="43"/>
  <c r="G22" i="134"/>
  <c r="E26" i="147"/>
  <c r="J26" i="147"/>
  <c r="T21" i="55"/>
  <c r="AC27" i="134"/>
  <c r="T27" i="50"/>
  <c r="AC21" i="142"/>
  <c r="G20" i="139"/>
  <c r="J16" i="96"/>
  <c r="E12" i="137"/>
  <c r="L31" i="137"/>
  <c r="L31" i="139"/>
  <c r="E12" i="139"/>
  <c r="F12" i="139" s="1"/>
  <c r="E20" i="147"/>
  <c r="J20" i="147"/>
  <c r="D14" i="51"/>
  <c r="L23" i="94"/>
  <c r="U23" i="34"/>
  <c r="I18" i="98"/>
  <c r="D22" i="53"/>
  <c r="E13" i="98"/>
  <c r="AC13" i="79"/>
  <c r="D22" i="136"/>
  <c r="E22" i="136" s="1"/>
  <c r="H14" i="95"/>
  <c r="D31" i="43"/>
  <c r="D22" i="52"/>
  <c r="D25" i="57"/>
  <c r="L13" i="95"/>
  <c r="G26" i="142"/>
  <c r="E27" i="134"/>
  <c r="D27" i="50"/>
  <c r="T14" i="56"/>
  <c r="P26" i="100"/>
  <c r="Q26" i="100" s="1"/>
  <c r="T26" i="100"/>
  <c r="G22" i="144"/>
  <c r="D12" i="52"/>
  <c r="N31" i="144"/>
  <c r="G12" i="144"/>
  <c r="D20" i="52"/>
  <c r="D22" i="56"/>
  <c r="G24" i="148"/>
  <c r="M18" i="152"/>
  <c r="M18" i="92"/>
  <c r="J27" i="95"/>
  <c r="F25" i="96"/>
  <c r="V25" i="48"/>
  <c r="Y25" i="48" s="1"/>
  <c r="G21" i="142"/>
  <c r="D15" i="139"/>
  <c r="W12" i="100"/>
  <c r="AC23" i="145"/>
  <c r="T17" i="56"/>
  <c r="D22" i="137"/>
  <c r="AC17" i="146"/>
  <c r="C15" i="110"/>
  <c r="C18" i="111"/>
  <c r="C11" i="112"/>
  <c r="P11" i="112" s="1"/>
  <c r="T15" i="10"/>
  <c r="F15" i="141"/>
  <c r="F15" i="108"/>
  <c r="C20" i="111"/>
  <c r="C13" i="110"/>
  <c r="L11" i="95"/>
  <c r="J30" i="34"/>
  <c r="J23" i="97"/>
  <c r="J17" i="95"/>
  <c r="C18" i="110"/>
  <c r="P18" i="110" s="1"/>
  <c r="W19" i="100"/>
  <c r="D19" i="52"/>
  <c r="D24" i="54"/>
  <c r="O28" i="111"/>
  <c r="C10" i="111"/>
  <c r="V13" i="104"/>
  <c r="W13" i="104" s="1"/>
  <c r="L20" i="97"/>
  <c r="G15" i="143"/>
  <c r="G22" i="139"/>
  <c r="H18" i="95"/>
  <c r="L25" i="95"/>
  <c r="D26" i="136"/>
  <c r="E26" i="136" s="1"/>
  <c r="H27" i="97"/>
  <c r="D26" i="51"/>
  <c r="D28" i="137"/>
  <c r="H23" i="95"/>
  <c r="E13" i="139"/>
  <c r="D13" i="56"/>
  <c r="AC15" i="137"/>
  <c r="G19" i="144"/>
  <c r="D20" i="45"/>
  <c r="H11" i="96"/>
  <c r="F10" i="97"/>
  <c r="F30" i="49"/>
  <c r="V10" i="49"/>
  <c r="W13" i="4"/>
  <c r="L27" i="94"/>
  <c r="U27" i="34"/>
  <c r="J11" i="96"/>
  <c r="H13" i="96"/>
  <c r="V22" i="48"/>
  <c r="Y22" i="48" s="1"/>
  <c r="F22" i="96"/>
  <c r="D17" i="137"/>
  <c r="Z31" i="145"/>
  <c r="D27" i="53"/>
  <c r="K20" i="43"/>
  <c r="L20" i="43"/>
  <c r="L26" i="96"/>
  <c r="L22" i="96"/>
  <c r="M14" i="152"/>
  <c r="M14" i="92"/>
  <c r="H15" i="95"/>
  <c r="G23" i="134"/>
  <c r="W28" i="101"/>
  <c r="V12" i="34"/>
  <c r="F12" i="94"/>
  <c r="Q31" i="137"/>
  <c r="Q18" i="98"/>
  <c r="J26" i="94"/>
  <c r="G12" i="143"/>
  <c r="N31" i="143"/>
  <c r="L17" i="43"/>
  <c r="K17" i="43"/>
  <c r="J23" i="141"/>
  <c r="J23" i="108"/>
  <c r="E37" i="77"/>
  <c r="S14" i="98"/>
  <c r="K18" i="152"/>
  <c r="K18" i="92"/>
  <c r="V12" i="104"/>
  <c r="W12" i="104" s="1"/>
  <c r="E28" i="139"/>
  <c r="J16" i="147"/>
  <c r="E16" i="147"/>
  <c r="J22" i="143"/>
  <c r="E22" i="143"/>
  <c r="H19" i="96"/>
  <c r="H10" i="108"/>
  <c r="H10" i="141"/>
  <c r="N29" i="10"/>
  <c r="AC13" i="144"/>
  <c r="E23" i="148"/>
  <c r="J23" i="148"/>
  <c r="Q29" i="56"/>
  <c r="Z15" i="4"/>
  <c r="L16" i="96"/>
  <c r="AC22" i="134"/>
  <c r="T12" i="100"/>
  <c r="P12" i="100"/>
  <c r="Q12" i="100" s="1"/>
  <c r="D14" i="53"/>
  <c r="D23" i="50"/>
  <c r="P19" i="100"/>
  <c r="Q19" i="100" s="1"/>
  <c r="T19" i="100"/>
  <c r="S16" i="103"/>
  <c r="D17" i="134"/>
  <c r="W18" i="4"/>
  <c r="E26" i="143"/>
  <c r="J26" i="143"/>
  <c r="C22" i="111"/>
  <c r="P22" i="111" s="1"/>
  <c r="D15" i="56"/>
  <c r="D21" i="50"/>
  <c r="C19" i="109"/>
  <c r="J17" i="143"/>
  <c r="E17" i="143"/>
  <c r="S26" i="103"/>
  <c r="D27" i="134"/>
  <c r="E22" i="134"/>
  <c r="D25" i="55"/>
  <c r="G29" i="148"/>
  <c r="J19" i="95"/>
  <c r="G23" i="144"/>
  <c r="T15" i="125"/>
  <c r="L19" i="125" s="1"/>
  <c r="D25" i="50"/>
  <c r="F22" i="108"/>
  <c r="F22" i="141"/>
  <c r="T22" i="10"/>
  <c r="T23" i="4"/>
  <c r="P23" i="4"/>
  <c r="Q23" i="4" s="1"/>
  <c r="E25" i="143"/>
  <c r="J25" i="143"/>
  <c r="G29" i="56"/>
  <c r="D11" i="56"/>
  <c r="AC21" i="134"/>
  <c r="T27" i="57"/>
  <c r="D15" i="50"/>
  <c r="L19" i="102"/>
  <c r="K19" i="102"/>
  <c r="J16" i="94"/>
  <c r="J26" i="95"/>
  <c r="Z16" i="68"/>
  <c r="S12" i="92"/>
  <c r="S12" i="152"/>
  <c r="H22" i="96"/>
  <c r="L23" i="108"/>
  <c r="Z19" i="79"/>
  <c r="S16" i="98"/>
  <c r="N16" i="140"/>
  <c r="Y15" i="105"/>
  <c r="Z15" i="105" s="1"/>
  <c r="J24" i="96"/>
  <c r="T27" i="4"/>
  <c r="P27" i="4"/>
  <c r="Q27" i="4" s="1"/>
  <c r="M20" i="92"/>
  <c r="AC25" i="144"/>
  <c r="AC24" i="145"/>
  <c r="K21" i="68"/>
  <c r="I17" i="92"/>
  <c r="I17" i="152"/>
  <c r="L25" i="97"/>
  <c r="H24" i="95"/>
  <c r="L20" i="96"/>
  <c r="M17" i="98"/>
  <c r="O14" i="92"/>
  <c r="O14" i="152"/>
  <c r="T12" i="53"/>
  <c r="V13" i="103"/>
  <c r="W13" i="103" s="1"/>
  <c r="L19" i="108"/>
  <c r="X19" i="10"/>
  <c r="D29" i="10"/>
  <c r="T18" i="4"/>
  <c r="P18" i="4"/>
  <c r="Q18" i="4" s="1"/>
  <c r="L18" i="96"/>
  <c r="J24" i="95"/>
  <c r="S25" i="103"/>
  <c r="D26" i="134"/>
  <c r="AC13" i="139"/>
  <c r="L14" i="108"/>
  <c r="L21" i="95"/>
  <c r="W12" i="101"/>
  <c r="F26" i="45"/>
  <c r="T25" i="55"/>
  <c r="W17" i="4"/>
  <c r="J21" i="142"/>
  <c r="E21" i="142"/>
  <c r="M13" i="98"/>
  <c r="G17" i="134"/>
  <c r="Z15" i="79"/>
  <c r="S12" i="98"/>
  <c r="J20" i="108"/>
  <c r="J20" i="141"/>
  <c r="V27" i="47"/>
  <c r="Y27" i="47" s="1"/>
  <c r="F27" i="95"/>
  <c r="D18" i="57"/>
  <c r="G24" i="134"/>
  <c r="H24" i="134" s="1"/>
  <c r="Z22" i="100"/>
  <c r="G20" i="143"/>
  <c r="C22" i="109"/>
  <c r="D23" i="45"/>
  <c r="C23" i="111"/>
  <c r="H12" i="95"/>
  <c r="D23" i="57"/>
  <c r="J27" i="96"/>
  <c r="W22" i="100"/>
  <c r="G18" i="146"/>
  <c r="G22" i="146"/>
  <c r="G17" i="146"/>
  <c r="T21" i="100"/>
  <c r="P21" i="100"/>
  <c r="Q21" i="100" s="1"/>
  <c r="T11" i="10"/>
  <c r="F11" i="141"/>
  <c r="F11" i="108"/>
  <c r="C24" i="112"/>
  <c r="C25" i="109"/>
  <c r="G14" i="92"/>
  <c r="G14" i="152"/>
  <c r="J21" i="148"/>
  <c r="E21" i="148"/>
  <c r="V26" i="103"/>
  <c r="W26" i="103" s="1"/>
  <c r="AC23" i="146"/>
  <c r="H14" i="94"/>
  <c r="D13" i="137"/>
  <c r="Z24" i="4"/>
  <c r="C12" i="110"/>
  <c r="P12" i="110" s="1"/>
  <c r="C12" i="111"/>
  <c r="D17" i="95"/>
  <c r="I18" i="92"/>
  <c r="I18" i="152"/>
  <c r="D28" i="139"/>
  <c r="L30" i="48"/>
  <c r="D24" i="53"/>
  <c r="D12" i="50"/>
  <c r="F20" i="141"/>
  <c r="T20" i="10"/>
  <c r="F20" i="108"/>
  <c r="G19" i="143"/>
  <c r="Q29" i="51"/>
  <c r="W14" i="4"/>
  <c r="D13" i="51"/>
  <c r="V15" i="49"/>
  <c r="Y15" i="49" s="1"/>
  <c r="F15" i="97"/>
  <c r="H26" i="96"/>
  <c r="O17" i="152"/>
  <c r="O17" i="92"/>
  <c r="T21" i="68"/>
  <c r="S15" i="92"/>
  <c r="W16" i="100"/>
  <c r="G21" i="143"/>
  <c r="G25" i="142"/>
  <c r="M31" i="136"/>
  <c r="N31" i="136" s="1"/>
  <c r="N12" i="136"/>
  <c r="H15" i="141"/>
  <c r="H15" i="108"/>
  <c r="J27" i="142"/>
  <c r="E27" i="142"/>
  <c r="G27" i="143"/>
  <c r="F25" i="97"/>
  <c r="V25" i="49"/>
  <c r="Y25" i="49" s="1"/>
  <c r="P23" i="101"/>
  <c r="Q23" i="101" s="1"/>
  <c r="T23" i="101"/>
  <c r="E19" i="139"/>
  <c r="E16" i="142"/>
  <c r="J16" i="142"/>
  <c r="T12" i="51"/>
  <c r="J31" i="137"/>
  <c r="D12" i="137"/>
  <c r="J28" i="144"/>
  <c r="E28" i="144"/>
  <c r="D15" i="55"/>
  <c r="E23" i="143"/>
  <c r="J23" i="143"/>
  <c r="AC16" i="143"/>
  <c r="D18" i="45"/>
  <c r="Z12" i="4"/>
  <c r="J15" i="95"/>
  <c r="D14" i="57"/>
  <c r="T15" i="100"/>
  <c r="P15" i="100"/>
  <c r="Q15" i="100" s="1"/>
  <c r="H10" i="96"/>
  <c r="P30" i="48"/>
  <c r="D31" i="107"/>
  <c r="C27" i="3"/>
  <c r="J29" i="145"/>
  <c r="E29" i="145"/>
  <c r="D21" i="52"/>
  <c r="AB31" i="144"/>
  <c r="AC12" i="144"/>
  <c r="J25" i="95"/>
  <c r="T28" i="50"/>
  <c r="J20" i="95"/>
  <c r="H10" i="97"/>
  <c r="P30" i="49"/>
  <c r="K15" i="92"/>
  <c r="H11" i="108"/>
  <c r="H11" i="141"/>
  <c r="L21" i="96"/>
  <c r="L22" i="95"/>
  <c r="E18" i="134"/>
  <c r="T20" i="101"/>
  <c r="P20" i="101"/>
  <c r="Q20" i="101" s="1"/>
  <c r="W20" i="4"/>
  <c r="Y14" i="104"/>
  <c r="Z14" i="104" s="1"/>
  <c r="N15" i="138"/>
  <c r="X31" i="137"/>
  <c r="N27" i="136"/>
  <c r="T25" i="100"/>
  <c r="P25" i="100"/>
  <c r="Q25" i="100" s="1"/>
  <c r="V13" i="34"/>
  <c r="F13" i="94"/>
  <c r="W23" i="100"/>
  <c r="C22" i="112"/>
  <c r="L15" i="102"/>
  <c r="K15" i="102"/>
  <c r="H24" i="96"/>
  <c r="D23" i="52"/>
  <c r="V26" i="105"/>
  <c r="W26" i="105" s="1"/>
  <c r="Y26" i="103"/>
  <c r="Z26" i="103" s="1"/>
  <c r="D16" i="56"/>
  <c r="J16" i="95"/>
  <c r="J12" i="95"/>
  <c r="G18" i="134"/>
  <c r="Q29" i="53"/>
  <c r="Q31" i="134"/>
  <c r="V11" i="103"/>
  <c r="D16" i="136"/>
  <c r="E16" i="136" s="1"/>
  <c r="AC17" i="142"/>
  <c r="S17" i="98"/>
  <c r="T30" i="49"/>
  <c r="L10" i="97"/>
  <c r="F16" i="45"/>
  <c r="T22" i="100"/>
  <c r="P22" i="100"/>
  <c r="Q22" i="100" s="1"/>
  <c r="D11" i="95"/>
  <c r="D23" i="107"/>
  <c r="C19" i="3"/>
  <c r="K22" i="102"/>
  <c r="L22" i="102"/>
  <c r="T15" i="4"/>
  <c r="P15" i="4"/>
  <c r="Q15" i="4" s="1"/>
  <c r="K19" i="92"/>
  <c r="K19" i="152"/>
  <c r="F15" i="95"/>
  <c r="V15" i="47"/>
  <c r="Y15" i="47" s="1"/>
  <c r="D14" i="54"/>
  <c r="D21" i="137"/>
  <c r="G29" i="145"/>
  <c r="L30" i="34"/>
  <c r="H30" i="48"/>
  <c r="D26" i="97"/>
  <c r="N20" i="136"/>
  <c r="N16" i="68"/>
  <c r="K12" i="92"/>
  <c r="K12" i="152"/>
  <c r="U20" i="34"/>
  <c r="L20" i="94"/>
  <c r="V30" i="100"/>
  <c r="W30" i="100" s="1"/>
  <c r="W11" i="100"/>
  <c r="U31" i="142"/>
  <c r="F20" i="96"/>
  <c r="V20" i="48"/>
  <c r="Y20" i="48" s="1"/>
  <c r="J19" i="94"/>
  <c r="G13" i="144"/>
  <c r="Y19" i="105"/>
  <c r="Z19" i="105" s="1"/>
  <c r="N20" i="140"/>
  <c r="AC12" i="68"/>
  <c r="E12" i="152"/>
  <c r="E16" i="68"/>
  <c r="E12" i="92"/>
  <c r="L24" i="95"/>
  <c r="D16" i="137"/>
  <c r="N19" i="136"/>
  <c r="T13" i="4"/>
  <c r="P13" i="4"/>
  <c r="Q13" i="4" s="1"/>
  <c r="AC13" i="137"/>
  <c r="D26" i="53"/>
  <c r="Z13" i="101"/>
  <c r="Z23" i="4"/>
  <c r="J12" i="143"/>
  <c r="L31" i="143"/>
  <c r="E12" i="143"/>
  <c r="Z27" i="4"/>
  <c r="O20" i="92"/>
  <c r="N30" i="47"/>
  <c r="Z19" i="100"/>
  <c r="Z14" i="100"/>
  <c r="N23" i="138"/>
  <c r="Y22" i="104"/>
  <c r="Z22" i="104" s="1"/>
  <c r="F14" i="97"/>
  <c r="V14" i="49"/>
  <c r="Y14" i="49" s="1"/>
  <c r="T22" i="4"/>
  <c r="P22" i="4"/>
  <c r="Q22" i="4" s="1"/>
  <c r="D22" i="55"/>
  <c r="H27" i="95"/>
  <c r="L16" i="94"/>
  <c r="E20" i="137"/>
  <c r="AC23" i="137"/>
  <c r="D19" i="137"/>
  <c r="S30" i="4"/>
  <c r="P11" i="4"/>
  <c r="Q11" i="4" s="1"/>
  <c r="T11" i="4"/>
  <c r="Y19" i="104"/>
  <c r="Z19" i="104" s="1"/>
  <c r="N20" i="138"/>
  <c r="D22" i="94"/>
  <c r="D24" i="155"/>
  <c r="L27" i="97"/>
  <c r="Q29" i="52"/>
  <c r="T30" i="34"/>
  <c r="L10" i="94"/>
  <c r="E20" i="143"/>
  <c r="J20" i="143"/>
  <c r="E24" i="134"/>
  <c r="F24" i="134" s="1"/>
  <c r="D13" i="95"/>
  <c r="F14" i="141"/>
  <c r="T14" i="10"/>
  <c r="R14" i="10"/>
  <c r="F14" i="108"/>
  <c r="R30" i="45"/>
  <c r="G28" i="147"/>
  <c r="L30" i="49"/>
  <c r="L24" i="102"/>
  <c r="K24" i="102"/>
  <c r="E17" i="148"/>
  <c r="J17" i="148"/>
  <c r="V27" i="103"/>
  <c r="W27" i="103" s="1"/>
  <c r="H23" i="96"/>
  <c r="H16" i="108"/>
  <c r="H16" i="141"/>
  <c r="L19" i="97"/>
  <c r="J22" i="94"/>
  <c r="E21" i="144"/>
  <c r="J21" i="144"/>
  <c r="P20" i="4"/>
  <c r="Q20" i="4" s="1"/>
  <c r="T20" i="4"/>
  <c r="AC15" i="145"/>
  <c r="D13" i="94"/>
  <c r="D15" i="155"/>
  <c r="D23" i="94"/>
  <c r="D25" i="155"/>
  <c r="D15" i="94"/>
  <c r="D17" i="155"/>
  <c r="Z18" i="101"/>
  <c r="AC20" i="137"/>
  <c r="N17" i="136"/>
  <c r="Z20" i="4"/>
  <c r="E15" i="134"/>
  <c r="E13" i="134"/>
  <c r="D15" i="95"/>
  <c r="AC15" i="147"/>
  <c r="E21" i="139"/>
  <c r="J13" i="145"/>
  <c r="E13" i="145"/>
  <c r="L12" i="95"/>
  <c r="F18" i="108"/>
  <c r="F18" i="141"/>
  <c r="T18" i="10"/>
  <c r="C13" i="84"/>
  <c r="I13" i="84" s="1"/>
  <c r="D31" i="84"/>
  <c r="Y11" i="104"/>
  <c r="N12" i="138"/>
  <c r="M31" i="138"/>
  <c r="N31" i="138" s="1"/>
  <c r="L29" i="55"/>
  <c r="E17" i="142"/>
  <c r="J17" i="142"/>
  <c r="G14" i="144"/>
  <c r="V21" i="104"/>
  <c r="W21" i="104" s="1"/>
  <c r="D21" i="95"/>
  <c r="T24" i="101"/>
  <c r="P24" i="101"/>
  <c r="Q24" i="101" s="1"/>
  <c r="D18" i="95"/>
  <c r="V28" i="105"/>
  <c r="W28" i="105" s="1"/>
  <c r="N21" i="136"/>
  <c r="Y24" i="103"/>
  <c r="Z24" i="103" s="1"/>
  <c r="G23" i="139"/>
  <c r="G28" i="137"/>
  <c r="H28" i="137" s="1"/>
  <c r="K20" i="92"/>
  <c r="V25" i="105"/>
  <c r="W25" i="105" s="1"/>
  <c r="T27" i="51"/>
  <c r="N19" i="79"/>
  <c r="K16" i="98"/>
  <c r="D26" i="45"/>
  <c r="H18" i="108"/>
  <c r="H18" i="141"/>
  <c r="H23" i="141"/>
  <c r="H23" i="108"/>
  <c r="L22" i="108"/>
  <c r="D28" i="57"/>
  <c r="D21" i="94"/>
  <c r="D23" i="155"/>
  <c r="E22" i="142"/>
  <c r="J22" i="142"/>
  <c r="L21" i="43"/>
  <c r="K21" i="43"/>
  <c r="D26" i="137"/>
  <c r="S29" i="57"/>
  <c r="T11" i="57"/>
  <c r="T14" i="50"/>
  <c r="D16" i="51"/>
  <c r="E18" i="107"/>
  <c r="T18" i="53"/>
  <c r="E25" i="137"/>
  <c r="D37" i="77"/>
  <c r="S28" i="104"/>
  <c r="D29" i="138"/>
  <c r="E29" i="138" s="1"/>
  <c r="G18" i="143"/>
  <c r="D21" i="56"/>
  <c r="D15" i="53"/>
  <c r="Z28" i="100"/>
  <c r="W20" i="100"/>
  <c r="S29" i="51"/>
  <c r="T29" i="51" s="1"/>
  <c r="T11" i="51"/>
  <c r="G25" i="143"/>
  <c r="AC14" i="144"/>
  <c r="E28" i="137"/>
  <c r="F28" i="137" s="1"/>
  <c r="AC22" i="143"/>
  <c r="C23" i="106"/>
  <c r="Z23" i="100"/>
  <c r="P26" i="101"/>
  <c r="Q26" i="101" s="1"/>
  <c r="T26" i="101"/>
  <c r="J18" i="143"/>
  <c r="E18" i="143"/>
  <c r="G14" i="142"/>
  <c r="S22" i="103"/>
  <c r="D23" i="134"/>
  <c r="D23" i="136"/>
  <c r="E23" i="136" s="1"/>
  <c r="D23" i="140"/>
  <c r="S22" i="105"/>
  <c r="D14" i="107"/>
  <c r="D29" i="3"/>
  <c r="E25" i="3" s="1"/>
  <c r="C10" i="3"/>
  <c r="V18" i="105"/>
  <c r="W18" i="105" s="1"/>
  <c r="P13" i="101"/>
  <c r="Q13" i="101" s="1"/>
  <c r="T13" i="101"/>
  <c r="AC13" i="125"/>
  <c r="AA13" i="125" s="1"/>
  <c r="E25" i="139"/>
  <c r="W19" i="79"/>
  <c r="Q16" i="98"/>
  <c r="F17" i="45"/>
  <c r="T25" i="50"/>
  <c r="E19" i="92"/>
  <c r="AC19" i="68"/>
  <c r="E19" i="152"/>
  <c r="V27" i="48"/>
  <c r="Y27" i="48" s="1"/>
  <c r="F27" i="96"/>
  <c r="D16" i="96"/>
  <c r="Q29" i="50"/>
  <c r="E15" i="137"/>
  <c r="L27" i="108"/>
  <c r="Z20" i="101"/>
  <c r="N14" i="138"/>
  <c r="Y13" i="104"/>
  <c r="Z13" i="104" s="1"/>
  <c r="D29" i="139"/>
  <c r="AC20" i="139"/>
  <c r="S18" i="105"/>
  <c r="D19" i="140"/>
  <c r="P14" i="100"/>
  <c r="Q14" i="100" s="1"/>
  <c r="T14" i="100"/>
  <c r="G16" i="142"/>
  <c r="T18" i="56"/>
  <c r="S17" i="103"/>
  <c r="D18" i="134"/>
  <c r="S31" i="147"/>
  <c r="Y17" i="105"/>
  <c r="Z17" i="105" s="1"/>
  <c r="N18" i="140"/>
  <c r="N28" i="136"/>
  <c r="F30" i="48"/>
  <c r="F10" i="96"/>
  <c r="V10" i="48"/>
  <c r="T22" i="55"/>
  <c r="C25" i="84"/>
  <c r="AC21" i="145"/>
  <c r="L12" i="43"/>
  <c r="K12" i="43"/>
  <c r="K15" i="79"/>
  <c r="I12" i="98"/>
  <c r="T18" i="54"/>
  <c r="H19" i="95"/>
  <c r="P16" i="100"/>
  <c r="Q16" i="100" s="1"/>
  <c r="T16" i="100"/>
  <c r="F24" i="94"/>
  <c r="V24" i="34"/>
  <c r="Y24" i="34" s="1"/>
  <c r="G18" i="147"/>
  <c r="T15" i="54"/>
  <c r="D12" i="96"/>
  <c r="E20" i="144"/>
  <c r="J20" i="144"/>
  <c r="T14" i="51"/>
  <c r="U21" i="34"/>
  <c r="L21" i="94"/>
  <c r="J31" i="36"/>
  <c r="D15" i="45"/>
  <c r="F24" i="141"/>
  <c r="T24" i="10"/>
  <c r="F24" i="108"/>
  <c r="N29" i="55"/>
  <c r="Z28" i="101"/>
  <c r="T26" i="10"/>
  <c r="F26" i="108"/>
  <c r="F26" i="141"/>
  <c r="V21" i="105"/>
  <c r="W21" i="105" s="1"/>
  <c r="W11" i="4"/>
  <c r="V30" i="4"/>
  <c r="W30" i="4" s="1"/>
  <c r="N15" i="125"/>
  <c r="Z11" i="101"/>
  <c r="Y30" i="101"/>
  <c r="Z30" i="101" s="1"/>
  <c r="L13" i="97"/>
  <c r="T12" i="10"/>
  <c r="F12" i="141"/>
  <c r="F12" i="108"/>
  <c r="T19" i="55"/>
  <c r="V22" i="104"/>
  <c r="W22" i="104" s="1"/>
  <c r="E21" i="3"/>
  <c r="D25" i="107"/>
  <c r="C21" i="3"/>
  <c r="D14" i="50"/>
  <c r="D28" i="136"/>
  <c r="E28" i="136" s="1"/>
  <c r="Y14" i="103"/>
  <c r="Z14" i="103" s="1"/>
  <c r="D27" i="56"/>
  <c r="G25" i="145"/>
  <c r="L11" i="96"/>
  <c r="F23" i="141"/>
  <c r="T23" i="10"/>
  <c r="F23" i="108"/>
  <c r="F18" i="97"/>
  <c r="V18" i="49"/>
  <c r="Y18" i="49" s="1"/>
  <c r="G13" i="98"/>
  <c r="Z15" i="100"/>
  <c r="D14" i="95"/>
  <c r="G20" i="142"/>
  <c r="D20" i="140"/>
  <c r="S19" i="105"/>
  <c r="G18" i="92"/>
  <c r="G18" i="152"/>
  <c r="M13" i="152"/>
  <c r="M13" i="92"/>
  <c r="L29" i="50"/>
  <c r="T21" i="56"/>
  <c r="S31" i="148"/>
  <c r="D20" i="137"/>
  <c r="AB31" i="143"/>
  <c r="T26" i="52"/>
  <c r="J25" i="96"/>
  <c r="G21" i="139"/>
  <c r="Z26" i="101"/>
  <c r="Y15" i="103"/>
  <c r="Z15" i="103" s="1"/>
  <c r="D15" i="97"/>
  <c r="S14" i="103"/>
  <c r="D15" i="134"/>
  <c r="T22" i="101"/>
  <c r="P22" i="101"/>
  <c r="Q22" i="101" s="1"/>
  <c r="E21" i="147"/>
  <c r="J21" i="147"/>
  <c r="E16" i="107"/>
  <c r="AC20" i="144"/>
  <c r="Y28" i="103"/>
  <c r="Z28" i="103" s="1"/>
  <c r="T22" i="50"/>
  <c r="J14" i="96"/>
  <c r="T11" i="101"/>
  <c r="S30" i="101"/>
  <c r="T30" i="101" s="1"/>
  <c r="P11" i="101"/>
  <c r="G14" i="139"/>
  <c r="AC19" i="134"/>
  <c r="E25" i="134"/>
  <c r="D20" i="136"/>
  <c r="E20" i="136" s="1"/>
  <c r="F27" i="108"/>
  <c r="F27" i="141"/>
  <c r="T27" i="10"/>
  <c r="G27" i="142"/>
  <c r="N15" i="140"/>
  <c r="Y14" i="105"/>
  <c r="Z14" i="105" s="1"/>
  <c r="G13" i="148"/>
  <c r="Q13" i="98"/>
  <c r="AC14" i="148"/>
  <c r="J27" i="144"/>
  <c r="E27" i="144"/>
  <c r="J18" i="94"/>
  <c r="E28" i="143"/>
  <c r="J28" i="143"/>
  <c r="F18" i="94"/>
  <c r="V18" i="34"/>
  <c r="F25" i="45"/>
  <c r="E19" i="137"/>
  <c r="F19" i="137" s="1"/>
  <c r="T11" i="50"/>
  <c r="S29" i="50"/>
  <c r="J18" i="97"/>
  <c r="Z25" i="100"/>
  <c r="D24" i="55"/>
  <c r="S17" i="92"/>
  <c r="S17" i="152"/>
  <c r="Z21" i="68"/>
  <c r="D14" i="137"/>
  <c r="L12" i="97"/>
  <c r="H29" i="107"/>
  <c r="G16" i="143"/>
  <c r="Q13" i="92"/>
  <c r="Q13" i="152"/>
  <c r="R22" i="10"/>
  <c r="J22" i="108"/>
  <c r="J22" i="141"/>
  <c r="Z25" i="4"/>
  <c r="H20" i="95"/>
  <c r="S28" i="105"/>
  <c r="D29" i="140"/>
  <c r="D19" i="139"/>
  <c r="L15" i="97"/>
  <c r="D24" i="96"/>
  <c r="D12" i="57"/>
  <c r="S18" i="103"/>
  <c r="D19" i="134"/>
  <c r="O13" i="98"/>
  <c r="L15" i="95"/>
  <c r="AC24" i="137"/>
  <c r="W16" i="4"/>
  <c r="N18" i="136"/>
  <c r="Q14" i="92"/>
  <c r="Q14" i="152"/>
  <c r="K15" i="125"/>
  <c r="F12" i="96"/>
  <c r="V12" i="48"/>
  <c r="Y12" i="48" s="1"/>
  <c r="C18" i="84"/>
  <c r="S31" i="143"/>
  <c r="C20" i="106"/>
  <c r="Z27" i="101"/>
  <c r="D28" i="55"/>
  <c r="E30" i="107"/>
  <c r="T15" i="56"/>
  <c r="G15" i="137"/>
  <c r="T13" i="52"/>
  <c r="G19" i="137"/>
  <c r="H19" i="137" s="1"/>
  <c r="G16" i="144"/>
  <c r="AC12" i="79"/>
  <c r="E15" i="79"/>
  <c r="E12" i="98"/>
  <c r="T19" i="50"/>
  <c r="X31" i="139"/>
  <c r="G27" i="144"/>
  <c r="G26" i="137"/>
  <c r="L21" i="108"/>
  <c r="G17" i="137"/>
  <c r="H17" i="137" s="1"/>
  <c r="E14" i="139"/>
  <c r="D22" i="45"/>
  <c r="H25" i="107"/>
  <c r="C20" i="3"/>
  <c r="D24" i="107"/>
  <c r="E20" i="3"/>
  <c r="L11" i="102"/>
  <c r="K11" i="102"/>
  <c r="Z13" i="4"/>
  <c r="L29" i="53"/>
  <c r="E12" i="145"/>
  <c r="L31" i="145"/>
  <c r="J12" i="145"/>
  <c r="L15" i="108"/>
  <c r="P28" i="4"/>
  <c r="Q28" i="4" s="1"/>
  <c r="T28" i="4"/>
  <c r="Z28" i="4"/>
  <c r="T27" i="101"/>
  <c r="P27" i="101"/>
  <c r="Q27" i="101" s="1"/>
  <c r="G14" i="98"/>
  <c r="V24" i="104"/>
  <c r="W24" i="104" s="1"/>
  <c r="E24" i="145"/>
  <c r="J24" i="145"/>
  <c r="D20" i="139"/>
  <c r="K29" i="10"/>
  <c r="F10" i="108"/>
  <c r="F10" i="141"/>
  <c r="T10" i="10"/>
  <c r="E22" i="139"/>
  <c r="Z16" i="100"/>
  <c r="C16" i="3"/>
  <c r="D20" i="107"/>
  <c r="E16" i="3"/>
  <c r="V26" i="47"/>
  <c r="Y26" i="47" s="1"/>
  <c r="F26" i="95"/>
  <c r="H18" i="94"/>
  <c r="T19" i="54"/>
  <c r="T27" i="56"/>
  <c r="G27" i="137"/>
  <c r="D22" i="139"/>
  <c r="L26" i="97"/>
  <c r="E11" i="3"/>
  <c r="D15" i="107"/>
  <c r="C11" i="3"/>
  <c r="E29" i="139"/>
  <c r="F29" i="139" s="1"/>
  <c r="J23" i="144"/>
  <c r="E23" i="144"/>
  <c r="W12" i="4"/>
  <c r="Y13" i="103"/>
  <c r="Z13" i="103" s="1"/>
  <c r="L12" i="96"/>
  <c r="E22" i="144"/>
  <c r="J22" i="144"/>
  <c r="V25" i="104"/>
  <c r="W25" i="104" s="1"/>
  <c r="J11" i="95"/>
  <c r="AC17" i="144"/>
  <c r="E19" i="134"/>
  <c r="V25" i="47"/>
  <c r="Y25" i="47" s="1"/>
  <c r="F25" i="95"/>
  <c r="D13" i="54"/>
  <c r="D28" i="50"/>
  <c r="H16" i="107"/>
  <c r="L25" i="102"/>
  <c r="K25" i="102"/>
  <c r="G25" i="144"/>
  <c r="W27" i="100"/>
  <c r="D14" i="56"/>
  <c r="D20" i="138"/>
  <c r="E20" i="138" s="1"/>
  <c r="S19" i="104"/>
  <c r="AC22" i="139"/>
  <c r="W26" i="101"/>
  <c r="F17" i="94"/>
  <c r="V17" i="34"/>
  <c r="H24" i="94"/>
  <c r="K22" i="43"/>
  <c r="L22" i="43"/>
  <c r="D25" i="52"/>
  <c r="D16" i="45"/>
  <c r="J30" i="45"/>
  <c r="F12" i="45"/>
  <c r="J17" i="144"/>
  <c r="D17" i="144" s="1"/>
  <c r="K17" i="144" s="1"/>
  <c r="E17" i="144"/>
  <c r="H17" i="107"/>
  <c r="J14" i="95"/>
  <c r="T26" i="50"/>
  <c r="AC22" i="145"/>
  <c r="W25" i="100"/>
  <c r="L30" i="47"/>
  <c r="M18" i="98"/>
  <c r="E18" i="152"/>
  <c r="AC18" i="68"/>
  <c r="E18" i="92"/>
  <c r="H17" i="94"/>
  <c r="T14" i="57"/>
  <c r="V30" i="101"/>
  <c r="W30" i="101" s="1"/>
  <c r="W11" i="101"/>
  <c r="J18" i="95"/>
  <c r="S13" i="104"/>
  <c r="D14" i="138"/>
  <c r="E14" i="138" s="1"/>
  <c r="T11" i="100"/>
  <c r="S30" i="100"/>
  <c r="T30" i="100" s="1"/>
  <c r="P11" i="100"/>
  <c r="D26" i="138"/>
  <c r="E26" i="138" s="1"/>
  <c r="S25" i="104"/>
  <c r="L24" i="97"/>
  <c r="U31" i="145"/>
  <c r="AC20" i="134"/>
  <c r="D21" i="55"/>
  <c r="H15" i="96"/>
  <c r="J20" i="142"/>
  <c r="E20" i="142"/>
  <c r="C24" i="84"/>
  <c r="I24" i="84" s="1"/>
  <c r="D24" i="97"/>
  <c r="J31" i="136"/>
  <c r="K31" i="136" s="1"/>
  <c r="AC28" i="137"/>
  <c r="G16" i="134"/>
  <c r="H16" i="134" s="1"/>
  <c r="Y27" i="105"/>
  <c r="Z27" i="105" s="1"/>
  <c r="N28" i="140"/>
  <c r="G15" i="92"/>
  <c r="Q15" i="79"/>
  <c r="M12" i="98"/>
  <c r="I29" i="52"/>
  <c r="S18" i="98"/>
  <c r="J19" i="96"/>
  <c r="F10" i="95"/>
  <c r="F30" i="47"/>
  <c r="V10" i="47"/>
  <c r="AC19" i="148"/>
  <c r="D19" i="138"/>
  <c r="E19" i="138" s="1"/>
  <c r="S18" i="104"/>
  <c r="D28" i="138"/>
  <c r="E28" i="138" s="1"/>
  <c r="S27" i="104"/>
  <c r="D24" i="140"/>
  <c r="S23" i="105"/>
  <c r="T12" i="55"/>
  <c r="M31" i="140"/>
  <c r="N31" i="140" s="1"/>
  <c r="Y11" i="105"/>
  <c r="N12" i="140"/>
  <c r="D18" i="96"/>
  <c r="T15" i="52"/>
  <c r="V20" i="103"/>
  <c r="W20" i="103" s="1"/>
  <c r="P17" i="4"/>
  <c r="Q17" i="4" s="1"/>
  <c r="T17" i="4"/>
  <c r="U31" i="137"/>
  <c r="T27" i="54"/>
  <c r="C23" i="84"/>
  <c r="AC15" i="143"/>
  <c r="G18" i="139"/>
  <c r="G27" i="139"/>
  <c r="T28" i="57"/>
  <c r="T18" i="51"/>
  <c r="N15" i="136"/>
  <c r="K18" i="98"/>
  <c r="S31" i="145"/>
  <c r="X11" i="10"/>
  <c r="L11" i="108"/>
  <c r="D25" i="54"/>
  <c r="F18" i="96"/>
  <c r="V18" i="48"/>
  <c r="Y18" i="48" s="1"/>
  <c r="V16" i="103"/>
  <c r="W16" i="103" s="1"/>
  <c r="G15" i="134"/>
  <c r="J20" i="96"/>
  <c r="T15" i="55"/>
  <c r="P20" i="58"/>
  <c r="N29" i="51"/>
  <c r="D17" i="52"/>
  <c r="F13" i="96"/>
  <c r="V13" i="48"/>
  <c r="Y13" i="48" s="1"/>
  <c r="M12" i="92"/>
  <c r="M12" i="152"/>
  <c r="Q16" i="68"/>
  <c r="D25" i="56"/>
  <c r="I16" i="98"/>
  <c r="K19" i="79"/>
  <c r="D18" i="107"/>
  <c r="C14" i="3"/>
  <c r="D18" i="55"/>
  <c r="G14" i="148"/>
  <c r="F19" i="94"/>
  <c r="V19" i="34"/>
  <c r="V19" i="105"/>
  <c r="W19" i="105" s="1"/>
  <c r="N13" i="140"/>
  <c r="Y12" i="105"/>
  <c r="Z12" i="105" s="1"/>
  <c r="V24" i="103"/>
  <c r="W24" i="103" s="1"/>
  <c r="N23" i="136"/>
  <c r="Q20" i="92"/>
  <c r="D18" i="136"/>
  <c r="E18" i="136" s="1"/>
  <c r="Z11" i="4"/>
  <c r="Y30" i="4"/>
  <c r="Z30" i="4" s="1"/>
  <c r="D24" i="138"/>
  <c r="E24" i="138" s="1"/>
  <c r="S23" i="104"/>
  <c r="W17" i="101"/>
  <c r="J12" i="142"/>
  <c r="E12" i="142"/>
  <c r="L31" i="142"/>
  <c r="E31" i="142" s="1"/>
  <c r="D20" i="55"/>
  <c r="G29" i="143"/>
  <c r="Y21" i="103"/>
  <c r="Z21" i="103" s="1"/>
  <c r="D21" i="54"/>
  <c r="C18" i="3"/>
  <c r="D22" i="107"/>
  <c r="E18" i="3"/>
  <c r="F16" i="108"/>
  <c r="F16" i="141"/>
  <c r="T16" i="10"/>
  <c r="H17" i="97"/>
  <c r="L26" i="108"/>
  <c r="X26" i="10"/>
  <c r="T25" i="51"/>
  <c r="E17" i="152"/>
  <c r="E17" i="92"/>
  <c r="AC17" i="68"/>
  <c r="E21" i="68"/>
  <c r="Z14" i="4"/>
  <c r="W19" i="101"/>
  <c r="J22" i="147"/>
  <c r="E22" i="147"/>
  <c r="Z19" i="4"/>
  <c r="F26" i="97"/>
  <c r="V26" i="49"/>
  <c r="Y26" i="49" s="1"/>
  <c r="N23" i="140"/>
  <c r="Y22" i="105"/>
  <c r="Z22" i="105" s="1"/>
  <c r="T26" i="53"/>
  <c r="Z18" i="4"/>
  <c r="S12" i="104"/>
  <c r="D13" i="138"/>
  <c r="E13" i="138" s="1"/>
  <c r="T23" i="51"/>
  <c r="Z31" i="143"/>
  <c r="H12" i="96"/>
  <c r="Y15" i="104"/>
  <c r="Z15" i="104" s="1"/>
  <c r="N16" i="138"/>
  <c r="H16" i="95"/>
  <c r="D21" i="136"/>
  <c r="E21" i="136" s="1"/>
  <c r="AC26" i="145"/>
  <c r="H22" i="97"/>
  <c r="Y17" i="103"/>
  <c r="Z17" i="103" s="1"/>
  <c r="Y30" i="100"/>
  <c r="Z30" i="100" s="1"/>
  <c r="Z11" i="100"/>
  <c r="F16" i="96"/>
  <c r="V16" i="48"/>
  <c r="Y16" i="48" s="1"/>
  <c r="S29" i="54"/>
  <c r="T11" i="54"/>
  <c r="G18" i="142"/>
  <c r="E13" i="137"/>
  <c r="F13" i="137" s="1"/>
  <c r="AC14" i="68"/>
  <c r="E14" i="152"/>
  <c r="E14" i="92"/>
  <c r="T24" i="56"/>
  <c r="E23" i="134"/>
  <c r="AC23" i="143"/>
  <c r="D18" i="139"/>
  <c r="S29" i="55"/>
  <c r="T29" i="55" s="1"/>
  <c r="T11" i="55"/>
  <c r="T20" i="57"/>
  <c r="S14" i="104"/>
  <c r="D15" i="138"/>
  <c r="E15" i="138" s="1"/>
  <c r="D28" i="52"/>
  <c r="G26" i="143"/>
  <c r="G26" i="144"/>
  <c r="AC17" i="137"/>
  <c r="H12" i="94"/>
  <c r="U12" i="34"/>
  <c r="L12" i="94"/>
  <c r="J17" i="145"/>
  <c r="E17" i="145"/>
  <c r="T13" i="50"/>
  <c r="C30" i="84"/>
  <c r="J18" i="148"/>
  <c r="E18" i="148"/>
  <c r="E14" i="143"/>
  <c r="J14" i="143"/>
  <c r="Q14" i="98"/>
  <c r="D18" i="50"/>
  <c r="I12" i="92"/>
  <c r="I12" i="152"/>
  <c r="I16" i="152" s="1"/>
  <c r="K16" i="68"/>
  <c r="K23" i="68" s="1"/>
  <c r="R15" i="10"/>
  <c r="J15" i="141"/>
  <c r="J15" i="108"/>
  <c r="H19" i="108"/>
  <c r="H19" i="141"/>
  <c r="V22" i="105"/>
  <c r="W22" i="105" s="1"/>
  <c r="AC14" i="145"/>
  <c r="E21" i="134"/>
  <c r="F21" i="134" s="1"/>
  <c r="AC28" i="147"/>
  <c r="F25" i="94"/>
  <c r="N25" i="94" s="1"/>
  <c r="V25" i="34"/>
  <c r="D13" i="139"/>
  <c r="D12" i="54"/>
  <c r="P21" i="101"/>
  <c r="Q21" i="101" s="1"/>
  <c r="T21" i="101"/>
  <c r="E21" i="145"/>
  <c r="J21" i="145"/>
  <c r="D19" i="97"/>
  <c r="H21" i="95"/>
  <c r="T24" i="4"/>
  <c r="P24" i="4"/>
  <c r="Q24" i="4" s="1"/>
  <c r="G19" i="142"/>
  <c r="D23" i="97"/>
  <c r="G23" i="148"/>
  <c r="D29" i="136"/>
  <c r="E29" i="136" s="1"/>
  <c r="G22" i="137"/>
  <c r="H22" i="137" s="1"/>
  <c r="AC16" i="148"/>
  <c r="G19" i="92"/>
  <c r="G19" i="152"/>
  <c r="AC25" i="143"/>
  <c r="T26" i="51"/>
  <c r="I13" i="98"/>
  <c r="J19" i="147"/>
  <c r="E19" i="147"/>
  <c r="AC16" i="137"/>
  <c r="W22" i="4"/>
  <c r="AC27" i="143"/>
  <c r="G19" i="148"/>
  <c r="F15" i="45"/>
  <c r="W23" i="4"/>
  <c r="D26" i="140"/>
  <c r="S25" i="105"/>
  <c r="L16" i="95"/>
  <c r="AC12" i="137"/>
  <c r="AB31" i="137"/>
  <c r="AC31" i="137" s="1"/>
  <c r="V23" i="103"/>
  <c r="W23" i="103" s="1"/>
  <c r="T15" i="53"/>
  <c r="T21" i="52"/>
  <c r="AC18" i="139"/>
  <c r="T13" i="55"/>
  <c r="T24" i="50"/>
  <c r="I20" i="58"/>
  <c r="H27" i="96"/>
  <c r="W14" i="100"/>
  <c r="D25" i="45"/>
  <c r="H19" i="79"/>
  <c r="G16" i="98"/>
  <c r="F18" i="95"/>
  <c r="V18" i="47"/>
  <c r="Y18" i="47" s="1"/>
  <c r="C27" i="84"/>
  <c r="I27" i="84" s="1"/>
  <c r="G17" i="147"/>
  <c r="T17" i="55"/>
  <c r="T16" i="68"/>
  <c r="O12" i="152"/>
  <c r="O12" i="92"/>
  <c r="L17" i="95"/>
  <c r="L23" i="95"/>
  <c r="J30" i="47"/>
  <c r="D14" i="96"/>
  <c r="Z31" i="134"/>
  <c r="D18" i="53"/>
  <c r="E13" i="144"/>
  <c r="J13" i="144"/>
  <c r="W25" i="4"/>
  <c r="G25" i="134"/>
  <c r="E17" i="137"/>
  <c r="F17" i="137" s="1"/>
  <c r="Y20" i="103"/>
  <c r="Z20" i="103" s="1"/>
  <c r="G13" i="142"/>
  <c r="G24" i="137"/>
  <c r="H24" i="137" s="1"/>
  <c r="AC16" i="134"/>
  <c r="T24" i="52"/>
  <c r="U31" i="148"/>
  <c r="T13" i="100"/>
  <c r="P13" i="100"/>
  <c r="Q13" i="100" s="1"/>
  <c r="G28" i="145"/>
  <c r="G24" i="144"/>
  <c r="V26" i="48"/>
  <c r="Y26" i="48" s="1"/>
  <c r="F26" i="96"/>
  <c r="G26" i="139"/>
  <c r="D11" i="52"/>
  <c r="G29" i="52"/>
  <c r="T19" i="53"/>
  <c r="H13" i="95"/>
  <c r="W17" i="100"/>
  <c r="AC15" i="148"/>
  <c r="E15" i="92"/>
  <c r="AC15" i="68"/>
  <c r="Z23" i="101"/>
  <c r="G23" i="147"/>
  <c r="G26" i="134"/>
  <c r="V16" i="104"/>
  <c r="W16" i="104" s="1"/>
  <c r="T16" i="101"/>
  <c r="P16" i="101"/>
  <c r="Q16" i="101" s="1"/>
  <c r="AC16" i="79"/>
  <c r="E19" i="79"/>
  <c r="E16" i="98"/>
  <c r="J13" i="95"/>
  <c r="T12" i="54"/>
  <c r="G21" i="144"/>
  <c r="G29" i="139"/>
  <c r="H29" i="139" s="1"/>
  <c r="G18" i="148"/>
  <c r="T26" i="4"/>
  <c r="P26" i="4"/>
  <c r="Q26" i="4" s="1"/>
  <c r="Z16" i="4"/>
  <c r="D25" i="97"/>
  <c r="D13" i="97"/>
  <c r="T25" i="4"/>
  <c r="P25" i="4"/>
  <c r="Q25" i="4" s="1"/>
  <c r="C18" i="106"/>
  <c r="E28" i="134"/>
  <c r="F28" i="134" s="1"/>
  <c r="H30" i="34"/>
  <c r="D16" i="139"/>
  <c r="F23" i="96"/>
  <c r="V23" i="48"/>
  <c r="Y23" i="48" s="1"/>
  <c r="C22" i="84"/>
  <c r="D12" i="140"/>
  <c r="S11" i="105"/>
  <c r="G31" i="140"/>
  <c r="AC22" i="144"/>
  <c r="O18" i="98"/>
  <c r="F13" i="97"/>
  <c r="V13" i="49"/>
  <c r="Y13" i="49" s="1"/>
  <c r="Y12" i="103"/>
  <c r="Z12" i="103" s="1"/>
  <c r="D10" i="95"/>
  <c r="D30" i="47"/>
  <c r="V14" i="105"/>
  <c r="W14" i="105" s="1"/>
  <c r="T17" i="51"/>
  <c r="C29" i="106"/>
  <c r="H14" i="97"/>
  <c r="F17" i="96"/>
  <c r="V17" i="48"/>
  <c r="Y17" i="48" s="1"/>
  <c r="V23" i="104"/>
  <c r="W23" i="104" s="1"/>
  <c r="W28" i="4"/>
  <c r="N26" i="140"/>
  <c r="Y25" i="105"/>
  <c r="Z25" i="105" s="1"/>
  <c r="T15" i="50"/>
  <c r="D23" i="56"/>
  <c r="Q21" i="68"/>
  <c r="M17" i="92"/>
  <c r="M17" i="152"/>
  <c r="V22" i="103"/>
  <c r="W22" i="103" s="1"/>
  <c r="G13" i="134"/>
  <c r="G27" i="134"/>
  <c r="H27" i="134" s="1"/>
  <c r="Y23" i="103"/>
  <c r="Z23" i="103" s="1"/>
  <c r="F20" i="95"/>
  <c r="V20" i="47"/>
  <c r="Y20" i="47" s="1"/>
  <c r="E18" i="147"/>
  <c r="J18" i="147"/>
  <c r="J10" i="95"/>
  <c r="R30" i="47"/>
  <c r="E13" i="143"/>
  <c r="J13" i="143"/>
  <c r="J27" i="97"/>
  <c r="J19" i="97"/>
  <c r="D20" i="57"/>
  <c r="Z15" i="125"/>
  <c r="S14" i="152"/>
  <c r="S14" i="92"/>
  <c r="V11" i="47"/>
  <c r="Y11" i="47" s="1"/>
  <c r="F11" i="95"/>
  <c r="N11" i="95" s="1"/>
  <c r="G19" i="134"/>
  <c r="H19" i="134" s="1"/>
  <c r="D12" i="136"/>
  <c r="E12" i="136" s="1"/>
  <c r="G31" i="136"/>
  <c r="K13" i="98"/>
  <c r="D16" i="54"/>
  <c r="D28" i="45"/>
  <c r="F23" i="95"/>
  <c r="V23" i="47"/>
  <c r="Y23" i="47" s="1"/>
  <c r="G12" i="142"/>
  <c r="N31" i="142"/>
  <c r="E24" i="147"/>
  <c r="J24" i="147"/>
  <c r="D17" i="53"/>
  <c r="Z12" i="101"/>
  <c r="Z21" i="100"/>
  <c r="AC29" i="142"/>
  <c r="E15" i="139"/>
  <c r="F15" i="139" s="1"/>
  <c r="AC19" i="139"/>
  <c r="D30" i="34"/>
  <c r="D12" i="155"/>
  <c r="D10" i="94"/>
  <c r="G15" i="147"/>
  <c r="Y18" i="103"/>
  <c r="Z18" i="103" s="1"/>
  <c r="D22" i="138"/>
  <c r="E22" i="138" s="1"/>
  <c r="S21" i="104"/>
  <c r="AC29" i="139"/>
  <c r="H15" i="97"/>
  <c r="L26" i="95"/>
  <c r="J15" i="148"/>
  <c r="E15" i="148"/>
  <c r="D22" i="95"/>
  <c r="C17" i="106"/>
  <c r="J22" i="145"/>
  <c r="E22" i="145"/>
  <c r="AC21" i="139"/>
  <c r="S12" i="105"/>
  <c r="D13" i="140"/>
  <c r="F28" i="45"/>
  <c r="J20" i="145"/>
  <c r="E20" i="145"/>
  <c r="V26" i="104"/>
  <c r="W26" i="104" s="1"/>
  <c r="E13" i="142"/>
  <c r="J13" i="142"/>
  <c r="G28" i="134"/>
  <c r="H28" i="134" s="1"/>
  <c r="I29" i="57"/>
  <c r="J29" i="57" s="1"/>
  <c r="AC22" i="147"/>
  <c r="T23" i="56"/>
  <c r="J21" i="96"/>
  <c r="R30" i="34"/>
  <c r="J10" i="94"/>
  <c r="N31" i="145"/>
  <c r="G12" i="145"/>
  <c r="D24" i="95"/>
  <c r="Z14" i="101"/>
  <c r="G24" i="145"/>
  <c r="J25" i="148"/>
  <c r="E25" i="148"/>
  <c r="T14" i="55"/>
  <c r="Y24" i="105"/>
  <c r="Z24" i="105" s="1"/>
  <c r="N25" i="140"/>
  <c r="AC18" i="137"/>
  <c r="D25" i="136"/>
  <c r="E25" i="136" s="1"/>
  <c r="E29" i="107"/>
  <c r="AC14" i="139"/>
  <c r="W15" i="4"/>
  <c r="H15" i="125"/>
  <c r="G17" i="148"/>
  <c r="E15" i="143"/>
  <c r="J15" i="143"/>
  <c r="T20" i="51"/>
  <c r="G19" i="139"/>
  <c r="G16" i="147"/>
  <c r="T18" i="57"/>
  <c r="G24" i="142"/>
  <c r="C19" i="84"/>
  <c r="D16" i="52"/>
  <c r="AC13" i="143"/>
  <c r="T17" i="52"/>
  <c r="Y18" i="105"/>
  <c r="Z18" i="105" s="1"/>
  <c r="N19" i="140"/>
  <c r="D17" i="139"/>
  <c r="K27" i="102"/>
  <c r="T23" i="55"/>
  <c r="D19" i="96"/>
  <c r="T22" i="57"/>
  <c r="E23" i="107"/>
  <c r="J28" i="145"/>
  <c r="E28" i="145"/>
  <c r="V15" i="105"/>
  <c r="W15" i="105" s="1"/>
  <c r="T27" i="52"/>
  <c r="G23" i="145"/>
  <c r="H16" i="94"/>
  <c r="AC29" i="137"/>
  <c r="H27" i="107"/>
  <c r="AC26" i="144"/>
  <c r="I15" i="92"/>
  <c r="G29" i="53"/>
  <c r="D11" i="53"/>
  <c r="J25" i="147"/>
  <c r="E25" i="147"/>
  <c r="H22" i="107"/>
  <c r="T12" i="56"/>
  <c r="T12" i="57"/>
  <c r="X24" i="10"/>
  <c r="L24" i="108"/>
  <c r="D11" i="97"/>
  <c r="Y20" i="104"/>
  <c r="Z20" i="104" s="1"/>
  <c r="N21" i="138"/>
  <c r="Q19" i="79"/>
  <c r="M16" i="98"/>
  <c r="C16" i="84"/>
  <c r="T23" i="50"/>
  <c r="S12" i="103"/>
  <c r="D13" i="134"/>
  <c r="Z31" i="139"/>
  <c r="Y13" i="105"/>
  <c r="Z13" i="105" s="1"/>
  <c r="N14" i="140"/>
  <c r="T21" i="51"/>
  <c r="G17" i="144"/>
  <c r="H17" i="144" s="1"/>
  <c r="W14" i="101"/>
  <c r="AC28" i="142"/>
  <c r="Z25" i="101"/>
  <c r="D23" i="95"/>
  <c r="J12" i="148"/>
  <c r="L31" i="148"/>
  <c r="E12" i="148"/>
  <c r="D29" i="102"/>
  <c r="H31" i="107"/>
  <c r="W25" i="101"/>
  <c r="F16" i="94"/>
  <c r="V16" i="34"/>
  <c r="AC26" i="139"/>
  <c r="J27" i="148"/>
  <c r="E27" i="148"/>
  <c r="D16" i="95"/>
  <c r="D20" i="155"/>
  <c r="D18" i="94"/>
  <c r="J20" i="58"/>
  <c r="D25" i="139"/>
  <c r="D21" i="139"/>
  <c r="J25" i="145"/>
  <c r="E25" i="145"/>
  <c r="G17" i="142"/>
  <c r="H28" i="107"/>
  <c r="T28" i="51"/>
  <c r="T27" i="53"/>
  <c r="D14" i="139"/>
  <c r="L20" i="58"/>
  <c r="G13" i="139"/>
  <c r="H13" i="139" s="1"/>
  <c r="R20" i="58"/>
  <c r="G12" i="98"/>
  <c r="H15" i="79"/>
  <c r="E28" i="107"/>
  <c r="E23" i="139"/>
  <c r="F23" i="139" s="1"/>
  <c r="E26" i="107"/>
  <c r="Q12" i="98"/>
  <c r="W15" i="79"/>
  <c r="E29" i="137"/>
  <c r="T19" i="57"/>
  <c r="O19" i="92"/>
  <c r="O19" i="152"/>
  <c r="D26" i="155"/>
  <c r="D24" i="94"/>
  <c r="T13" i="57"/>
  <c r="S13" i="105"/>
  <c r="D14" i="140"/>
  <c r="D17" i="55"/>
  <c r="E14" i="107"/>
  <c r="H31" i="106"/>
  <c r="E24" i="137"/>
  <c r="F24" i="137" s="1"/>
  <c r="I29" i="53"/>
  <c r="Q31" i="139"/>
  <c r="T19" i="101"/>
  <c r="P19" i="101"/>
  <c r="Q19" i="101" s="1"/>
  <c r="N22" i="140"/>
  <c r="Y21" i="105"/>
  <c r="Z21" i="105" s="1"/>
  <c r="G15" i="139"/>
  <c r="H15" i="139" s="1"/>
  <c r="D22" i="96"/>
  <c r="D25" i="134"/>
  <c r="S24" i="103"/>
  <c r="E22" i="107"/>
  <c r="T13" i="54"/>
  <c r="AC29" i="147"/>
  <c r="H30" i="107"/>
  <c r="E22" i="148"/>
  <c r="J22" i="148"/>
  <c r="F13" i="45"/>
  <c r="S20" i="105"/>
  <c r="D21" i="140"/>
  <c r="I29" i="55"/>
  <c r="G18" i="145"/>
  <c r="AC15" i="139"/>
  <c r="J16" i="148"/>
  <c r="E16" i="148"/>
  <c r="Z21" i="101"/>
  <c r="T20" i="52"/>
  <c r="AC27" i="144"/>
  <c r="AC14" i="137"/>
  <c r="C21" i="84"/>
  <c r="E19" i="148"/>
  <c r="J19" i="148"/>
  <c r="AC24" i="147"/>
  <c r="N29" i="53"/>
  <c r="N29" i="140"/>
  <c r="Y28" i="105"/>
  <c r="Z28" i="105" s="1"/>
  <c r="V12" i="105"/>
  <c r="W12" i="105" s="1"/>
  <c r="P14" i="101"/>
  <c r="Q14" i="101" s="1"/>
  <c r="T14" i="101"/>
  <c r="T25" i="54"/>
  <c r="T28" i="54"/>
  <c r="W22" i="101"/>
  <c r="S21" i="103"/>
  <c r="D22" i="134"/>
  <c r="E19" i="107"/>
  <c r="G16" i="139"/>
  <c r="Z17" i="100"/>
  <c r="X16" i="10"/>
  <c r="L16" i="108"/>
  <c r="S13" i="98"/>
  <c r="G20" i="148"/>
  <c r="AC26" i="134"/>
  <c r="Y19" i="103"/>
  <c r="Z19" i="103" s="1"/>
  <c r="T28" i="55"/>
  <c r="E24" i="107"/>
  <c r="I23" i="106"/>
  <c r="T14" i="52"/>
  <c r="J15" i="142"/>
  <c r="E15" i="142"/>
  <c r="W26" i="100"/>
  <c r="G27" i="148"/>
  <c r="T24" i="57"/>
  <c r="G19" i="147"/>
  <c r="AC17" i="147"/>
  <c r="E17" i="107"/>
  <c r="T20" i="53"/>
  <c r="E18" i="137"/>
  <c r="F18" i="137" s="1"/>
  <c r="T20" i="55"/>
  <c r="O14" i="98"/>
  <c r="D15" i="137"/>
  <c r="T22" i="54"/>
  <c r="N31" i="148"/>
  <c r="G12" i="148"/>
  <c r="Z26" i="100"/>
  <c r="J23" i="145"/>
  <c r="D23" i="145" s="1"/>
  <c r="K23" i="145" s="1"/>
  <c r="E23" i="145"/>
  <c r="T14" i="53"/>
  <c r="E18" i="139"/>
  <c r="F18" i="139" s="1"/>
  <c r="N25" i="138"/>
  <c r="Y24" i="104"/>
  <c r="Z24" i="104" s="1"/>
  <c r="T13" i="53"/>
  <c r="T21" i="57"/>
  <c r="E31" i="107"/>
  <c r="T16" i="57"/>
  <c r="H21" i="108"/>
  <c r="H21" i="141"/>
  <c r="D29" i="137"/>
  <c r="W29" i="10"/>
  <c r="X10" i="10"/>
  <c r="L10" i="108"/>
  <c r="T21" i="53"/>
  <c r="G21" i="137"/>
  <c r="H21" i="137" s="1"/>
  <c r="N27" i="140"/>
  <c r="Y26" i="105"/>
  <c r="Z26" i="105" s="1"/>
  <c r="G16" i="145"/>
  <c r="H24" i="108"/>
  <c r="H24" i="141"/>
  <c r="T23" i="54"/>
  <c r="D17" i="96"/>
  <c r="D16" i="140"/>
  <c r="S15" i="105"/>
  <c r="E14" i="148"/>
  <c r="J14" i="148"/>
  <c r="D14" i="148" s="1"/>
  <c r="K14" i="148" s="1"/>
  <c r="K20" i="58"/>
  <c r="C15" i="84"/>
  <c r="I15" i="84" s="1"/>
  <c r="L13" i="94"/>
  <c r="U13" i="34"/>
  <c r="D14" i="94"/>
  <c r="D16" i="155"/>
  <c r="T16" i="54"/>
  <c r="G12" i="92"/>
  <c r="G12" i="152"/>
  <c r="H16" i="68"/>
  <c r="G16" i="137"/>
  <c r="H16" i="137" s="1"/>
  <c r="D20" i="97"/>
  <c r="J29" i="148"/>
  <c r="E29" i="148"/>
  <c r="N29" i="52"/>
  <c r="O29" i="52" s="1"/>
  <c r="H14" i="141"/>
  <c r="H14" i="108"/>
  <c r="E29" i="143"/>
  <c r="J29" i="143"/>
  <c r="J19" i="144"/>
  <c r="E19" i="144"/>
  <c r="N31" i="139"/>
  <c r="G12" i="139"/>
  <c r="H12" i="139" s="1"/>
  <c r="D25" i="140"/>
  <c r="S24" i="105"/>
  <c r="Z17" i="4"/>
  <c r="T26" i="56"/>
  <c r="G15" i="148"/>
  <c r="D10" i="97"/>
  <c r="D30" i="49"/>
  <c r="T26" i="55"/>
  <c r="X20" i="10"/>
  <c r="L20" i="108"/>
  <c r="T16" i="51"/>
  <c r="AC18" i="144"/>
  <c r="AC28" i="144"/>
  <c r="E23" i="147"/>
  <c r="J23" i="147"/>
  <c r="F20" i="45"/>
  <c r="AC24" i="139"/>
  <c r="D12" i="95"/>
  <c r="H17" i="95"/>
  <c r="T18" i="52"/>
  <c r="T26" i="54"/>
  <c r="E17" i="139"/>
  <c r="I14" i="98"/>
  <c r="W13" i="101"/>
  <c r="F31" i="84"/>
  <c r="G25" i="147"/>
  <c r="J24" i="141"/>
  <c r="R24" i="10"/>
  <c r="J24" i="108"/>
  <c r="E24" i="143"/>
  <c r="J24" i="143"/>
  <c r="O20" i="58"/>
  <c r="L18" i="95"/>
  <c r="T20" i="50"/>
  <c r="D20" i="94"/>
  <c r="D22" i="155"/>
  <c r="Q17" i="98"/>
  <c r="F13" i="141"/>
  <c r="F13" i="108"/>
  <c r="T13" i="10"/>
  <c r="E15" i="125"/>
  <c r="AC12" i="125"/>
  <c r="AC19" i="144"/>
  <c r="T16" i="55"/>
  <c r="T24" i="55"/>
  <c r="Z22" i="4"/>
  <c r="V24" i="105"/>
  <c r="W24" i="105" s="1"/>
  <c r="E27" i="139"/>
  <c r="F29" i="45"/>
  <c r="T12" i="50"/>
  <c r="F18" i="45"/>
  <c r="G28" i="144"/>
  <c r="D26" i="95"/>
  <c r="D15" i="96"/>
  <c r="J21" i="143"/>
  <c r="E21" i="143"/>
  <c r="T27" i="55"/>
  <c r="T19" i="51"/>
  <c r="H26" i="141"/>
  <c r="H26" i="108"/>
  <c r="T13" i="56"/>
  <c r="AC13" i="147"/>
  <c r="I29" i="51"/>
  <c r="E27" i="107"/>
  <c r="E20" i="139"/>
  <c r="F20" i="139" s="1"/>
  <c r="E27" i="145"/>
  <c r="J27" i="145"/>
  <c r="G26" i="147"/>
  <c r="T19" i="56"/>
  <c r="F21" i="45"/>
  <c r="T23" i="53"/>
  <c r="G24" i="139"/>
  <c r="H24" i="139" s="1"/>
  <c r="F19" i="45"/>
  <c r="T18" i="50"/>
  <c r="T16" i="53"/>
  <c r="G13" i="147"/>
  <c r="T23" i="52"/>
  <c r="AC26" i="148"/>
  <c r="V13" i="105"/>
  <c r="W13" i="105" s="1"/>
  <c r="G22" i="147"/>
  <c r="G25" i="148"/>
  <c r="O17" i="98"/>
  <c r="T16" i="56"/>
  <c r="C28" i="84"/>
  <c r="D20" i="95"/>
  <c r="G25" i="139"/>
  <c r="J13" i="147"/>
  <c r="E13" i="147"/>
  <c r="E17" i="147"/>
  <c r="J17" i="147"/>
  <c r="AC29" i="144"/>
  <c r="E18" i="98"/>
  <c r="AC18" i="79"/>
  <c r="T26" i="57"/>
  <c r="E16" i="139"/>
  <c r="W15" i="101"/>
  <c r="T22" i="51"/>
  <c r="Y12" i="104"/>
  <c r="Z12" i="104" s="1"/>
  <c r="N13" i="138"/>
  <c r="T16" i="50"/>
  <c r="Z24" i="101"/>
  <c r="AC25" i="139"/>
  <c r="E23" i="3"/>
  <c r="C23" i="3"/>
  <c r="D27" i="107"/>
  <c r="D26" i="96"/>
  <c r="E26" i="148"/>
  <c r="J26" i="148"/>
  <c r="G17" i="92"/>
  <c r="G17" i="152"/>
  <c r="H21" i="68"/>
  <c r="T15" i="79"/>
  <c r="O12" i="98"/>
  <c r="E20" i="107"/>
  <c r="AC16" i="139"/>
  <c r="AB31" i="147"/>
  <c r="D18" i="97"/>
  <c r="AC28" i="148"/>
  <c r="R19" i="10"/>
  <c r="J19" i="108"/>
  <c r="J19" i="141"/>
  <c r="Q20" i="58"/>
  <c r="E25" i="107"/>
  <c r="AC25" i="142"/>
  <c r="E21" i="107"/>
  <c r="I20" i="106"/>
  <c r="AC18" i="148"/>
  <c r="E20" i="58"/>
  <c r="D27" i="155"/>
  <c r="D25" i="94"/>
  <c r="AB31" i="139"/>
  <c r="AC31" i="139" s="1"/>
  <c r="AC12" i="139"/>
  <c r="D17" i="97"/>
  <c r="T22" i="53"/>
  <c r="D25" i="96"/>
  <c r="T17" i="57"/>
  <c r="AC18" i="147"/>
  <c r="J16" i="143"/>
  <c r="E16" i="143"/>
  <c r="G14" i="147"/>
  <c r="T24" i="53"/>
  <c r="J20" i="148"/>
  <c r="E20" i="148"/>
  <c r="T11" i="56"/>
  <c r="S29" i="56"/>
  <c r="T29" i="56" s="1"/>
  <c r="Z27" i="100"/>
  <c r="T28" i="56"/>
  <c r="E27" i="147"/>
  <c r="J27" i="147"/>
  <c r="S29" i="52"/>
  <c r="T29" i="52" s="1"/>
  <c r="T11" i="52"/>
  <c r="I29" i="56"/>
  <c r="J29" i="56" s="1"/>
  <c r="AC28" i="139"/>
  <c r="T11" i="53"/>
  <c r="S29" i="53"/>
  <c r="T29" i="53" s="1"/>
  <c r="Y26" i="104"/>
  <c r="Z26" i="104" s="1"/>
  <c r="N27" i="138"/>
  <c r="F14" i="45"/>
  <c r="J16" i="108"/>
  <c r="J16" i="141"/>
  <c r="R16" i="10"/>
  <c r="Y17" i="104"/>
  <c r="Z17" i="104" s="1"/>
  <c r="N18" i="138"/>
  <c r="G13" i="137"/>
  <c r="H13" i="137" s="1"/>
  <c r="G21" i="145"/>
  <c r="U31" i="134"/>
  <c r="V31" i="134" s="1"/>
  <c r="J19" i="142"/>
  <c r="E19" i="142"/>
  <c r="S20" i="92"/>
  <c r="D27" i="57"/>
  <c r="V18" i="103"/>
  <c r="W18" i="103" s="1"/>
  <c r="E14" i="98"/>
  <c r="AC14" i="79"/>
  <c r="T14" i="54"/>
  <c r="T12" i="52"/>
  <c r="T25" i="101"/>
  <c r="P25" i="101"/>
  <c r="Q25" i="101" s="1"/>
  <c r="AC12" i="148"/>
  <c r="AB31" i="148"/>
  <c r="K17" i="98"/>
  <c r="D17" i="94"/>
  <c r="D19" i="155"/>
  <c r="I14" i="84"/>
  <c r="H15" i="107"/>
  <c r="L18" i="108"/>
  <c r="X18" i="10"/>
  <c r="T21" i="54"/>
  <c r="T13" i="51"/>
  <c r="D28" i="140"/>
  <c r="S27" i="105"/>
  <c r="D20" i="58"/>
  <c r="T20" i="56"/>
  <c r="D19" i="95"/>
  <c r="K19" i="43"/>
  <c r="L19" i="43"/>
  <c r="AC26" i="137"/>
  <c r="Z15" i="101"/>
  <c r="G20" i="144"/>
  <c r="F27" i="45"/>
  <c r="C20" i="84"/>
  <c r="E22" i="137"/>
  <c r="F22" i="137" s="1"/>
  <c r="G22" i="148"/>
  <c r="T25" i="53"/>
  <c r="C29" i="84"/>
  <c r="I29" i="84" s="1"/>
  <c r="D18" i="155"/>
  <c r="D16" i="94"/>
  <c r="V14" i="104"/>
  <c r="W14" i="104" s="1"/>
  <c r="M14" i="98"/>
  <c r="N17" i="140"/>
  <c r="Y16" i="105"/>
  <c r="Z16" i="105" s="1"/>
  <c r="V18" i="104"/>
  <c r="W18" i="104" s="1"/>
  <c r="G21" i="147"/>
  <c r="D25" i="95"/>
  <c r="E24" i="148"/>
  <c r="J24" i="148"/>
  <c r="J28" i="148"/>
  <c r="E28" i="148"/>
  <c r="T28" i="53"/>
  <c r="H26" i="107"/>
  <c r="I25" i="84"/>
  <c r="AC19" i="143"/>
  <c r="S26" i="105"/>
  <c r="D27" i="140"/>
  <c r="L18" i="94"/>
  <c r="U18" i="34"/>
  <c r="E16" i="144"/>
  <c r="J16" i="144"/>
  <c r="E28" i="147"/>
  <c r="J28" i="147"/>
  <c r="H22" i="94"/>
  <c r="T20" i="100"/>
  <c r="P20" i="100"/>
  <c r="Q20" i="100" s="1"/>
  <c r="C17" i="84"/>
  <c r="I17" i="84" s="1"/>
  <c r="T19" i="52"/>
  <c r="I18" i="84"/>
  <c r="H19" i="107"/>
  <c r="G27" i="147"/>
  <c r="L24" i="43"/>
  <c r="K24" i="43"/>
  <c r="D16" i="55"/>
  <c r="W28" i="100"/>
  <c r="F20" i="58"/>
  <c r="E13" i="92"/>
  <c r="E13" i="152"/>
  <c r="AC13" i="68"/>
  <c r="V17" i="103"/>
  <c r="W17" i="103" s="1"/>
  <c r="D27" i="139"/>
  <c r="C20" i="58"/>
  <c r="D12" i="94"/>
  <c r="D14" i="155"/>
  <c r="W24" i="101"/>
  <c r="T15" i="57"/>
  <c r="K14" i="98"/>
  <c r="C12" i="3"/>
  <c r="D16" i="107"/>
  <c r="E12" i="3"/>
  <c r="L25" i="108"/>
  <c r="X25" i="10"/>
  <c r="W18" i="101"/>
  <c r="V23" i="105"/>
  <c r="W23" i="105" s="1"/>
  <c r="J28" i="142"/>
  <c r="E28" i="142"/>
  <c r="V17" i="105"/>
  <c r="W17" i="105" s="1"/>
  <c r="X17" i="10"/>
  <c r="L17" i="108"/>
  <c r="T22" i="52"/>
  <c r="U31" i="139"/>
  <c r="Z31" i="147"/>
  <c r="T21" i="50"/>
  <c r="E24" i="139"/>
  <c r="F24" i="139" s="1"/>
  <c r="N29" i="50"/>
  <c r="O29" i="50" s="1"/>
  <c r="Z22" i="101"/>
  <c r="T18" i="55"/>
  <c r="D22" i="97"/>
  <c r="T25" i="56"/>
  <c r="D13" i="96"/>
  <c r="E15" i="107"/>
  <c r="H20" i="107"/>
  <c r="I19" i="84"/>
  <c r="AC20" i="148"/>
  <c r="N29" i="57"/>
  <c r="O29" i="57" s="1"/>
  <c r="E23" i="137"/>
  <c r="F23" i="137" s="1"/>
  <c r="AC27" i="139"/>
  <c r="AC27" i="142"/>
  <c r="D27" i="137"/>
  <c r="L17" i="102"/>
  <c r="K17" i="102"/>
  <c r="J21" i="94"/>
  <c r="M19" i="92"/>
  <c r="M19" i="152"/>
  <c r="T17" i="54"/>
  <c r="G14" i="137"/>
  <c r="H14" i="137" s="1"/>
  <c r="D30" i="48"/>
  <c r="D10" i="96"/>
  <c r="T21" i="10"/>
  <c r="F21" i="141"/>
  <c r="N21" i="141" s="1"/>
  <c r="G21" i="141" s="1"/>
  <c r="F21" i="108"/>
  <c r="N21" i="108" s="1"/>
  <c r="G21" i="108" s="1"/>
  <c r="T25" i="52"/>
  <c r="E20" i="134"/>
  <c r="F20" i="134" s="1"/>
  <c r="S17" i="104"/>
  <c r="D18" i="138"/>
  <c r="E18" i="138" s="1"/>
  <c r="T23" i="57"/>
  <c r="D11" i="96"/>
  <c r="T15" i="51"/>
  <c r="S17" i="105"/>
  <c r="D18" i="140"/>
  <c r="V28" i="103"/>
  <c r="W28" i="103" s="1"/>
  <c r="E16" i="134"/>
  <c r="F16" i="134" s="1"/>
  <c r="X31" i="134"/>
  <c r="Y11" i="103"/>
  <c r="V12" i="49"/>
  <c r="Y12" i="49" s="1"/>
  <c r="F12" i="97"/>
  <c r="F24" i="45"/>
  <c r="H24" i="107"/>
  <c r="I23" i="84"/>
  <c r="AC20" i="68"/>
  <c r="E20" i="92"/>
  <c r="T17" i="50"/>
  <c r="V19" i="104"/>
  <c r="W19" i="104" s="1"/>
  <c r="H24" i="97"/>
  <c r="T16" i="52"/>
  <c r="D12" i="97"/>
  <c r="D26" i="50"/>
  <c r="G18" i="137"/>
  <c r="H18" i="137" s="1"/>
  <c r="J26" i="141"/>
  <c r="J26" i="108"/>
  <c r="R26" i="10"/>
  <c r="H11" i="97"/>
  <c r="F30" i="34"/>
  <c r="V10" i="34"/>
  <c r="F10" i="94"/>
  <c r="N24" i="140"/>
  <c r="Y23" i="105"/>
  <c r="Z23" i="105" s="1"/>
  <c r="G31" i="138"/>
  <c r="S11" i="104"/>
  <c r="D12" i="138"/>
  <c r="E12" i="138" s="1"/>
  <c r="G29" i="55"/>
  <c r="D11" i="55"/>
  <c r="D26" i="139"/>
  <c r="T22" i="56"/>
  <c r="H21" i="107"/>
  <c r="D14" i="97"/>
  <c r="F23" i="45"/>
  <c r="D21" i="155"/>
  <c r="D19" i="94"/>
  <c r="H23" i="107"/>
  <c r="H22" i="141"/>
  <c r="H22" i="108"/>
  <c r="I22" i="84" l="1"/>
  <c r="G21" i="152"/>
  <c r="W17" i="152" s="1"/>
  <c r="AA14" i="68"/>
  <c r="F16" i="139"/>
  <c r="AC16" i="144"/>
  <c r="H16" i="139"/>
  <c r="H19" i="139"/>
  <c r="N13" i="97"/>
  <c r="E10" i="3"/>
  <c r="AC19" i="142"/>
  <c r="F19" i="134"/>
  <c r="U19" i="10"/>
  <c r="O29" i="55"/>
  <c r="J29" i="51"/>
  <c r="Q21" i="152"/>
  <c r="AB17" i="152" s="1"/>
  <c r="AC20" i="145"/>
  <c r="V31" i="137"/>
  <c r="F25" i="137"/>
  <c r="U27" i="10"/>
  <c r="U13" i="10"/>
  <c r="R25" i="10"/>
  <c r="U14" i="10"/>
  <c r="U24" i="10"/>
  <c r="H18" i="134"/>
  <c r="O29" i="54"/>
  <c r="T29" i="54"/>
  <c r="F27" i="139"/>
  <c r="D30" i="94"/>
  <c r="U23" i="10"/>
  <c r="H13" i="134"/>
  <c r="AC15" i="144"/>
  <c r="N26" i="97"/>
  <c r="H21" i="134"/>
  <c r="C28" i="106"/>
  <c r="I28" i="106" s="1"/>
  <c r="F26" i="134"/>
  <c r="H25" i="139"/>
  <c r="F14" i="148"/>
  <c r="I30" i="84"/>
  <c r="H26" i="134"/>
  <c r="F23" i="134"/>
  <c r="T29" i="50"/>
  <c r="U15" i="10"/>
  <c r="R20" i="10"/>
  <c r="H29" i="134"/>
  <c r="U21" i="10"/>
  <c r="H15" i="134"/>
  <c r="G31" i="144"/>
  <c r="I20" i="84"/>
  <c r="V31" i="139"/>
  <c r="O29" i="53"/>
  <c r="X15" i="10"/>
  <c r="H26" i="137"/>
  <c r="AC18" i="145"/>
  <c r="F17" i="139"/>
  <c r="N23" i="95"/>
  <c r="U20" i="10"/>
  <c r="X23" i="10"/>
  <c r="U25" i="10"/>
  <c r="F29" i="134"/>
  <c r="AC24" i="146"/>
  <c r="AC12" i="147"/>
  <c r="X31" i="147"/>
  <c r="AC31" i="147" s="1"/>
  <c r="F30" i="94"/>
  <c r="N10" i="94"/>
  <c r="G10" i="94" s="1"/>
  <c r="R21" i="10"/>
  <c r="C24" i="106"/>
  <c r="D13" i="147"/>
  <c r="F13" i="147" s="1"/>
  <c r="K27" i="107"/>
  <c r="L27" i="107" s="1"/>
  <c r="F27" i="107"/>
  <c r="N17" i="96"/>
  <c r="Q17" i="96" s="1"/>
  <c r="D30" i="95"/>
  <c r="E12" i="140"/>
  <c r="P25" i="105"/>
  <c r="Q25" i="105" s="1"/>
  <c r="T25" i="105"/>
  <c r="G25" i="94"/>
  <c r="Q25" i="94"/>
  <c r="N13" i="96"/>
  <c r="G13" i="96" s="1"/>
  <c r="Q31" i="145"/>
  <c r="H27" i="139"/>
  <c r="P30" i="100"/>
  <c r="Q30" i="100" s="1"/>
  <c r="Q11" i="100"/>
  <c r="N10" i="141"/>
  <c r="F29" i="141"/>
  <c r="F30" i="141"/>
  <c r="H19" i="125"/>
  <c r="T28" i="105"/>
  <c r="P28" i="105"/>
  <c r="Q28" i="105" s="1"/>
  <c r="K16" i="107"/>
  <c r="L16" i="107" s="1"/>
  <c r="F16" i="107"/>
  <c r="R12" i="10"/>
  <c r="X12" i="10"/>
  <c r="C15" i="106"/>
  <c r="T22" i="105"/>
  <c r="P22" i="105"/>
  <c r="Q22" i="105" s="1"/>
  <c r="AA13" i="68"/>
  <c r="F20" i="107"/>
  <c r="K20" i="107"/>
  <c r="L20" i="107" s="1"/>
  <c r="F26" i="107"/>
  <c r="K26" i="107"/>
  <c r="L26" i="107" s="1"/>
  <c r="AC19" i="145"/>
  <c r="D27" i="148"/>
  <c r="K27" i="148" s="1"/>
  <c r="D12" i="148"/>
  <c r="J31" i="148"/>
  <c r="F29" i="107"/>
  <c r="K29" i="107"/>
  <c r="L29" i="107" s="1"/>
  <c r="V30" i="34"/>
  <c r="Y30" i="34" s="1"/>
  <c r="Y10" i="34"/>
  <c r="U10" i="34"/>
  <c r="F14" i="155"/>
  <c r="G14" i="155" s="1"/>
  <c r="J14" i="155"/>
  <c r="D28" i="148"/>
  <c r="K28" i="148" s="1"/>
  <c r="AA18" i="79"/>
  <c r="E19" i="125"/>
  <c r="AC15" i="125"/>
  <c r="U15" i="125" s="1"/>
  <c r="D24" i="143"/>
  <c r="K24" i="143" s="1"/>
  <c r="T24" i="105"/>
  <c r="P24" i="105"/>
  <c r="Q24" i="105" s="1"/>
  <c r="J16" i="155"/>
  <c r="F16" i="155"/>
  <c r="G16" i="155" s="1"/>
  <c r="P21" i="103"/>
  <c r="Q21" i="103" s="1"/>
  <c r="T21" i="103"/>
  <c r="K14" i="107"/>
  <c r="F14" i="107"/>
  <c r="E32" i="107"/>
  <c r="D29" i="53"/>
  <c r="E29" i="53" s="1"/>
  <c r="AC14" i="142"/>
  <c r="G31" i="145"/>
  <c r="AC21" i="147"/>
  <c r="D15" i="148"/>
  <c r="G11" i="95"/>
  <c r="Q11" i="95"/>
  <c r="I30" i="34"/>
  <c r="AC24" i="142"/>
  <c r="D13" i="144"/>
  <c r="M23" i="95"/>
  <c r="E26" i="140"/>
  <c r="D21" i="145"/>
  <c r="D17" i="145"/>
  <c r="AC22" i="148"/>
  <c r="U16" i="10"/>
  <c r="F30" i="95"/>
  <c r="N10" i="95"/>
  <c r="Q10" i="95" s="1"/>
  <c r="N10" i="108"/>
  <c r="F30" i="108"/>
  <c r="F29" i="108"/>
  <c r="U12" i="10"/>
  <c r="D22" i="142"/>
  <c r="H22" i="142" s="1"/>
  <c r="AC21" i="148"/>
  <c r="H29" i="53"/>
  <c r="D25" i="148"/>
  <c r="H25" i="148" s="1"/>
  <c r="N18" i="95"/>
  <c r="Q18" i="95" s="1"/>
  <c r="D19" i="147"/>
  <c r="K19" i="147" s="1"/>
  <c r="N16" i="141"/>
  <c r="K16" i="141" s="1"/>
  <c r="H18" i="139"/>
  <c r="Z11" i="105"/>
  <c r="Y30" i="105"/>
  <c r="Z30" i="105" s="1"/>
  <c r="D21" i="147"/>
  <c r="H21" i="147" s="1"/>
  <c r="N23" i="141"/>
  <c r="I23" i="141" s="1"/>
  <c r="Y10" i="48"/>
  <c r="V30" i="48"/>
  <c r="E25" i="140"/>
  <c r="D29" i="148"/>
  <c r="H29" i="148" s="1"/>
  <c r="H21" i="79"/>
  <c r="J20" i="155"/>
  <c r="F20" i="155"/>
  <c r="G20" i="155" s="1"/>
  <c r="F21" i="155"/>
  <c r="G21" i="155" s="1"/>
  <c r="J21" i="155"/>
  <c r="P17" i="104"/>
  <c r="Q17" i="104" s="1"/>
  <c r="T17" i="104"/>
  <c r="K15" i="107"/>
  <c r="L15" i="107" s="1"/>
  <c r="F15" i="107"/>
  <c r="D28" i="147"/>
  <c r="H28" i="147" s="1"/>
  <c r="E27" i="140"/>
  <c r="D24" i="148"/>
  <c r="K24" i="148" s="1"/>
  <c r="AC22" i="142"/>
  <c r="P27" i="105"/>
  <c r="Q27" i="105" s="1"/>
  <c r="T27" i="105"/>
  <c r="AA20" i="68"/>
  <c r="D20" i="148"/>
  <c r="O15" i="98"/>
  <c r="AA13" i="98" s="1"/>
  <c r="C16" i="106"/>
  <c r="R13" i="10"/>
  <c r="X13" i="10"/>
  <c r="M18" i="95"/>
  <c r="I21" i="141"/>
  <c r="D29" i="55"/>
  <c r="E29" i="55" s="1"/>
  <c r="J26" i="155"/>
  <c r="F26" i="155"/>
  <c r="G26" i="155" s="1"/>
  <c r="AC27" i="148"/>
  <c r="G15" i="98"/>
  <c r="J30" i="94"/>
  <c r="K10" i="94"/>
  <c r="D20" i="145"/>
  <c r="F20" i="145" s="1"/>
  <c r="G31" i="142"/>
  <c r="D13" i="143"/>
  <c r="F13" i="143" s="1"/>
  <c r="AA15" i="68"/>
  <c r="N16" i="108"/>
  <c r="K16" i="108" s="1"/>
  <c r="N17" i="94"/>
  <c r="Q17" i="94" s="1"/>
  <c r="X21" i="10"/>
  <c r="E15" i="98"/>
  <c r="V14" i="98" s="1"/>
  <c r="E21" i="79"/>
  <c r="N27" i="141"/>
  <c r="I27" i="141" s="1"/>
  <c r="Q11" i="101"/>
  <c r="P30" i="101"/>
  <c r="Q30" i="101" s="1"/>
  <c r="Q31" i="148"/>
  <c r="V31" i="148" s="1"/>
  <c r="C19" i="106"/>
  <c r="Y13" i="34"/>
  <c r="N20" i="108"/>
  <c r="K20" i="108" s="1"/>
  <c r="AC21" i="143"/>
  <c r="D26" i="142"/>
  <c r="F26" i="142" s="1"/>
  <c r="D29" i="146"/>
  <c r="K29" i="146" s="1"/>
  <c r="AC23" i="147"/>
  <c r="T12" i="103"/>
  <c r="P12" i="103"/>
  <c r="Q12" i="103" s="1"/>
  <c r="D30" i="96"/>
  <c r="T26" i="105"/>
  <c r="P26" i="105"/>
  <c r="Q26" i="105" s="1"/>
  <c r="F24" i="148"/>
  <c r="F19" i="155"/>
  <c r="G19" i="155" s="1"/>
  <c r="J19" i="155"/>
  <c r="D16" i="143"/>
  <c r="F27" i="155"/>
  <c r="G27" i="155" s="1"/>
  <c r="J27" i="155"/>
  <c r="T21" i="79"/>
  <c r="N13" i="108"/>
  <c r="M13" i="108" s="1"/>
  <c r="L30" i="108"/>
  <c r="L29" i="108"/>
  <c r="M10" i="108"/>
  <c r="I21" i="108"/>
  <c r="F23" i="145"/>
  <c r="D15" i="142"/>
  <c r="AC20" i="147"/>
  <c r="S30" i="34"/>
  <c r="AC26" i="143"/>
  <c r="G13" i="97"/>
  <c r="Q13" i="97"/>
  <c r="D29" i="52"/>
  <c r="E17" i="52" s="1"/>
  <c r="G19" i="98"/>
  <c r="W18" i="98" s="1"/>
  <c r="AC16" i="142"/>
  <c r="D14" i="143"/>
  <c r="H14" i="143" s="1"/>
  <c r="N16" i="96"/>
  <c r="Q16" i="96" s="1"/>
  <c r="AC21" i="68"/>
  <c r="F21" i="68" s="1"/>
  <c r="I19" i="98"/>
  <c r="X18" i="98" s="1"/>
  <c r="N18" i="96"/>
  <c r="Q18" i="96" s="1"/>
  <c r="AA18" i="68"/>
  <c r="D24" i="145"/>
  <c r="K24" i="145" s="1"/>
  <c r="M21" i="108"/>
  <c r="AC15" i="79"/>
  <c r="I15" i="79" s="1"/>
  <c r="AA12" i="79"/>
  <c r="AC29" i="148"/>
  <c r="AA17" i="68"/>
  <c r="N27" i="108"/>
  <c r="I27" i="108" s="1"/>
  <c r="F15" i="137"/>
  <c r="S15" i="98"/>
  <c r="AC12" i="98" s="1"/>
  <c r="D16" i="147"/>
  <c r="K16" i="147" s="1"/>
  <c r="Y12" i="34"/>
  <c r="H22" i="134"/>
  <c r="F24" i="143"/>
  <c r="E28" i="140"/>
  <c r="D27" i="147"/>
  <c r="H27" i="147" s="1"/>
  <c r="K25" i="107"/>
  <c r="L25" i="107" s="1"/>
  <c r="F25" i="107"/>
  <c r="D17" i="147"/>
  <c r="D27" i="145"/>
  <c r="D23" i="147"/>
  <c r="K23" i="147" s="1"/>
  <c r="AC16" i="147"/>
  <c r="Y16" i="34"/>
  <c r="U16" i="34"/>
  <c r="I16" i="84"/>
  <c r="D28" i="145"/>
  <c r="D15" i="143"/>
  <c r="K15" i="143" s="1"/>
  <c r="E18" i="53"/>
  <c r="O16" i="92"/>
  <c r="AA12" i="92" s="1"/>
  <c r="AC28" i="145"/>
  <c r="E21" i="92"/>
  <c r="V20" i="92" s="1"/>
  <c r="H14" i="148"/>
  <c r="T13" i="104"/>
  <c r="P13" i="104"/>
  <c r="Q13" i="104" s="1"/>
  <c r="F17" i="144"/>
  <c r="J31" i="145"/>
  <c r="D12" i="145"/>
  <c r="K12" i="145" s="1"/>
  <c r="AC21" i="144"/>
  <c r="E19" i="140"/>
  <c r="D20" i="143"/>
  <c r="AC24" i="144"/>
  <c r="P12" i="111"/>
  <c r="D12" i="111"/>
  <c r="D23" i="148"/>
  <c r="E18" i="140"/>
  <c r="D16" i="144"/>
  <c r="H16" i="144" s="1"/>
  <c r="N13" i="141"/>
  <c r="K13" i="141" s="1"/>
  <c r="O31" i="139"/>
  <c r="G31" i="139"/>
  <c r="T15" i="105"/>
  <c r="P15" i="105"/>
  <c r="Q15" i="105" s="1"/>
  <c r="D19" i="148"/>
  <c r="F19" i="148" s="1"/>
  <c r="J29" i="55"/>
  <c r="J29" i="53"/>
  <c r="F29" i="137"/>
  <c r="N16" i="94"/>
  <c r="Q16" i="94" s="1"/>
  <c r="E13" i="140"/>
  <c r="D22" i="145"/>
  <c r="F22" i="145" s="1"/>
  <c r="T21" i="104"/>
  <c r="P21" i="104"/>
  <c r="Q21" i="104" s="1"/>
  <c r="D31" i="155"/>
  <c r="J31" i="155" s="1"/>
  <c r="F12" i="155"/>
  <c r="J12" i="155"/>
  <c r="D31" i="136"/>
  <c r="E31" i="136" s="1"/>
  <c r="H31" i="136"/>
  <c r="AA12" i="125"/>
  <c r="J30" i="95"/>
  <c r="K10" i="95"/>
  <c r="N23" i="96"/>
  <c r="Q23" i="96" s="1"/>
  <c r="I18" i="106"/>
  <c r="H26" i="139"/>
  <c r="H25" i="134"/>
  <c r="O16" i="152"/>
  <c r="AA12" i="152" s="1"/>
  <c r="X12" i="152"/>
  <c r="G26" i="97"/>
  <c r="Q26" i="97"/>
  <c r="E21" i="152"/>
  <c r="V19" i="152" s="1"/>
  <c r="J31" i="142"/>
  <c r="D12" i="142"/>
  <c r="J29" i="52"/>
  <c r="K18" i="95"/>
  <c r="M26" i="97"/>
  <c r="Q31" i="143"/>
  <c r="T31" i="143" s="1"/>
  <c r="I16" i="141"/>
  <c r="N20" i="96"/>
  <c r="Q20" i="96" s="1"/>
  <c r="S30" i="104"/>
  <c r="T30" i="104" s="1"/>
  <c r="P11" i="104"/>
  <c r="T11" i="104"/>
  <c r="T17" i="105"/>
  <c r="P17" i="105"/>
  <c r="Q17" i="105" s="1"/>
  <c r="F16" i="144"/>
  <c r="AA14" i="79"/>
  <c r="I26" i="107"/>
  <c r="D19" i="142"/>
  <c r="F19" i="142" s="1"/>
  <c r="AC25" i="145"/>
  <c r="E16" i="140"/>
  <c r="K17" i="107"/>
  <c r="L17" i="107" s="1"/>
  <c r="F17" i="107"/>
  <c r="E21" i="140"/>
  <c r="E14" i="140"/>
  <c r="D25" i="145"/>
  <c r="K25" i="145" s="1"/>
  <c r="M19" i="98"/>
  <c r="Z17" i="98" s="1"/>
  <c r="K23" i="107"/>
  <c r="L23" i="107" s="1"/>
  <c r="F23" i="107"/>
  <c r="I17" i="106"/>
  <c r="O19" i="125"/>
  <c r="D18" i="147"/>
  <c r="K18" i="147" s="1"/>
  <c r="AC27" i="145"/>
  <c r="T23" i="68"/>
  <c r="D18" i="148"/>
  <c r="T14" i="104"/>
  <c r="P14" i="104"/>
  <c r="Q14" i="104" s="1"/>
  <c r="Q23" i="68"/>
  <c r="P23" i="105"/>
  <c r="Q23" i="105" s="1"/>
  <c r="T23" i="105"/>
  <c r="AC14" i="147"/>
  <c r="F30" i="45"/>
  <c r="F22" i="139"/>
  <c r="E20" i="140"/>
  <c r="F21" i="139"/>
  <c r="D28" i="142"/>
  <c r="F28" i="142" s="1"/>
  <c r="AC25" i="148"/>
  <c r="D31" i="138"/>
  <c r="E31" i="138" s="1"/>
  <c r="H31" i="138"/>
  <c r="N12" i="97"/>
  <c r="Q12" i="97" s="1"/>
  <c r="G21" i="92"/>
  <c r="W17" i="92" s="1"/>
  <c r="AC23" i="148"/>
  <c r="D19" i="144"/>
  <c r="F19" i="144" s="1"/>
  <c r="H23" i="68"/>
  <c r="H12" i="148"/>
  <c r="H20" i="148"/>
  <c r="S30" i="105"/>
  <c r="T30" i="105" s="1"/>
  <c r="T13" i="105"/>
  <c r="P13" i="105"/>
  <c r="Q13" i="105" s="1"/>
  <c r="W21" i="79"/>
  <c r="AA31" i="139"/>
  <c r="I21" i="84"/>
  <c r="P12" i="105"/>
  <c r="Q12" i="105" s="1"/>
  <c r="T12" i="105"/>
  <c r="G23" i="95"/>
  <c r="Q23" i="95"/>
  <c r="M21" i="152"/>
  <c r="Z19" i="152" s="1"/>
  <c r="AA31" i="134"/>
  <c r="I16" i="92"/>
  <c r="X15" i="92" s="1"/>
  <c r="AC14" i="143"/>
  <c r="X31" i="143"/>
  <c r="AA31" i="143" s="1"/>
  <c r="AC12" i="143"/>
  <c r="M16" i="152"/>
  <c r="E24" i="140"/>
  <c r="M15" i="98"/>
  <c r="Z13" i="98" s="1"/>
  <c r="D20" i="142"/>
  <c r="H20" i="142" s="1"/>
  <c r="AC26" i="142"/>
  <c r="K11" i="95"/>
  <c r="H27" i="137"/>
  <c r="I29" i="106"/>
  <c r="H21" i="139"/>
  <c r="N18" i="97"/>
  <c r="Q18" i="97" s="1"/>
  <c r="N24" i="141"/>
  <c r="I24" i="141" s="1"/>
  <c r="AC18" i="142"/>
  <c r="AC13" i="148"/>
  <c r="F21" i="107"/>
  <c r="K21" i="107"/>
  <c r="L21" i="107" s="1"/>
  <c r="I15" i="98"/>
  <c r="X12" i="98" s="1"/>
  <c r="D30" i="97"/>
  <c r="G16" i="152"/>
  <c r="G23" i="152" s="1"/>
  <c r="F31" i="107"/>
  <c r="K31" i="107"/>
  <c r="L31" i="107" s="1"/>
  <c r="G31" i="148"/>
  <c r="P20" i="105"/>
  <c r="Q20" i="105" s="1"/>
  <c r="T20" i="105"/>
  <c r="K22" i="107"/>
  <c r="L22" i="107" s="1"/>
  <c r="F22" i="107"/>
  <c r="F28" i="107"/>
  <c r="K28" i="107"/>
  <c r="L28" i="107" s="1"/>
  <c r="AC17" i="148"/>
  <c r="I27" i="107"/>
  <c r="D13" i="142"/>
  <c r="M21" i="92"/>
  <c r="Z20" i="92" s="1"/>
  <c r="E19" i="98"/>
  <c r="V18" i="98" s="1"/>
  <c r="AC18" i="143"/>
  <c r="Q21" i="79"/>
  <c r="P25" i="104"/>
  <c r="Q25" i="104" s="1"/>
  <c r="T25" i="104"/>
  <c r="I16" i="107"/>
  <c r="N26" i="95"/>
  <c r="Q26" i="95" s="1"/>
  <c r="M29" i="53"/>
  <c r="K30" i="107"/>
  <c r="L30" i="107" s="1"/>
  <c r="F30" i="107"/>
  <c r="D28" i="143"/>
  <c r="H28" i="143" s="1"/>
  <c r="T14" i="103"/>
  <c r="P14" i="103"/>
  <c r="Q14" i="103" s="1"/>
  <c r="Q19" i="98"/>
  <c r="AB18" i="98" s="1"/>
  <c r="T28" i="104"/>
  <c r="P28" i="104"/>
  <c r="Q28" i="104" s="1"/>
  <c r="AC16" i="68"/>
  <c r="AA16" i="68" s="1"/>
  <c r="AA12" i="68"/>
  <c r="I21" i="152"/>
  <c r="X19" i="152" s="1"/>
  <c r="Z11" i="103"/>
  <c r="AT16" i="103" s="1"/>
  <c r="Y30" i="103"/>
  <c r="Z30" i="103" s="1"/>
  <c r="AC17" i="143"/>
  <c r="AD13" i="68"/>
  <c r="J18" i="155"/>
  <c r="F18" i="155"/>
  <c r="G18" i="155" s="1"/>
  <c r="AC20" i="143"/>
  <c r="D26" i="148"/>
  <c r="K26" i="148" s="1"/>
  <c r="D21" i="143"/>
  <c r="K21" i="143" s="1"/>
  <c r="F22" i="155"/>
  <c r="G22" i="155" s="1"/>
  <c r="J22" i="155"/>
  <c r="AC19" i="147"/>
  <c r="G16" i="92"/>
  <c r="W12" i="92" s="1"/>
  <c r="K19" i="107"/>
  <c r="L19" i="107" s="1"/>
  <c r="F19" i="107"/>
  <c r="D16" i="148"/>
  <c r="F16" i="148" s="1"/>
  <c r="T24" i="103"/>
  <c r="P24" i="103"/>
  <c r="Q24" i="103" s="1"/>
  <c r="Q15" i="98"/>
  <c r="F12" i="148"/>
  <c r="H23" i="145"/>
  <c r="E17" i="53"/>
  <c r="N20" i="95"/>
  <c r="Q20" i="95" s="1"/>
  <c r="H31" i="140"/>
  <c r="D31" i="140"/>
  <c r="E31" i="140" s="1"/>
  <c r="AC19" i="79"/>
  <c r="O19" i="79" s="1"/>
  <c r="AA16" i="79"/>
  <c r="N26" i="96"/>
  <c r="Q26" i="96" s="1"/>
  <c r="T23" i="104"/>
  <c r="P23" i="104"/>
  <c r="Q23" i="104" s="1"/>
  <c r="Y19" i="34"/>
  <c r="U19" i="34"/>
  <c r="AC23" i="144"/>
  <c r="M16" i="92"/>
  <c r="T27" i="104"/>
  <c r="P27" i="104"/>
  <c r="Q27" i="104" s="1"/>
  <c r="D23" i="144"/>
  <c r="F23" i="144" s="1"/>
  <c r="N12" i="96"/>
  <c r="Q12" i="96" s="1"/>
  <c r="I19" i="125"/>
  <c r="O15" i="125"/>
  <c r="U26" i="10"/>
  <c r="D22" i="112"/>
  <c r="P22" i="112"/>
  <c r="D21" i="142"/>
  <c r="H21" i="142" s="1"/>
  <c r="H13" i="147"/>
  <c r="D29" i="143"/>
  <c r="F24" i="107"/>
  <c r="K24" i="107"/>
  <c r="L24" i="107" s="1"/>
  <c r="D22" i="148"/>
  <c r="K22" i="148" s="1"/>
  <c r="F27" i="148"/>
  <c r="E31" i="148"/>
  <c r="M31" i="148"/>
  <c r="D25" i="147"/>
  <c r="K25" i="147" s="1"/>
  <c r="F19" i="125"/>
  <c r="I15" i="125"/>
  <c r="H12" i="145"/>
  <c r="D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T12" i="104"/>
  <c r="P12" i="104"/>
  <c r="Q12" i="104" s="1"/>
  <c r="D22" i="147"/>
  <c r="N19" i="94"/>
  <c r="Q19" i="94" s="1"/>
  <c r="T31" i="145"/>
  <c r="Y10" i="47"/>
  <c r="V30" i="47"/>
  <c r="Y30" i="47" s="1"/>
  <c r="F14" i="139"/>
  <c r="I28" i="84"/>
  <c r="AC20" i="142"/>
  <c r="W11" i="103"/>
  <c r="V30" i="103"/>
  <c r="W30" i="103" s="1"/>
  <c r="AN25" i="103" s="1"/>
  <c r="P24" i="112"/>
  <c r="D24" i="112"/>
  <c r="D29" i="56"/>
  <c r="E25" i="56" s="1"/>
  <c r="F22" i="134"/>
  <c r="AA13" i="79"/>
  <c r="H25" i="145"/>
  <c r="G30" i="48"/>
  <c r="D32" i="107"/>
  <c r="H23" i="139"/>
  <c r="F24" i="155"/>
  <c r="G24" i="155" s="1"/>
  <c r="J24" i="155"/>
  <c r="N14" i="97"/>
  <c r="Q14" i="97" s="1"/>
  <c r="E16" i="152"/>
  <c r="E23" i="152" s="1"/>
  <c r="F18" i="134"/>
  <c r="K20" i="95"/>
  <c r="E27" i="3"/>
  <c r="F19" i="139"/>
  <c r="P25" i="109"/>
  <c r="D25" i="109"/>
  <c r="P25" i="103"/>
  <c r="Q25" i="103" s="1"/>
  <c r="T25" i="103"/>
  <c r="N22" i="108"/>
  <c r="K22" i="108" s="1"/>
  <c r="M11" i="95"/>
  <c r="P18" i="111"/>
  <c r="D18" i="111"/>
  <c r="AC28" i="143"/>
  <c r="E31" i="139"/>
  <c r="M31" i="139"/>
  <c r="D14" i="145"/>
  <c r="K21" i="108"/>
  <c r="N14" i="95"/>
  <c r="I14" i="95" s="1"/>
  <c r="N19" i="141"/>
  <c r="K19" i="141" s="1"/>
  <c r="P15" i="103"/>
  <c r="Q15" i="103" s="1"/>
  <c r="T15" i="103"/>
  <c r="W17" i="98"/>
  <c r="P16" i="104"/>
  <c r="Q16" i="104" s="1"/>
  <c r="T16" i="104"/>
  <c r="J13" i="155"/>
  <c r="F13" i="155"/>
  <c r="G13" i="155" s="1"/>
  <c r="P11" i="109"/>
  <c r="D11" i="109"/>
  <c r="N19" i="95"/>
  <c r="Q19" i="95" s="1"/>
  <c r="T26" i="104"/>
  <c r="P26" i="104"/>
  <c r="Q26" i="104" s="1"/>
  <c r="AT20" i="105"/>
  <c r="N26" i="94"/>
  <c r="Q26" i="94" s="1"/>
  <c r="D29" i="144"/>
  <c r="D26" i="112"/>
  <c r="D21" i="146"/>
  <c r="F21" i="146" s="1"/>
  <c r="P26" i="111"/>
  <c r="D26" i="111"/>
  <c r="D13" i="109"/>
  <c r="E13" i="3"/>
  <c r="F14" i="134"/>
  <c r="K23" i="95"/>
  <c r="D26" i="145"/>
  <c r="P15" i="110"/>
  <c r="D15" i="110"/>
  <c r="D26" i="144"/>
  <c r="D30" i="45"/>
  <c r="E25" i="45" s="1"/>
  <c r="K19" i="125"/>
  <c r="D19" i="145"/>
  <c r="D19" i="143"/>
  <c r="F19" i="143" s="1"/>
  <c r="D14" i="109"/>
  <c r="H15" i="142"/>
  <c r="E25" i="53"/>
  <c r="D23" i="112"/>
  <c r="D25" i="146"/>
  <c r="H25" i="146" s="1"/>
  <c r="N22" i="94"/>
  <c r="Q22" i="94" s="1"/>
  <c r="E15" i="3"/>
  <c r="D20" i="112"/>
  <c r="AB19" i="152"/>
  <c r="T24" i="104"/>
  <c r="P24" i="104"/>
  <c r="Q24" i="104" s="1"/>
  <c r="T15" i="104"/>
  <c r="P15" i="104"/>
  <c r="Q15" i="104" s="1"/>
  <c r="D15" i="145"/>
  <c r="F15" i="145" s="1"/>
  <c r="D13" i="145"/>
  <c r="K13" i="145" s="1"/>
  <c r="J17" i="155"/>
  <c r="F17" i="155"/>
  <c r="G17" i="155" s="1"/>
  <c r="D21" i="144"/>
  <c r="K21" i="144" s="1"/>
  <c r="F20" i="143"/>
  <c r="E31" i="143"/>
  <c r="I30" i="48"/>
  <c r="P23" i="111"/>
  <c r="D23" i="111"/>
  <c r="Z21" i="79"/>
  <c r="I21" i="92"/>
  <c r="X18" i="92" s="1"/>
  <c r="D26" i="143"/>
  <c r="F28" i="139"/>
  <c r="H23" i="134"/>
  <c r="P13" i="110"/>
  <c r="D13" i="110"/>
  <c r="E31" i="137"/>
  <c r="M31" i="137"/>
  <c r="D15" i="147"/>
  <c r="F15" i="147" s="1"/>
  <c r="T16" i="105"/>
  <c r="P16" i="105"/>
  <c r="Q16" i="105" s="1"/>
  <c r="J30" i="141"/>
  <c r="J29" i="141"/>
  <c r="K10" i="141"/>
  <c r="N19" i="125"/>
  <c r="N21" i="96"/>
  <c r="Q21" i="96" s="1"/>
  <c r="D25" i="144"/>
  <c r="U24" i="34"/>
  <c r="D18" i="142"/>
  <c r="E31" i="147"/>
  <c r="N19" i="97"/>
  <c r="Q19" i="97" s="1"/>
  <c r="F26" i="139"/>
  <c r="D27" i="143"/>
  <c r="J29" i="54"/>
  <c r="Y22" i="34"/>
  <c r="D19" i="146"/>
  <c r="K19" i="146" s="1"/>
  <c r="P21" i="109"/>
  <c r="D21" i="109"/>
  <c r="P11" i="110"/>
  <c r="D11" i="110"/>
  <c r="D24" i="111"/>
  <c r="U11" i="34"/>
  <c r="E27" i="55"/>
  <c r="X14" i="152"/>
  <c r="C27" i="106"/>
  <c r="X31" i="146"/>
  <c r="AA31" i="146" s="1"/>
  <c r="P18" i="109"/>
  <c r="D18" i="109"/>
  <c r="D17" i="109"/>
  <c r="D14" i="111"/>
  <c r="K21" i="79"/>
  <c r="Q31" i="147"/>
  <c r="P18" i="105"/>
  <c r="Q18" i="105" s="1"/>
  <c r="T18" i="105"/>
  <c r="E23" i="140"/>
  <c r="J23" i="155"/>
  <c r="F23" i="155"/>
  <c r="G23" i="155" s="1"/>
  <c r="U18" i="10"/>
  <c r="J31" i="143"/>
  <c r="M31" i="143" s="1"/>
  <c r="D12" i="143"/>
  <c r="H12" i="143" s="1"/>
  <c r="AT19" i="105"/>
  <c r="E19" i="3"/>
  <c r="O21" i="92"/>
  <c r="AA19" i="92" s="1"/>
  <c r="D12" i="110"/>
  <c r="N11" i="108"/>
  <c r="M11" i="108" s="1"/>
  <c r="H17" i="134"/>
  <c r="AA14" i="152"/>
  <c r="L21" i="68"/>
  <c r="P26" i="103"/>
  <c r="Q26" i="103" s="1"/>
  <c r="T26" i="103"/>
  <c r="D18" i="110"/>
  <c r="H24" i="148"/>
  <c r="F12" i="137"/>
  <c r="K31" i="43"/>
  <c r="L31" i="43"/>
  <c r="N31" i="43" s="1"/>
  <c r="D13" i="148"/>
  <c r="K13" i="148" s="1"/>
  <c r="Q21" i="92"/>
  <c r="AB20" i="92" s="1"/>
  <c r="E19" i="53"/>
  <c r="D13" i="111"/>
  <c r="D29" i="57"/>
  <c r="R29" i="57" s="1"/>
  <c r="F16" i="137"/>
  <c r="O31" i="134"/>
  <c r="G31" i="134"/>
  <c r="AC29" i="143"/>
  <c r="O30" i="48"/>
  <c r="I26" i="97"/>
  <c r="R11" i="10"/>
  <c r="D14" i="147"/>
  <c r="D12" i="147"/>
  <c r="J31" i="147"/>
  <c r="N14" i="96"/>
  <c r="Q14" i="96" s="1"/>
  <c r="Y14" i="34"/>
  <c r="P23" i="103"/>
  <c r="Q23" i="103" s="1"/>
  <c r="T23" i="103"/>
  <c r="X31" i="144"/>
  <c r="AA31" i="144" s="1"/>
  <c r="H27" i="145"/>
  <c r="N21" i="79"/>
  <c r="D31" i="139"/>
  <c r="Y31" i="139" s="1"/>
  <c r="X31" i="142"/>
  <c r="AC31" i="142" s="1"/>
  <c r="Y20" i="34"/>
  <c r="I16" i="96"/>
  <c r="P25" i="112"/>
  <c r="D25" i="112"/>
  <c r="W23" i="34"/>
  <c r="R17" i="10"/>
  <c r="O30" i="34"/>
  <c r="P21" i="111"/>
  <c r="D21" i="111"/>
  <c r="P13" i="103"/>
  <c r="Q13" i="103" s="1"/>
  <c r="T13" i="103"/>
  <c r="D29" i="147"/>
  <c r="K29" i="147" s="1"/>
  <c r="E20" i="53"/>
  <c r="F26" i="137"/>
  <c r="E31" i="145"/>
  <c r="M31" i="145"/>
  <c r="S21" i="152"/>
  <c r="AC18" i="152" s="1"/>
  <c r="K31" i="36"/>
  <c r="L31" i="36"/>
  <c r="N31" i="36" s="1"/>
  <c r="N24" i="94"/>
  <c r="K18" i="107"/>
  <c r="L18" i="107" s="1"/>
  <c r="F18" i="107"/>
  <c r="T29" i="57"/>
  <c r="N18" i="141"/>
  <c r="K18" i="141" s="1"/>
  <c r="J25" i="155"/>
  <c r="F25" i="155"/>
  <c r="G25" i="155" s="1"/>
  <c r="D17" i="148"/>
  <c r="L30" i="94"/>
  <c r="M30" i="34"/>
  <c r="Q30" i="48"/>
  <c r="D31" i="137"/>
  <c r="Y31" i="137" s="1"/>
  <c r="O21" i="152"/>
  <c r="O23" i="152" s="1"/>
  <c r="N11" i="141"/>
  <c r="I11" i="141" s="1"/>
  <c r="D25" i="143"/>
  <c r="R23" i="10"/>
  <c r="E27" i="53"/>
  <c r="P20" i="111"/>
  <c r="D20" i="111"/>
  <c r="H26" i="142"/>
  <c r="D26" i="147"/>
  <c r="H26" i="147" s="1"/>
  <c r="AB18" i="152"/>
  <c r="E17" i="140"/>
  <c r="T21" i="105"/>
  <c r="P21" i="105"/>
  <c r="Q21" i="105" s="1"/>
  <c r="E12" i="55"/>
  <c r="H13" i="143"/>
  <c r="J30" i="108"/>
  <c r="J29" i="108"/>
  <c r="K10" i="108"/>
  <c r="K17" i="94"/>
  <c r="AC26" i="147"/>
  <c r="AC31" i="134"/>
  <c r="K25" i="94"/>
  <c r="N11" i="94"/>
  <c r="Q11" i="94" s="1"/>
  <c r="N14" i="94"/>
  <c r="Q14" i="94" s="1"/>
  <c r="N17" i="141"/>
  <c r="I17" i="141" s="1"/>
  <c r="W13" i="92"/>
  <c r="K15" i="98"/>
  <c r="P11" i="111"/>
  <c r="D11" i="111"/>
  <c r="K13" i="96"/>
  <c r="D24" i="142"/>
  <c r="H24" i="142" s="1"/>
  <c r="N15" i="96"/>
  <c r="Q15" i="96" s="1"/>
  <c r="D14" i="110"/>
  <c r="N20" i="94"/>
  <c r="G20" i="94" s="1"/>
  <c r="N23" i="94"/>
  <c r="Q23" i="94" s="1"/>
  <c r="P25" i="110"/>
  <c r="D25" i="110"/>
  <c r="P19" i="112"/>
  <c r="D19" i="112"/>
  <c r="D16" i="112"/>
  <c r="X13" i="152"/>
  <c r="D28" i="146"/>
  <c r="H28" i="146" s="1"/>
  <c r="P12" i="112"/>
  <c r="D12" i="112"/>
  <c r="O29" i="51"/>
  <c r="P18" i="104"/>
  <c r="Q18" i="104" s="1"/>
  <c r="T18" i="104"/>
  <c r="I17" i="94"/>
  <c r="N25" i="95"/>
  <c r="Q25" i="95" s="1"/>
  <c r="D22" i="144"/>
  <c r="R10" i="10"/>
  <c r="H29" i="10"/>
  <c r="I29" i="10" s="1"/>
  <c r="W14" i="98"/>
  <c r="H15" i="137"/>
  <c r="S21" i="92"/>
  <c r="AC20" i="92" s="1"/>
  <c r="Y18" i="34"/>
  <c r="AT14" i="105"/>
  <c r="F25" i="134"/>
  <c r="Z13" i="92"/>
  <c r="N24" i="108"/>
  <c r="I24" i="108" s="1"/>
  <c r="D20" i="144"/>
  <c r="D18" i="143"/>
  <c r="F18" i="143" s="1"/>
  <c r="E15" i="53"/>
  <c r="N18" i="108"/>
  <c r="M18" i="108" s="1"/>
  <c r="F13" i="134"/>
  <c r="U30" i="34"/>
  <c r="H13" i="144"/>
  <c r="C30" i="106"/>
  <c r="K16" i="152"/>
  <c r="Y13" i="152" s="1"/>
  <c r="N15" i="95"/>
  <c r="Q15" i="95" s="1"/>
  <c r="H30" i="96"/>
  <c r="D23" i="143"/>
  <c r="E24" i="53"/>
  <c r="D21" i="148"/>
  <c r="H21" i="148" s="1"/>
  <c r="U11" i="10"/>
  <c r="C13" i="106"/>
  <c r="S16" i="152"/>
  <c r="AC12" i="152" s="1"/>
  <c r="H29" i="141"/>
  <c r="H30" i="141"/>
  <c r="I10" i="141"/>
  <c r="Y10" i="49"/>
  <c r="V30" i="49"/>
  <c r="U30" i="49" s="1"/>
  <c r="N15" i="108"/>
  <c r="M15" i="108" s="1"/>
  <c r="E20" i="52"/>
  <c r="H32" i="107"/>
  <c r="I14" i="107"/>
  <c r="D18" i="144"/>
  <c r="M25" i="94"/>
  <c r="E22" i="140"/>
  <c r="D29" i="54"/>
  <c r="E29" i="54" s="1"/>
  <c r="N20" i="97"/>
  <c r="Q20" i="97" s="1"/>
  <c r="I13" i="108"/>
  <c r="C25" i="106"/>
  <c r="W11" i="105"/>
  <c r="V30" i="105"/>
  <c r="W30" i="105" s="1"/>
  <c r="T28" i="103"/>
  <c r="P28" i="103"/>
  <c r="Q28" i="103" s="1"/>
  <c r="X31" i="148"/>
  <c r="H28" i="139"/>
  <c r="AC24" i="143"/>
  <c r="U17" i="10"/>
  <c r="D23" i="146"/>
  <c r="E31" i="146"/>
  <c r="AA19" i="68"/>
  <c r="P22" i="110"/>
  <c r="D22" i="110"/>
  <c r="P13" i="112"/>
  <c r="D13" i="112"/>
  <c r="D25" i="142"/>
  <c r="D31" i="134"/>
  <c r="Y31" i="134" s="1"/>
  <c r="P26" i="109"/>
  <c r="D26" i="109"/>
  <c r="D13" i="146"/>
  <c r="K13" i="146" s="1"/>
  <c r="D19" i="110"/>
  <c r="P15" i="111"/>
  <c r="D15" i="111"/>
  <c r="M23" i="96"/>
  <c r="N24" i="96"/>
  <c r="Q24" i="96" s="1"/>
  <c r="D18" i="146"/>
  <c r="K18" i="146" s="1"/>
  <c r="D25" i="111"/>
  <c r="K26" i="97"/>
  <c r="O26" i="97" s="1"/>
  <c r="N13" i="95"/>
  <c r="Q13" i="95" s="1"/>
  <c r="D14" i="112"/>
  <c r="V18" i="92"/>
  <c r="M30" i="47"/>
  <c r="N22" i="43"/>
  <c r="U17" i="34"/>
  <c r="Y17" i="34"/>
  <c r="U10" i="10"/>
  <c r="T29" i="10"/>
  <c r="I25" i="107"/>
  <c r="P18" i="103"/>
  <c r="Q18" i="103" s="1"/>
  <c r="T18" i="103"/>
  <c r="E29" i="140"/>
  <c r="E24" i="55"/>
  <c r="N18" i="94"/>
  <c r="Q18" i="94" s="1"/>
  <c r="Z13" i="152"/>
  <c r="C26" i="106"/>
  <c r="N12" i="108"/>
  <c r="K12" i="108" s="1"/>
  <c r="N26" i="141"/>
  <c r="I26" i="141" s="1"/>
  <c r="T17" i="103"/>
  <c r="P17" i="103"/>
  <c r="Q17" i="103" s="1"/>
  <c r="N27" i="96"/>
  <c r="Q27" i="96" s="1"/>
  <c r="X22" i="10"/>
  <c r="Z11" i="104"/>
  <c r="Y30" i="104"/>
  <c r="Z30" i="104" s="1"/>
  <c r="F15" i="134"/>
  <c r="J15" i="155"/>
  <c r="F15" i="155"/>
  <c r="G15" i="155" s="1"/>
  <c r="N14" i="108"/>
  <c r="M14" i="108" s="1"/>
  <c r="T30" i="4"/>
  <c r="P30" i="4"/>
  <c r="Q30" i="4" s="1"/>
  <c r="K16" i="92"/>
  <c r="Y14" i="92" s="1"/>
  <c r="AC17" i="145"/>
  <c r="N25" i="97"/>
  <c r="G25" i="97" s="1"/>
  <c r="M30" i="48"/>
  <c r="P22" i="109"/>
  <c r="D22" i="109"/>
  <c r="AT15" i="105"/>
  <c r="S16" i="92"/>
  <c r="AC14" i="92" s="1"/>
  <c r="C21" i="106"/>
  <c r="D17" i="143"/>
  <c r="H17" i="143" s="1"/>
  <c r="E14" i="53"/>
  <c r="H30" i="108"/>
  <c r="H29" i="108"/>
  <c r="I10" i="108"/>
  <c r="K23" i="141"/>
  <c r="Z14" i="92"/>
  <c r="F13" i="139"/>
  <c r="N15" i="141"/>
  <c r="K15" i="141" s="1"/>
  <c r="K16" i="96"/>
  <c r="F21" i="137"/>
  <c r="N19" i="96"/>
  <c r="Q19" i="96" s="1"/>
  <c r="J30" i="96"/>
  <c r="R18" i="10"/>
  <c r="I30" i="45"/>
  <c r="I13" i="141"/>
  <c r="F14" i="137"/>
  <c r="H26" i="148"/>
  <c r="E17" i="45"/>
  <c r="I13" i="97"/>
  <c r="O19" i="98"/>
  <c r="AA17" i="98" s="1"/>
  <c r="H20" i="137"/>
  <c r="H20" i="134"/>
  <c r="U15" i="34"/>
  <c r="N17" i="108"/>
  <c r="I17" i="108" s="1"/>
  <c r="I30" i="47"/>
  <c r="D16" i="109"/>
  <c r="D15" i="146"/>
  <c r="F15" i="146" s="1"/>
  <c r="I12" i="97"/>
  <c r="J31" i="146"/>
  <c r="O31" i="146" s="1"/>
  <c r="D12" i="146"/>
  <c r="Q31" i="146"/>
  <c r="V31" i="146" s="1"/>
  <c r="P15" i="112"/>
  <c r="D15" i="112"/>
  <c r="H29" i="137"/>
  <c r="D16" i="146"/>
  <c r="P19" i="111"/>
  <c r="D19" i="111"/>
  <c r="D24" i="109"/>
  <c r="T11" i="103"/>
  <c r="P11" i="103"/>
  <c r="S30" i="103"/>
  <c r="T30" i="103" s="1"/>
  <c r="K26" i="96"/>
  <c r="E23" i="53"/>
  <c r="K24" i="94"/>
  <c r="P26" i="110"/>
  <c r="D26" i="110"/>
  <c r="P25" i="111"/>
  <c r="N17" i="95"/>
  <c r="Q17" i="95" s="1"/>
  <c r="W18" i="152"/>
  <c r="N23" i="108"/>
  <c r="K23" i="108" s="1"/>
  <c r="N12" i="141"/>
  <c r="K12" i="141" s="1"/>
  <c r="N26" i="108"/>
  <c r="I26" i="108" s="1"/>
  <c r="M22" i="108"/>
  <c r="O30" i="47"/>
  <c r="E26" i="53"/>
  <c r="N23" i="68"/>
  <c r="O16" i="68"/>
  <c r="N13" i="94"/>
  <c r="Q13" i="94" s="1"/>
  <c r="I11" i="108"/>
  <c r="E21" i="52"/>
  <c r="N15" i="97"/>
  <c r="Q15" i="97" s="1"/>
  <c r="N27" i="95"/>
  <c r="Q27" i="95" s="1"/>
  <c r="F21" i="142"/>
  <c r="X14" i="10"/>
  <c r="M20" i="96"/>
  <c r="Z23" i="68"/>
  <c r="P19" i="109"/>
  <c r="D19" i="109"/>
  <c r="AC13" i="146"/>
  <c r="N12" i="94"/>
  <c r="Q12" i="94" s="1"/>
  <c r="Z14" i="152"/>
  <c r="AC12" i="145"/>
  <c r="X31" i="145"/>
  <c r="F30" i="97"/>
  <c r="N10" i="97"/>
  <c r="Q10" i="97" s="1"/>
  <c r="I23" i="95"/>
  <c r="P10" i="111"/>
  <c r="D10" i="111"/>
  <c r="C28" i="111"/>
  <c r="N25" i="96"/>
  <c r="Q25" i="96" s="1"/>
  <c r="D20" i="147"/>
  <c r="F20" i="147" s="1"/>
  <c r="H20" i="139"/>
  <c r="D14" i="144"/>
  <c r="F14" i="144" s="1"/>
  <c r="E17" i="3"/>
  <c r="T27" i="103"/>
  <c r="P27" i="103"/>
  <c r="Q27" i="103" s="1"/>
  <c r="S30" i="48"/>
  <c r="N22" i="97"/>
  <c r="Q22" i="97" s="1"/>
  <c r="N21" i="94"/>
  <c r="Q21" i="94" s="1"/>
  <c r="C22" i="106"/>
  <c r="U19" i="79"/>
  <c r="Q31" i="144"/>
  <c r="T31" i="144" s="1"/>
  <c r="D16" i="110"/>
  <c r="AC20" i="146"/>
  <c r="H28" i="148"/>
  <c r="N16" i="97"/>
  <c r="Q16" i="97" s="1"/>
  <c r="D14" i="142"/>
  <c r="M17" i="94"/>
  <c r="D24" i="144"/>
  <c r="K24" i="144" s="1"/>
  <c r="AC19" i="152"/>
  <c r="Q30" i="34"/>
  <c r="D29" i="51"/>
  <c r="E29" i="51" s="1"/>
  <c r="H28" i="142"/>
  <c r="E13" i="53"/>
  <c r="N11" i="97"/>
  <c r="Q11" i="97" s="1"/>
  <c r="P24" i="110"/>
  <c r="D24" i="110"/>
  <c r="P20" i="109"/>
  <c r="D20" i="109"/>
  <c r="I11" i="95"/>
  <c r="AC22" i="146"/>
  <c r="D29" i="142"/>
  <c r="E28" i="53"/>
  <c r="D29" i="50"/>
  <c r="E15" i="50" s="1"/>
  <c r="J31" i="144"/>
  <c r="M31" i="144" s="1"/>
  <c r="D12" i="144"/>
  <c r="K21" i="92"/>
  <c r="Y18" i="92" s="1"/>
  <c r="AC27" i="147"/>
  <c r="E19" i="45"/>
  <c r="V31" i="147"/>
  <c r="I17" i="96"/>
  <c r="N17" i="97"/>
  <c r="M17" i="97" s="1"/>
  <c r="I20" i="96"/>
  <c r="D18" i="145"/>
  <c r="H29" i="144"/>
  <c r="M13" i="96"/>
  <c r="N23" i="43"/>
  <c r="T31" i="139"/>
  <c r="P18" i="112"/>
  <c r="D18" i="112"/>
  <c r="P10" i="110"/>
  <c r="C28" i="110"/>
  <c r="D10" i="110"/>
  <c r="N12" i="95"/>
  <c r="I10" i="94"/>
  <c r="H30" i="94"/>
  <c r="N11" i="96"/>
  <c r="I11" i="96" s="1"/>
  <c r="D27" i="146"/>
  <c r="F27" i="146" s="1"/>
  <c r="N22" i="95"/>
  <c r="I22" i="95" s="1"/>
  <c r="M19" i="95"/>
  <c r="P17" i="112"/>
  <c r="D17" i="112"/>
  <c r="K23" i="96"/>
  <c r="AC18" i="146"/>
  <c r="P20" i="103"/>
  <c r="Q20" i="103" s="1"/>
  <c r="T20" i="103"/>
  <c r="D20" i="110"/>
  <c r="D14" i="146"/>
  <c r="N21" i="43"/>
  <c r="E26" i="45"/>
  <c r="D17" i="142"/>
  <c r="H17" i="142" s="1"/>
  <c r="N14" i="141"/>
  <c r="K14" i="141" s="1"/>
  <c r="R31" i="134"/>
  <c r="D16" i="142"/>
  <c r="U22" i="10"/>
  <c r="K19" i="95"/>
  <c r="F23" i="148"/>
  <c r="V13" i="98"/>
  <c r="E24" i="52"/>
  <c r="F29" i="146"/>
  <c r="J30" i="97"/>
  <c r="L29" i="102"/>
  <c r="N29" i="102" s="1"/>
  <c r="K29" i="102"/>
  <c r="U30" i="48"/>
  <c r="N25" i="108"/>
  <c r="M25" i="108" s="1"/>
  <c r="E24" i="3"/>
  <c r="K21" i="152"/>
  <c r="Y17" i="152" s="1"/>
  <c r="Q16" i="92"/>
  <c r="AB15" i="92" s="1"/>
  <c r="K13" i="97"/>
  <c r="H12" i="137"/>
  <c r="P14" i="105"/>
  <c r="Q14" i="105" s="1"/>
  <c r="T14" i="105"/>
  <c r="U30" i="47"/>
  <c r="D16" i="145"/>
  <c r="N24" i="97"/>
  <c r="Q24" i="97" s="1"/>
  <c r="N25" i="43"/>
  <c r="N24" i="95"/>
  <c r="Q24" i="95" s="1"/>
  <c r="G31" i="147"/>
  <c r="F17" i="134"/>
  <c r="I26" i="94"/>
  <c r="I21" i="96"/>
  <c r="F27" i="137"/>
  <c r="P16" i="111"/>
  <c r="D16" i="111"/>
  <c r="D20" i="146"/>
  <c r="F20" i="146" s="1"/>
  <c r="AT25" i="103"/>
  <c r="U14" i="34"/>
  <c r="K12" i="97"/>
  <c r="P17" i="111"/>
  <c r="D17" i="111"/>
  <c r="AD17" i="79"/>
  <c r="Q31" i="142"/>
  <c r="T31" i="142" s="1"/>
  <c r="T31" i="137"/>
  <c r="P10" i="109"/>
  <c r="D10" i="109"/>
  <c r="C28" i="109"/>
  <c r="P28" i="109" s="1"/>
  <c r="D24" i="146"/>
  <c r="AT27" i="103"/>
  <c r="AC28" i="146"/>
  <c r="P10" i="112"/>
  <c r="D10" i="112"/>
  <c r="C28" i="112"/>
  <c r="AC24" i="148"/>
  <c r="P22" i="104"/>
  <c r="Q22" i="104" s="1"/>
  <c r="T22" i="104"/>
  <c r="R27" i="10"/>
  <c r="D23" i="109"/>
  <c r="E31" i="144"/>
  <c r="E16" i="92"/>
  <c r="E23" i="92" s="1"/>
  <c r="H30" i="97"/>
  <c r="D29" i="145"/>
  <c r="N20" i="141"/>
  <c r="K20" i="141" s="1"/>
  <c r="X18" i="152"/>
  <c r="K26" i="95"/>
  <c r="P16" i="103"/>
  <c r="Q16" i="103" s="1"/>
  <c r="T16" i="103"/>
  <c r="M16" i="96"/>
  <c r="D22" i="143"/>
  <c r="G31" i="143"/>
  <c r="O31" i="143"/>
  <c r="N22" i="96"/>
  <c r="Q22" i="96" s="1"/>
  <c r="I18" i="95"/>
  <c r="Z18" i="92"/>
  <c r="E21" i="53"/>
  <c r="P19" i="103"/>
  <c r="Q19" i="103" s="1"/>
  <c r="T19" i="103"/>
  <c r="E19" i="55"/>
  <c r="AA31" i="137"/>
  <c r="T20" i="104"/>
  <c r="P20" i="104"/>
  <c r="Q20" i="104" s="1"/>
  <c r="N19" i="108"/>
  <c r="G19" i="108" s="1"/>
  <c r="L30" i="96"/>
  <c r="N27" i="94"/>
  <c r="Q27" i="94" s="1"/>
  <c r="N18" i="43"/>
  <c r="N25" i="141"/>
  <c r="K25" i="141" s="1"/>
  <c r="E13" i="55"/>
  <c r="E26" i="3"/>
  <c r="Q16" i="152"/>
  <c r="AB12" i="152" s="1"/>
  <c r="L30" i="95"/>
  <c r="M10" i="95"/>
  <c r="AC16" i="145"/>
  <c r="G31" i="146"/>
  <c r="D17" i="146"/>
  <c r="N21" i="97"/>
  <c r="Q21" i="97" s="1"/>
  <c r="K17" i="96"/>
  <c r="M14" i="94"/>
  <c r="D12" i="109"/>
  <c r="H17" i="139"/>
  <c r="AC15" i="142"/>
  <c r="V31" i="143"/>
  <c r="D23" i="110"/>
  <c r="N21" i="95"/>
  <c r="Q21" i="95" s="1"/>
  <c r="V17" i="98"/>
  <c r="W20" i="92"/>
  <c r="D22" i="146"/>
  <c r="K22" i="146" s="1"/>
  <c r="E14" i="52"/>
  <c r="P21" i="112"/>
  <c r="D21" i="112"/>
  <c r="D26" i="146"/>
  <c r="D15" i="144"/>
  <c r="K15" i="144" s="1"/>
  <c r="N23" i="97"/>
  <c r="Q23" i="97" s="1"/>
  <c r="E31" i="36"/>
  <c r="K27" i="108"/>
  <c r="E15" i="57"/>
  <c r="N28" i="43"/>
  <c r="T19" i="104"/>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F20" i="137"/>
  <c r="E23" i="68"/>
  <c r="F16" i="68"/>
  <c r="L30" i="97"/>
  <c r="R29" i="53"/>
  <c r="D28" i="144"/>
  <c r="H28" i="144" s="1"/>
  <c r="D27" i="142"/>
  <c r="E23" i="57"/>
  <c r="AN13" i="103"/>
  <c r="S19" i="98"/>
  <c r="AC17" i="98" s="1"/>
  <c r="N22" i="141"/>
  <c r="I22" i="141" s="1"/>
  <c r="D22" i="111"/>
  <c r="F16" i="147"/>
  <c r="N20" i="43"/>
  <c r="H19" i="144"/>
  <c r="H22" i="139"/>
  <c r="K30" i="34"/>
  <c r="D11" i="112"/>
  <c r="Z18" i="152"/>
  <c r="F27" i="134"/>
  <c r="E22" i="53"/>
  <c r="E16" i="57"/>
  <c r="I25" i="94"/>
  <c r="K21" i="141"/>
  <c r="E22" i="3"/>
  <c r="Y27" i="34"/>
  <c r="W27" i="34"/>
  <c r="H17" i="145"/>
  <c r="N15" i="94"/>
  <c r="Q15" i="94" s="1"/>
  <c r="K17" i="97"/>
  <c r="W23" i="68"/>
  <c r="X16" i="68"/>
  <c r="I10" i="95"/>
  <c r="H30" i="95"/>
  <c r="O31" i="137"/>
  <c r="G31" i="137"/>
  <c r="E15" i="140"/>
  <c r="Z15" i="92"/>
  <c r="E20" i="56"/>
  <c r="AA13" i="152"/>
  <c r="N16" i="95"/>
  <c r="Q16" i="95" s="1"/>
  <c r="H24" i="143"/>
  <c r="M26" i="94"/>
  <c r="D23" i="142"/>
  <c r="P15" i="109"/>
  <c r="D15" i="109"/>
  <c r="K18" i="96"/>
  <c r="U22" i="34"/>
  <c r="AC23" i="142"/>
  <c r="W11" i="104"/>
  <c r="V30" i="104"/>
  <c r="W30" i="104" s="1"/>
  <c r="E16" i="53"/>
  <c r="W26" i="34"/>
  <c r="M17" i="96"/>
  <c r="N27" i="97"/>
  <c r="Q27" i="97" s="1"/>
  <c r="T31" i="134"/>
  <c r="M29" i="52"/>
  <c r="D21" i="110"/>
  <c r="E13" i="52"/>
  <c r="C14" i="106"/>
  <c r="AC19" i="146"/>
  <c r="F28" i="155"/>
  <c r="G28" i="155" s="1"/>
  <c r="J28" i="155"/>
  <c r="E12" i="53"/>
  <c r="AC21" i="146"/>
  <c r="K27" i="141"/>
  <c r="M31" i="134"/>
  <c r="E31" i="134"/>
  <c r="F31" i="134" s="1"/>
  <c r="I18" i="96"/>
  <c r="K13" i="108"/>
  <c r="D17" i="110"/>
  <c r="H29" i="146"/>
  <c r="AC31" i="146" l="1"/>
  <c r="H18" i="148"/>
  <c r="H12" i="147"/>
  <c r="I20" i="97"/>
  <c r="H29" i="147"/>
  <c r="I20" i="108"/>
  <c r="W13" i="152"/>
  <c r="X21" i="68"/>
  <c r="E23" i="52"/>
  <c r="E27" i="52"/>
  <c r="F15" i="148"/>
  <c r="H27" i="148"/>
  <c r="M20" i="108"/>
  <c r="O21" i="68"/>
  <c r="M14" i="95"/>
  <c r="H22" i="145"/>
  <c r="AC14" i="98"/>
  <c r="U21" i="68"/>
  <c r="X17" i="98"/>
  <c r="E12" i="52"/>
  <c r="X20" i="92"/>
  <c r="E18" i="52"/>
  <c r="E15" i="52"/>
  <c r="H13" i="145"/>
  <c r="W14" i="152"/>
  <c r="R29" i="52"/>
  <c r="I17" i="107"/>
  <c r="X13" i="92"/>
  <c r="F12" i="145"/>
  <c r="E25" i="52"/>
  <c r="AA21" i="68"/>
  <c r="E26" i="52"/>
  <c r="E22" i="52"/>
  <c r="AT26" i="103"/>
  <c r="N15" i="102"/>
  <c r="M15" i="96"/>
  <c r="I12" i="108"/>
  <c r="K15" i="95"/>
  <c r="E23" i="54"/>
  <c r="N16" i="43"/>
  <c r="R29" i="56"/>
  <c r="H31" i="137"/>
  <c r="M25" i="95"/>
  <c r="F26" i="145"/>
  <c r="H26" i="145"/>
  <c r="E20" i="50"/>
  <c r="K12" i="94"/>
  <c r="I26" i="95"/>
  <c r="H16" i="148"/>
  <c r="E21" i="50"/>
  <c r="K25" i="97"/>
  <c r="M18" i="97"/>
  <c r="H14" i="145"/>
  <c r="K16" i="94"/>
  <c r="H15" i="143"/>
  <c r="M18" i="96"/>
  <c r="AA15" i="92"/>
  <c r="I23" i="96"/>
  <c r="H29" i="143"/>
  <c r="E24" i="56"/>
  <c r="AA14" i="92"/>
  <c r="O15" i="79"/>
  <c r="AA15" i="79"/>
  <c r="H20" i="145"/>
  <c r="M27" i="108"/>
  <c r="F17" i="146"/>
  <c r="Y18" i="152"/>
  <c r="F29" i="142"/>
  <c r="M21" i="98"/>
  <c r="I21" i="68"/>
  <c r="N19" i="36"/>
  <c r="I18" i="107"/>
  <c r="N28" i="36"/>
  <c r="N11" i="36"/>
  <c r="AH19" i="104"/>
  <c r="G11" i="97"/>
  <c r="I18" i="108"/>
  <c r="F26" i="143"/>
  <c r="X15" i="79"/>
  <c r="E16" i="52"/>
  <c r="W16" i="98"/>
  <c r="F28" i="147"/>
  <c r="Y13" i="92"/>
  <c r="AA13" i="92"/>
  <c r="H16" i="147"/>
  <c r="Z18" i="98"/>
  <c r="R15" i="79"/>
  <c r="F20" i="148"/>
  <c r="K20" i="148"/>
  <c r="F22" i="142"/>
  <c r="AT28" i="105"/>
  <c r="G25" i="96"/>
  <c r="F22" i="144"/>
  <c r="F29" i="147"/>
  <c r="F12" i="147"/>
  <c r="G21" i="96"/>
  <c r="X17" i="92"/>
  <c r="Q30" i="47"/>
  <c r="Q21" i="98"/>
  <c r="F27" i="145"/>
  <c r="M23" i="92"/>
  <c r="G26" i="141"/>
  <c r="AA31" i="142"/>
  <c r="K11" i="141"/>
  <c r="K22" i="94"/>
  <c r="E29" i="45"/>
  <c r="M29" i="56"/>
  <c r="R21" i="68"/>
  <c r="F15" i="143"/>
  <c r="H15" i="148"/>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28" i="56"/>
  <c r="E19" i="56"/>
  <c r="E17" i="56"/>
  <c r="E12" i="56"/>
  <c r="E15" i="56"/>
  <c r="E18" i="56"/>
  <c r="E13" i="56"/>
  <c r="E11" i="50"/>
  <c r="E16" i="50"/>
  <c r="E21" i="45"/>
  <c r="E20" i="45"/>
  <c r="E27" i="45"/>
  <c r="E14" i="45"/>
  <c r="Q30" i="45"/>
  <c r="E23" i="45"/>
  <c r="M30" i="45"/>
  <c r="E12" i="45"/>
  <c r="Z12" i="98"/>
  <c r="Z16" i="98"/>
  <c r="K17" i="148"/>
  <c r="K20" i="147"/>
  <c r="V12" i="152"/>
  <c r="V17" i="152"/>
  <c r="X17" i="152"/>
  <c r="M23" i="152"/>
  <c r="V18" i="152"/>
  <c r="V12" i="92"/>
  <c r="W14" i="92"/>
  <c r="X19" i="92"/>
  <c r="K28" i="142"/>
  <c r="R31" i="137"/>
  <c r="G13" i="108"/>
  <c r="G24" i="108"/>
  <c r="G25" i="141"/>
  <c r="G20" i="141"/>
  <c r="G26" i="108"/>
  <c r="G25" i="108"/>
  <c r="G11" i="141"/>
  <c r="I25" i="108"/>
  <c r="R15" i="125"/>
  <c r="X15" i="125"/>
  <c r="AA15" i="125"/>
  <c r="AN24" i="104"/>
  <c r="AN30" i="105"/>
  <c r="K31" i="134"/>
  <c r="E11" i="56"/>
  <c r="E25" i="55"/>
  <c r="E22" i="55"/>
  <c r="E26" i="55"/>
  <c r="E23" i="55"/>
  <c r="R29" i="55"/>
  <c r="E14" i="55"/>
  <c r="E11" i="52"/>
  <c r="H29" i="52"/>
  <c r="E24" i="45"/>
  <c r="X14" i="98"/>
  <c r="K18" i="148"/>
  <c r="F18" i="148"/>
  <c r="K15" i="148"/>
  <c r="F21" i="147"/>
  <c r="H24" i="147"/>
  <c r="H23" i="147"/>
  <c r="K26" i="147"/>
  <c r="K24" i="147"/>
  <c r="H17" i="147"/>
  <c r="H19" i="147"/>
  <c r="F23" i="147"/>
  <c r="K26" i="146"/>
  <c r="F13" i="146"/>
  <c r="K23" i="146"/>
  <c r="G21" i="97"/>
  <c r="G22" i="97"/>
  <c r="K19" i="97"/>
  <c r="G24" i="97"/>
  <c r="M20" i="97"/>
  <c r="G10" i="95"/>
  <c r="K22" i="95"/>
  <c r="G19" i="95"/>
  <c r="G20" i="95"/>
  <c r="W19" i="34"/>
  <c r="K19" i="94"/>
  <c r="I19" i="94"/>
  <c r="G30" i="34"/>
  <c r="W14" i="34"/>
  <c r="G18" i="94"/>
  <c r="M16" i="94"/>
  <c r="W11" i="34"/>
  <c r="W24" i="3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N18" i="36"/>
  <c r="F22" i="146"/>
  <c r="M29" i="57"/>
  <c r="K12" i="144"/>
  <c r="G27" i="95"/>
  <c r="G15" i="95"/>
  <c r="AT24" i="103"/>
  <c r="M20" i="95"/>
  <c r="K22" i="147"/>
  <c r="I19" i="141"/>
  <c r="AT26" i="105"/>
  <c r="F25" i="145"/>
  <c r="K23" i="148"/>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31" i="43"/>
  <c r="E27" i="51"/>
  <c r="I17" i="97"/>
  <c r="AD13" i="125"/>
  <c r="E22" i="51"/>
  <c r="F13" i="148"/>
  <c r="G19" i="97"/>
  <c r="AN12" i="103"/>
  <c r="F22" i="147"/>
  <c r="Z17" i="152"/>
  <c r="AD16" i="79"/>
  <c r="AD14" i="79"/>
  <c r="G23" i="96"/>
  <c r="K16" i="144"/>
  <c r="K20" i="143"/>
  <c r="G18" i="96"/>
  <c r="E28" i="52"/>
  <c r="U15" i="79"/>
  <c r="G27" i="141"/>
  <c r="K17" i="145"/>
  <c r="F28" i="144"/>
  <c r="AN20" i="105"/>
  <c r="M19" i="108"/>
  <c r="E11" i="51"/>
  <c r="W17" i="34"/>
  <c r="AH27" i="103"/>
  <c r="G17" i="95"/>
  <c r="I11" i="94"/>
  <c r="AN12" i="104"/>
  <c r="G27" i="96"/>
  <c r="U29" i="10"/>
  <c r="AA18" i="92"/>
  <c r="AA17" i="92"/>
  <c r="F21" i="144"/>
  <c r="H18" i="142"/>
  <c r="E22" i="45"/>
  <c r="F21" i="143"/>
  <c r="K19" i="148"/>
  <c r="E17" i="55"/>
  <c r="E11" i="55"/>
  <c r="AD18" i="79"/>
  <c r="I27" i="95"/>
  <c r="AD19" i="68"/>
  <c r="E25" i="57"/>
  <c r="K29" i="145"/>
  <c r="N14" i="43"/>
  <c r="K18" i="145"/>
  <c r="Y17" i="92"/>
  <c r="I21" i="97"/>
  <c r="F17" i="148"/>
  <c r="F25" i="143"/>
  <c r="H19" i="143"/>
  <c r="G14" i="96"/>
  <c r="K18" i="142"/>
  <c r="AN14" i="103"/>
  <c r="E26" i="57"/>
  <c r="K14" i="145"/>
  <c r="G22" i="108"/>
  <c r="AT28" i="103"/>
  <c r="E15" i="55"/>
  <c r="M29" i="55"/>
  <c r="O21" i="108"/>
  <c r="K26" i="142"/>
  <c r="G16" i="141"/>
  <c r="O16" i="141" s="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N24" i="36"/>
  <c r="G25" i="95"/>
  <c r="K28" i="146"/>
  <c r="H21" i="146"/>
  <c r="AH21" i="105"/>
  <c r="H13" i="148"/>
  <c r="M11" i="94"/>
  <c r="G11" i="108"/>
  <c r="F29" i="144"/>
  <c r="AT22" i="103"/>
  <c r="F14" i="145"/>
  <c r="K27" i="95"/>
  <c r="K18" i="94"/>
  <c r="E29" i="102"/>
  <c r="I22" i="107"/>
  <c r="E18" i="55"/>
  <c r="X12" i="92"/>
  <c r="AD17" i="68"/>
  <c r="K16" i="143"/>
  <c r="G23" i="141"/>
  <c r="AD15" i="68"/>
  <c r="G23" i="97"/>
  <c r="G21" i="95"/>
  <c r="AN20" i="104"/>
  <c r="K20" i="146"/>
  <c r="H24" i="146"/>
  <c r="K27" i="146"/>
  <c r="G15" i="97"/>
  <c r="K15" i="96"/>
  <c r="K14" i="97"/>
  <c r="K20" i="144"/>
  <c r="K31" i="137"/>
  <c r="K26" i="144"/>
  <c r="E26" i="51"/>
  <c r="AD12" i="125"/>
  <c r="K16" i="148"/>
  <c r="H25" i="147"/>
  <c r="I16" i="94"/>
  <c r="AT18" i="103"/>
  <c r="H23" i="148"/>
  <c r="W12" i="34"/>
  <c r="G21" i="98"/>
  <c r="N21" i="36"/>
  <c r="N26" i="43"/>
  <c r="N12" i="36"/>
  <c r="N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8" i="111"/>
  <c r="N28" i="111"/>
  <c r="L28" i="111"/>
  <c r="F28" i="111"/>
  <c r="H28" i="111"/>
  <c r="J28" i="111"/>
  <c r="N30" i="97"/>
  <c r="Q30" i="97" s="1"/>
  <c r="G13" i="94"/>
  <c r="H29" i="142"/>
  <c r="N18" i="102"/>
  <c r="AH11" i="103"/>
  <c r="K12" i="146"/>
  <c r="AA16" i="98"/>
  <c r="G19" i="96"/>
  <c r="M13" i="95"/>
  <c r="Y12" i="92"/>
  <c r="K23" i="92"/>
  <c r="AT11" i="104"/>
  <c r="K17" i="141"/>
  <c r="O30" i="49"/>
  <c r="G15" i="108"/>
  <c r="AB13" i="92"/>
  <c r="F25" i="142"/>
  <c r="G11" i="94"/>
  <c r="I25" i="141"/>
  <c r="O25" i="141" s="1"/>
  <c r="AA17" i="152"/>
  <c r="F27" i="143"/>
  <c r="AB18" i="92"/>
  <c r="I18" i="97"/>
  <c r="E25" i="51"/>
  <c r="N15" i="43"/>
  <c r="E20" i="51"/>
  <c r="N15" i="36"/>
  <c r="AC18" i="92"/>
  <c r="E26" i="54"/>
  <c r="K21" i="146"/>
  <c r="M27" i="96"/>
  <c r="AH16" i="104"/>
  <c r="F19" i="145"/>
  <c r="G14" i="95"/>
  <c r="Q14" i="95"/>
  <c r="F31" i="139"/>
  <c r="AN26" i="105"/>
  <c r="H29" i="56"/>
  <c r="E29" i="56"/>
  <c r="K25" i="96"/>
  <c r="AT20" i="104"/>
  <c r="G12" i="96"/>
  <c r="E14" i="56"/>
  <c r="I21" i="95"/>
  <c r="O21" i="95" s="1"/>
  <c r="AB12" i="98"/>
  <c r="W15" i="92"/>
  <c r="G23" i="92"/>
  <c r="AD12" i="68"/>
  <c r="AT17" i="103"/>
  <c r="N27" i="36"/>
  <c r="I28" i="107"/>
  <c r="W12" i="152"/>
  <c r="N25" i="36"/>
  <c r="E16" i="56"/>
  <c r="E12" i="50"/>
  <c r="F20" i="142"/>
  <c r="AN13" i="105"/>
  <c r="P30" i="104"/>
  <c r="Q30" i="104" s="1"/>
  <c r="Q11" i="104"/>
  <c r="N23" i="36"/>
  <c r="M19" i="97"/>
  <c r="AT27" i="105"/>
  <c r="AT25" i="105"/>
  <c r="K27" i="96"/>
  <c r="M15" i="95"/>
  <c r="AT13" i="103"/>
  <c r="K14" i="143"/>
  <c r="V15" i="92"/>
  <c r="M12" i="96"/>
  <c r="H18" i="145"/>
  <c r="AH27" i="105"/>
  <c r="K30" i="48"/>
  <c r="W30" i="48" s="1"/>
  <c r="Y30" i="48"/>
  <c r="L29" i="10"/>
  <c r="AN16" i="104"/>
  <c r="M26" i="95"/>
  <c r="N30" i="95"/>
  <c r="Q30" i="95" s="1"/>
  <c r="H13" i="142"/>
  <c r="E28" i="45"/>
  <c r="H14" i="142"/>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R31" i="147"/>
  <c r="N27" i="43"/>
  <c r="E19" i="57"/>
  <c r="E17" i="50"/>
  <c r="K25" i="144"/>
  <c r="F31" i="137"/>
  <c r="M29" i="54"/>
  <c r="E28" i="51"/>
  <c r="H19" i="145"/>
  <c r="AN30" i="103"/>
  <c r="H27" i="142"/>
  <c r="AH12" i="104"/>
  <c r="I22" i="97"/>
  <c r="I27" i="96"/>
  <c r="L16" i="68"/>
  <c r="AC23" i="68"/>
  <c r="O23" i="68" s="1"/>
  <c r="I15" i="96"/>
  <c r="O15" i="96" s="1"/>
  <c r="K13" i="142"/>
  <c r="R19" i="79"/>
  <c r="H27" i="143"/>
  <c r="AH30" i="104"/>
  <c r="I19" i="95"/>
  <c r="O19" i="95" s="1"/>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G31" i="155" s="1"/>
  <c r="I24" i="107"/>
  <c r="D31" i="145"/>
  <c r="H31" i="145" s="1"/>
  <c r="S30" i="47"/>
  <c r="F17" i="142"/>
  <c r="W12" i="98"/>
  <c r="F15" i="142"/>
  <c r="AN24" i="105"/>
  <c r="M24" i="108"/>
  <c r="K15" i="108"/>
  <c r="AT12" i="103"/>
  <c r="AN16" i="103"/>
  <c r="O31" i="145"/>
  <c r="F24" i="147"/>
  <c r="I31" i="107"/>
  <c r="W30" i="34"/>
  <c r="AH22" i="105"/>
  <c r="O25" i="94"/>
  <c r="AC31" i="145"/>
  <c r="D31" i="146"/>
  <c r="Y31" i="146" s="1"/>
  <c r="H15" i="146"/>
  <c r="AH19" i="105"/>
  <c r="M22" i="97"/>
  <c r="O13" i="97"/>
  <c r="G12" i="95"/>
  <c r="Q12" i="95"/>
  <c r="AT25" i="104"/>
  <c r="E18" i="51"/>
  <c r="E18" i="57"/>
  <c r="F16" i="146"/>
  <c r="E19" i="51"/>
  <c r="I20" i="141"/>
  <c r="O20" i="141" s="1"/>
  <c r="I25" i="106"/>
  <c r="K30" i="49"/>
  <c r="AC13" i="152"/>
  <c r="S23" i="152"/>
  <c r="K23" i="152"/>
  <c r="K23" i="94"/>
  <c r="Y12" i="98"/>
  <c r="AA31" i="148"/>
  <c r="F14" i="147"/>
  <c r="AN21" i="104"/>
  <c r="M14" i="97"/>
  <c r="N23" i="102"/>
  <c r="K25" i="95"/>
  <c r="AH15" i="104"/>
  <c r="E13" i="50"/>
  <c r="I14" i="96"/>
  <c r="O14" i="96" s="1"/>
  <c r="AH15" i="103"/>
  <c r="K18" i="97"/>
  <c r="N13" i="36"/>
  <c r="F13" i="142"/>
  <c r="AH24" i="103"/>
  <c r="M17" i="108"/>
  <c r="AN27" i="103"/>
  <c r="AH14" i="103"/>
  <c r="F18" i="147"/>
  <c r="I16" i="68"/>
  <c r="E22" i="56"/>
  <c r="AH23" i="105"/>
  <c r="AT17" i="104"/>
  <c r="E27" i="56"/>
  <c r="O23" i="96"/>
  <c r="X29" i="10"/>
  <c r="F24" i="145"/>
  <c r="AC14" i="152"/>
  <c r="I14" i="108"/>
  <c r="Y20" i="92"/>
  <c r="AD12" i="79"/>
  <c r="O27" i="141"/>
  <c r="AN20" i="103"/>
  <c r="I15" i="97"/>
  <c r="N26" i="36"/>
  <c r="AT26" i="104"/>
  <c r="O23" i="141"/>
  <c r="AT24" i="105"/>
  <c r="AT11" i="105"/>
  <c r="F21" i="145"/>
  <c r="E31" i="84"/>
  <c r="H19" i="142"/>
  <c r="F32" i="107"/>
  <c r="H15" i="147"/>
  <c r="AN18" i="103"/>
  <c r="M21" i="97"/>
  <c r="F27" i="144"/>
  <c r="E13" i="54"/>
  <c r="I13" i="96"/>
  <c r="O13" i="96" s="1"/>
  <c r="Q13" i="96"/>
  <c r="W19" i="92"/>
  <c r="K27" i="97"/>
  <c r="AD20" i="68"/>
  <c r="E16" i="55"/>
  <c r="AH22" i="104"/>
  <c r="H28" i="112"/>
  <c r="D28" i="112"/>
  <c r="J28" i="112"/>
  <c r="N28" i="112"/>
  <c r="F28" i="112"/>
  <c r="L28" i="112"/>
  <c r="I15" i="94"/>
  <c r="E22" i="50"/>
  <c r="AH20" i="104"/>
  <c r="E17" i="54"/>
  <c r="Y19" i="152"/>
  <c r="F18" i="144"/>
  <c r="O18" i="96"/>
  <c r="E13" i="57"/>
  <c r="AH22" i="103"/>
  <c r="P28"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AT14" i="103"/>
  <c r="H25" i="144"/>
  <c r="AC13" i="92"/>
  <c r="K11" i="108"/>
  <c r="O11" i="108" s="1"/>
  <c r="AN15" i="104"/>
  <c r="H31" i="134"/>
  <c r="M23" i="94"/>
  <c r="E23" i="50"/>
  <c r="AN25" i="105"/>
  <c r="N12" i="43"/>
  <c r="P11" i="43" s="1"/>
  <c r="I27" i="106"/>
  <c r="N16" i="102"/>
  <c r="M21" i="96"/>
  <c r="M19" i="94"/>
  <c r="K25" i="146"/>
  <c r="E13" i="45"/>
  <c r="E30" i="45"/>
  <c r="H15" i="145"/>
  <c r="M29" i="50"/>
  <c r="F12" i="143"/>
  <c r="G19" i="94"/>
  <c r="I19" i="108"/>
  <c r="K29" i="143"/>
  <c r="X19" i="79"/>
  <c r="H27" i="144"/>
  <c r="AN23" i="104"/>
  <c r="G26" i="95"/>
  <c r="X13" i="98"/>
  <c r="I21" i="98"/>
  <c r="M18" i="94"/>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Y31" i="147"/>
  <c r="AH28" i="103"/>
  <c r="Q30" i="49"/>
  <c r="Y30" i="49"/>
  <c r="C31" i="106"/>
  <c r="I13" i="106"/>
  <c r="E18" i="54"/>
  <c r="I24" i="96"/>
  <c r="W22" i="34"/>
  <c r="K22" i="97"/>
  <c r="O23" i="95"/>
  <c r="E17" i="51"/>
  <c r="O22" i="108"/>
  <c r="AD13" i="79"/>
  <c r="M27" i="97"/>
  <c r="AH11" i="105"/>
  <c r="R31" i="139"/>
  <c r="H17" i="146"/>
  <c r="AH27" i="104"/>
  <c r="N14" i="36"/>
  <c r="AH20" i="105"/>
  <c r="AB17" i="98"/>
  <c r="I19" i="107"/>
  <c r="M21" i="94"/>
  <c r="O11" i="95"/>
  <c r="AN22" i="105"/>
  <c r="E20" i="57"/>
  <c r="F17" i="147"/>
  <c r="P28" i="111"/>
  <c r="R16" i="68"/>
  <c r="W16" i="34"/>
  <c r="N19" i="43"/>
  <c r="AH21" i="104"/>
  <c r="AA19" i="152"/>
  <c r="AH15" i="105"/>
  <c r="K21" i="96"/>
  <c r="AN22" i="104"/>
  <c r="I24" i="97"/>
  <c r="AT16" i="105"/>
  <c r="AN21" i="105"/>
  <c r="O21" i="141"/>
  <c r="AA14" i="98"/>
  <c r="O21" i="98"/>
  <c r="H23" i="144"/>
  <c r="W18" i="92"/>
  <c r="K32" i="107"/>
  <c r="L32" i="107" s="1"/>
  <c r="L14" i="107"/>
  <c r="V13" i="152"/>
  <c r="E20" i="55"/>
  <c r="H20" i="146"/>
  <c r="G30" i="49"/>
  <c r="Y14" i="152"/>
  <c r="I21" i="94"/>
  <c r="G17" i="141"/>
  <c r="I27" i="97"/>
  <c r="K12" i="95"/>
  <c r="I25" i="95"/>
  <c r="K14" i="147"/>
  <c r="AB17" i="92"/>
  <c r="AH26" i="103"/>
  <c r="K26" i="143"/>
  <c r="E12" i="51"/>
  <c r="AH26" i="104"/>
  <c r="F26" i="144"/>
  <c r="I15" i="108"/>
  <c r="I23" i="108"/>
  <c r="AN24" i="103"/>
  <c r="I13" i="95"/>
  <c r="Q11" i="105"/>
  <c r="P30" i="105"/>
  <c r="Q30" i="105" s="1"/>
  <c r="H18" i="147"/>
  <c r="K23" i="144"/>
  <c r="G26" i="96"/>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E23" i="56"/>
  <c r="I14" i="97"/>
  <c r="AH21" i="103"/>
  <c r="N16" i="36"/>
  <c r="E15" i="45"/>
  <c r="AH28" i="105"/>
  <c r="K26" i="108"/>
  <c r="G24" i="96"/>
  <c r="M11" i="97"/>
  <c r="AB12" i="92"/>
  <c r="Q23" i="92"/>
  <c r="I21" i="106"/>
  <c r="I25" i="97"/>
  <c r="O25" i="97" s="1"/>
  <c r="Q25" i="97"/>
  <c r="AT28" i="104"/>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O27" i="108" s="1"/>
  <c r="G16" i="96"/>
  <c r="O16" i="96" s="1"/>
  <c r="AT21" i="105"/>
  <c r="E18" i="45"/>
  <c r="M11" i="96"/>
  <c r="E21" i="98"/>
  <c r="AH17" i="104"/>
  <c r="H20" i="143"/>
  <c r="K21" i="147"/>
  <c r="G18" i="95"/>
  <c r="O18" i="95" s="1"/>
  <c r="E21" i="55"/>
  <c r="Y14" i="98"/>
  <c r="AT18" i="105"/>
  <c r="L15" i="125"/>
  <c r="E16" i="45"/>
  <c r="H24" i="144"/>
  <c r="K26" i="141"/>
  <c r="O26" i="141" s="1"/>
  <c r="E24" i="54"/>
  <c r="AH16" i="103"/>
  <c r="M15" i="94"/>
  <c r="AA31" i="145"/>
  <c r="AT18" i="104"/>
  <c r="K17" i="108"/>
  <c r="K27" i="144"/>
  <c r="AN28" i="104"/>
  <c r="S30" i="49"/>
  <c r="G22" i="96"/>
  <c r="K16" i="97"/>
  <c r="E27" i="50"/>
  <c r="H23" i="142"/>
  <c r="F14" i="146"/>
  <c r="M12" i="108"/>
  <c r="G16" i="97"/>
  <c r="H23" i="143"/>
  <c r="AT16" i="104"/>
  <c r="N10" i="102"/>
  <c r="F23" i="143"/>
  <c r="AH17" i="103"/>
  <c r="H26" i="146"/>
  <c r="M31" i="146"/>
  <c r="AN11" i="105"/>
  <c r="G20" i="97"/>
  <c r="K18" i="144"/>
  <c r="AC31" i="144"/>
  <c r="K18" i="143"/>
  <c r="AH18" i="104"/>
  <c r="F18" i="146"/>
  <c r="G23" i="94"/>
  <c r="G14" i="94"/>
  <c r="K13" i="94"/>
  <c r="H18" i="146"/>
  <c r="AC17" i="152"/>
  <c r="AN15" i="103"/>
  <c r="F25" i="144"/>
  <c r="E11" i="57"/>
  <c r="K12" i="143"/>
  <c r="AT15" i="103"/>
  <c r="AA18" i="152"/>
  <c r="F31" i="147"/>
  <c r="K15" i="147"/>
  <c r="M23" i="108"/>
  <c r="O23" i="108" s="1"/>
  <c r="AB19" i="92"/>
  <c r="G19" i="141"/>
  <c r="O19" i="141" s="1"/>
  <c r="AA19" i="79"/>
  <c r="AT23" i="103"/>
  <c r="Z12" i="92"/>
  <c r="H26" i="144"/>
  <c r="AT11" i="103"/>
  <c r="N22" i="36"/>
  <c r="K19" i="108"/>
  <c r="I12" i="95"/>
  <c r="G18" i="97"/>
  <c r="Z12" i="152"/>
  <c r="AC31" i="143"/>
  <c r="AA18" i="98"/>
  <c r="M13" i="94"/>
  <c r="H21" i="143"/>
  <c r="I12" i="94"/>
  <c r="K21" i="94"/>
  <c r="V17" i="92"/>
  <c r="K27" i="145"/>
  <c r="N20" i="36"/>
  <c r="K24" i="108"/>
  <c r="AN28" i="103"/>
  <c r="AT22" i="105"/>
  <c r="K13" i="143"/>
  <c r="F16" i="143"/>
  <c r="Y15" i="92"/>
  <c r="AT12" i="105"/>
  <c r="I20" i="95"/>
  <c r="O20" i="95" s="1"/>
  <c r="AN15" i="105"/>
  <c r="H21" i="145"/>
  <c r="AN17" i="105"/>
  <c r="W10" i="34"/>
  <c r="I19" i="96"/>
  <c r="I15" i="106"/>
  <c r="F22" i="148"/>
  <c r="M10" i="94"/>
  <c r="O10" i="94" s="1"/>
  <c r="Q10" i="94"/>
  <c r="M24" i="96"/>
  <c r="AH19" i="103"/>
  <c r="G17" i="97"/>
  <c r="O17" i="97" s="1"/>
  <c r="Q17" i="97"/>
  <c r="O27" i="95"/>
  <c r="AC19" i="92"/>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O13" i="108"/>
  <c r="I16" i="95"/>
  <c r="F13" i="145"/>
  <c r="E12" i="57"/>
  <c r="I15" i="107"/>
  <c r="I21" i="107"/>
  <c r="I15" i="141"/>
  <c r="O15" i="141" s="1"/>
  <c r="H26" i="143"/>
  <c r="I20" i="107"/>
  <c r="M16" i="108"/>
  <c r="O16" i="108" s="1"/>
  <c r="T31" i="146"/>
  <c r="D28" i="109"/>
  <c r="L28" i="109"/>
  <c r="H28" i="109"/>
  <c r="J28" i="109"/>
  <c r="N28" i="109"/>
  <c r="F28" i="109"/>
  <c r="R29" i="50"/>
  <c r="E29" i="50"/>
  <c r="I14" i="106"/>
  <c r="M10" i="97"/>
  <c r="I30" i="49"/>
  <c r="F23" i="142"/>
  <c r="E20" i="54"/>
  <c r="F18" i="145"/>
  <c r="H16" i="146"/>
  <c r="AT23" i="104"/>
  <c r="N12" i="102"/>
  <c r="F12" i="146"/>
  <c r="O11" i="141"/>
  <c r="AN11" i="104"/>
  <c r="G15" i="94"/>
  <c r="H20" i="147"/>
  <c r="E14" i="54"/>
  <c r="G10" i="96"/>
  <c r="O10" i="96" s="1"/>
  <c r="Q10" i="96"/>
  <c r="E17" i="57"/>
  <c r="M26" i="96"/>
  <c r="I24" i="95"/>
  <c r="I10" i="97"/>
  <c r="F26" i="146"/>
  <c r="H31" i="147"/>
  <c r="K11" i="97"/>
  <c r="W15" i="34"/>
  <c r="K10" i="97"/>
  <c r="K23" i="97"/>
  <c r="H29" i="50"/>
  <c r="F24" i="146"/>
  <c r="AN27" i="104"/>
  <c r="K11" i="96"/>
  <c r="Q11" i="96"/>
  <c r="P28" i="110"/>
  <c r="H28" i="110"/>
  <c r="J28" i="110"/>
  <c r="N28" i="110"/>
  <c r="F28" i="110"/>
  <c r="L28" i="110"/>
  <c r="D28" i="110"/>
  <c r="E21" i="57"/>
  <c r="E19" i="54"/>
  <c r="G10" i="97"/>
  <c r="AH30" i="103"/>
  <c r="M25" i="96"/>
  <c r="F26" i="147"/>
  <c r="AC12" i="92"/>
  <c r="S23" i="92"/>
  <c r="M12" i="95"/>
  <c r="P12" i="36"/>
  <c r="G13" i="95"/>
  <c r="K11" i="94"/>
  <c r="E11" i="54"/>
  <c r="F17" i="143"/>
  <c r="K16" i="95"/>
  <c r="AC17" i="92"/>
  <c r="I25" i="96"/>
  <c r="K24" i="142"/>
  <c r="K25" i="108"/>
  <c r="O25" i="108" s="1"/>
  <c r="O29" i="10"/>
  <c r="N26" i="102"/>
  <c r="K12" i="147"/>
  <c r="R29" i="51"/>
  <c r="D31" i="143"/>
  <c r="K31" i="143" s="1"/>
  <c r="AH18" i="105"/>
  <c r="M15" i="97"/>
  <c r="K12" i="96"/>
  <c r="K27" i="143"/>
  <c r="AT22" i="104"/>
  <c r="R29" i="54"/>
  <c r="K19" i="145"/>
  <c r="H29" i="57"/>
  <c r="I19" i="97"/>
  <c r="E27" i="54"/>
  <c r="G14" i="97"/>
  <c r="E14" i="50"/>
  <c r="E28" i="50"/>
  <c r="F28" i="143"/>
  <c r="AH23" i="104"/>
  <c r="E18" i="50"/>
  <c r="AB16" i="98"/>
  <c r="AT21" i="103"/>
  <c r="Z17" i="92"/>
  <c r="V14" i="92"/>
  <c r="V16" i="98"/>
  <c r="AN12" i="105"/>
  <c r="G12" i="97"/>
  <c r="O12" i="97" s="1"/>
  <c r="AH14" i="104"/>
  <c r="AN19" i="104"/>
  <c r="G20" i="96"/>
  <c r="AN19" i="105"/>
  <c r="I23" i="152"/>
  <c r="I17" i="95"/>
  <c r="M24" i="97"/>
  <c r="AT15" i="104"/>
  <c r="K17" i="147"/>
  <c r="AC13" i="98"/>
  <c r="S21" i="98"/>
  <c r="E19" i="52"/>
  <c r="E29" i="52"/>
  <c r="K15" i="142"/>
  <c r="AB14" i="98"/>
  <c r="F28" i="145"/>
  <c r="K28" i="147"/>
  <c r="AT20" i="103"/>
  <c r="N30" i="108"/>
  <c r="Q30" i="108" s="1"/>
  <c r="O10" i="95"/>
  <c r="H20" i="144"/>
  <c r="I23" i="107"/>
  <c r="K12" i="148"/>
  <c r="F26" i="148"/>
  <c r="E28" i="55"/>
  <c r="G30" i="47"/>
  <c r="F17" i="145"/>
  <c r="N17" i="102"/>
  <c r="N30" i="94"/>
  <c r="M30" i="94" s="1"/>
  <c r="Q11" i="103"/>
  <c r="P30" i="103"/>
  <c r="Q30" i="103" s="1"/>
  <c r="AN18" i="104"/>
  <c r="E26" i="50"/>
  <c r="AH25" i="104"/>
  <c r="M26" i="108"/>
  <c r="H17" i="148"/>
  <c r="AH11" i="104"/>
  <c r="I18" i="94"/>
  <c r="K13" i="95"/>
  <c r="K24" i="141"/>
  <c r="Z14" i="98"/>
  <c r="AH12" i="103"/>
  <c r="T31" i="148"/>
  <c r="M17" i="95"/>
  <c r="O31" i="142"/>
  <c r="I30" i="107"/>
  <c r="K29" i="148"/>
  <c r="H16" i="142"/>
  <c r="V12" i="98"/>
  <c r="E16" i="54"/>
  <c r="Y19" i="92"/>
  <c r="G10" i="108"/>
  <c r="O10" i="108" s="1"/>
  <c r="N29" i="108"/>
  <c r="O29" i="108" s="1"/>
  <c r="E11" i="53"/>
  <c r="F15" i="125"/>
  <c r="AD15" i="125" s="1"/>
  <c r="O31" i="148"/>
  <c r="D31" i="148"/>
  <c r="K31" i="148" s="1"/>
  <c r="I22" i="94"/>
  <c r="O22" i="94" s="1"/>
  <c r="N30" i="141"/>
  <c r="I30" i="141" s="1"/>
  <c r="G17" i="96"/>
  <c r="O17" i="96" s="1"/>
  <c r="F29" i="143"/>
  <c r="I24" i="106"/>
  <c r="U23" i="68" l="1"/>
  <c r="O24" i="97"/>
  <c r="K30" i="96"/>
  <c r="O20" i="97"/>
  <c r="P14" i="36"/>
  <c r="I29" i="141"/>
  <c r="P28" i="36"/>
  <c r="O20" i="96"/>
  <c r="K29" i="141"/>
  <c r="P11" i="36"/>
  <c r="O18" i="94"/>
  <c r="P26" i="36"/>
  <c r="Q26" i="36" s="1"/>
  <c r="M30" i="97"/>
  <c r="AD21" i="68"/>
  <c r="P24" i="36"/>
  <c r="Y31" i="145"/>
  <c r="O18" i="108"/>
  <c r="O19" i="97"/>
  <c r="P20" i="36"/>
  <c r="I30" i="97"/>
  <c r="O26" i="94"/>
  <c r="P29" i="36"/>
  <c r="O22" i="97"/>
  <c r="AB12" i="105"/>
  <c r="O27" i="94"/>
  <c r="O15" i="95"/>
  <c r="Y31" i="142"/>
  <c r="O27" i="96"/>
  <c r="O11" i="96"/>
  <c r="I30" i="96"/>
  <c r="R31" i="142"/>
  <c r="K31" i="145"/>
  <c r="O16" i="94"/>
  <c r="O18" i="141"/>
  <c r="P27" i="36"/>
  <c r="W30" i="47"/>
  <c r="M30" i="96"/>
  <c r="O20" i="94"/>
  <c r="O14" i="97"/>
  <c r="P13" i="36"/>
  <c r="R13" i="36" s="1"/>
  <c r="P17" i="36"/>
  <c r="K30" i="95"/>
  <c r="AA23" i="68"/>
  <c r="P23" i="36"/>
  <c r="R23" i="36" s="1"/>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30" i="96" s="1"/>
  <c r="O17" i="95"/>
  <c r="G30" i="95"/>
  <c r="K31" i="142"/>
  <c r="F31" i="146"/>
  <c r="AB28" i="103"/>
  <c r="G30" i="141"/>
  <c r="P22" i="36"/>
  <c r="AB27" i="103"/>
  <c r="O23" i="94"/>
  <c r="AB22" i="105"/>
  <c r="O15" i="97"/>
  <c r="G30" i="108"/>
  <c r="O21" i="96"/>
  <c r="AB22" i="104"/>
  <c r="O21" i="97"/>
  <c r="P25" i="36"/>
  <c r="Q25" i="36" s="1"/>
  <c r="AB28" i="105"/>
  <c r="AB26" i="104"/>
  <c r="AB14" i="105"/>
  <c r="P18" i="36"/>
  <c r="O19" i="94"/>
  <c r="I32" i="107"/>
  <c r="AB24" i="105"/>
  <c r="P19" i="36"/>
  <c r="AB28" i="104"/>
  <c r="O25" i="95"/>
  <c r="AB19" i="104"/>
  <c r="AB11" i="104"/>
  <c r="L21" i="79"/>
  <c r="P16" i="36"/>
  <c r="O23" i="97"/>
  <c r="AB18" i="104"/>
  <c r="O22" i="96"/>
  <c r="AD16" i="68"/>
  <c r="R31" i="145"/>
  <c r="H31" i="146"/>
  <c r="AB16" i="104"/>
  <c r="P21" i="43"/>
  <c r="R21" i="43" s="1"/>
  <c r="Q28" i="36"/>
  <c r="R28"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Q11" i="36"/>
  <c r="R11" i="36"/>
  <c r="Q24" i="36"/>
  <c r="R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R12" i="36"/>
  <c r="Q12" i="36"/>
  <c r="K30" i="94"/>
  <c r="U21" i="79"/>
  <c r="F31" i="145"/>
  <c r="I29" i="108"/>
  <c r="P22" i="43"/>
  <c r="P29" i="43"/>
  <c r="O13" i="94"/>
  <c r="AB18" i="105"/>
  <c r="R20" i="36"/>
  <c r="Q20" i="36"/>
  <c r="Q22" i="36"/>
  <c r="R22"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25" i="36"/>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R18" i="36"/>
  <c r="Q18" i="36"/>
  <c r="R19" i="36"/>
  <c r="Q19" i="36"/>
  <c r="R29" i="36"/>
  <c r="Q29" i="36"/>
  <c r="AB26" i="103"/>
  <c r="R31" i="144"/>
  <c r="H31" i="144"/>
  <c r="P14" i="70"/>
  <c r="O14" i="70"/>
  <c r="R17" i="36"/>
  <c r="Q17" i="36"/>
  <c r="P19" i="70"/>
  <c r="O19" i="70"/>
  <c r="R31" i="148"/>
  <c r="P21" i="36"/>
  <c r="O14" i="94"/>
  <c r="M29" i="108"/>
  <c r="AB14" i="103"/>
  <c r="P19" i="43"/>
  <c r="H31" i="142"/>
  <c r="O20" i="70"/>
  <c r="P20" i="70"/>
  <c r="P18" i="70"/>
  <c r="O18" i="70"/>
  <c r="R14" i="36"/>
  <c r="Q14" i="36"/>
  <c r="P21" i="70"/>
  <c r="O21" i="70"/>
  <c r="P15" i="36"/>
  <c r="K29" i="108"/>
  <c r="Y31" i="143"/>
  <c r="AB16" i="103"/>
  <c r="AB21" i="103"/>
  <c r="Y31" i="144"/>
  <c r="AD15" i="79"/>
  <c r="M30" i="108"/>
  <c r="O30" i="108" s="1"/>
  <c r="AB23" i="105"/>
  <c r="O14" i="108"/>
  <c r="AB19" i="105"/>
  <c r="K31" i="146"/>
  <c r="P14" i="43"/>
  <c r="AB12" i="104"/>
  <c r="AD16" i="104" s="1"/>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30" i="95"/>
  <c r="AD22" i="104"/>
  <c r="AD15" i="104"/>
  <c r="AD20" i="104"/>
  <c r="AD12" i="104"/>
  <c r="AD29" i="104"/>
  <c r="AD23" i="104"/>
  <c r="O11" i="94"/>
  <c r="O19" i="96"/>
  <c r="AB23" i="103"/>
  <c r="Q16" i="36"/>
  <c r="R16" i="36"/>
  <c r="P27" i="70"/>
  <c r="O27" i="70"/>
  <c r="O13" i="95"/>
  <c r="R26" i="36"/>
  <c r="O15" i="94"/>
  <c r="AB22" i="103"/>
  <c r="F31" i="143"/>
  <c r="O24" i="96"/>
  <c r="AB11" i="105"/>
  <c r="AB16" i="105"/>
  <c r="W30" i="49"/>
  <c r="X21" i="79"/>
  <c r="O21" i="79"/>
  <c r="R21" i="79"/>
  <c r="AB24" i="103"/>
  <c r="O22" i="141"/>
  <c r="P20" i="43"/>
  <c r="K30" i="97"/>
  <c r="AB26" i="105"/>
  <c r="AB30" i="104"/>
  <c r="Y31" i="148"/>
  <c r="R27" i="36"/>
  <c r="Q27" i="36"/>
  <c r="AB19" i="103"/>
  <c r="O12" i="95"/>
  <c r="P23" i="43"/>
  <c r="O28" i="70"/>
  <c r="P28" i="70"/>
  <c r="AB12" i="103"/>
  <c r="O16" i="70"/>
  <c r="P16" i="70"/>
  <c r="O22" i="70"/>
  <c r="P22" i="70"/>
  <c r="P26" i="70"/>
  <c r="O26" i="70"/>
  <c r="AB13" i="103"/>
  <c r="Q13" i="36"/>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AD18" i="104" s="1"/>
  <c r="H31" i="143"/>
  <c r="Q23" i="36" l="1"/>
  <c r="AD11" i="104"/>
  <c r="AD25" i="104"/>
  <c r="AD27" i="104"/>
  <c r="AD23" i="68"/>
  <c r="AD21" i="104"/>
  <c r="O30" i="141"/>
  <c r="AD17" i="104"/>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E13" i="104"/>
  <c r="AX16" i="105"/>
  <c r="AW16" i="105"/>
  <c r="Q21" i="102"/>
  <c r="R21" i="102"/>
  <c r="Q15" i="36"/>
  <c r="R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F18" i="104"/>
  <c r="AE18" i="104"/>
  <c r="AX26" i="105"/>
  <c r="AW26" i="105"/>
  <c r="AX15" i="105"/>
  <c r="AW15" i="105"/>
  <c r="Q17" i="102"/>
  <c r="R17" i="102"/>
  <c r="Q13" i="102"/>
  <c r="R13" i="102"/>
  <c r="Q21" i="36"/>
  <c r="R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F28" i="104" l="1"/>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X27" i="160" l="1"/>
  <c r="X27" i="161"/>
</calcChain>
</file>

<file path=xl/sharedStrings.xml><?xml version="1.0" encoding="utf-8"?>
<sst xmlns="http://schemas.openxmlformats.org/spreadsheetml/2006/main" count="4757" uniqueCount="493">
  <si>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</si>
  <si>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</si>
  <si>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</si>
  <si>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</si>
  <si>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</si>
  <si>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</si>
  <si>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</si>
  <si>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</si>
  <si>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</si>
  <si>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</si>
  <si>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</si>
  <si>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</si>
  <si>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</si>
  <si>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</si>
  <si>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</si>
  <si>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</si>
  <si>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</si>
  <si>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</si>
  <si>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</si>
  <si>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</si>
  <si>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</si>
  <si>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</si>
  <si>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</si>
  <si>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</si>
  <si>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</si>
  <si>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</si>
  <si>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</si>
  <si>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</si>
  <si>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</si>
  <si>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</si>
  <si>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</si>
  <si>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</si>
  <si>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</si>
  <si>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</si>
  <si>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</si>
  <si>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</si>
  <si>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</si>
  <si>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</si>
  <si>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</si>
  <si>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</si>
  <si>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</si>
  <si>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</si>
  <si>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</si>
  <si>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</si>
  <si>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</si>
  <si>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</si>
  <si>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</si>
  <si>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</si>
  <si>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</si>
  <si>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</si>
  <si>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</si>
  <si>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</si>
  <si>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</si>
  <si>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</si>
  <si>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</si>
  <si>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</si>
  <si>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</si>
  <si>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</si>
  <si>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</si>
  <si>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</si>
  <si>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</si>
  <si>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</si>
  <si>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</si>
  <si>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</si>
  <si>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</si>
  <si>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</si>
  <si>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</si>
  <si>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</si>
  <si>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</si>
  <si>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</si>
  <si>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</si>
  <si>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</si>
  <si>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</si>
  <si>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</si>
  <si>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</si>
  <si>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</si>
  <si>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</si>
  <si>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</si>
  <si>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</si>
  <si>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</si>
  <si>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</si>
  <si>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</si>
  <si>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</si>
  <si>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</si>
  <si>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</si>
  <si>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</si>
  <si>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</si>
  <si>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</si>
  <si>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</si>
  <si>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</si>
  <si>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</si>
  <si>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</si>
  <si>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</si>
  <si>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</si>
  <si>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</si>
  <si>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</si>
  <si>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</si>
  <si>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</si>
  <si>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</si>
  <si>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</si>
  <si>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</si>
  <si>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</si>
  <si>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</si>
  <si>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</si>
  <si>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</si>
  <si>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</si>
  <si>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</si>
  <si>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</si>
  <si>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</si>
  <si>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</si>
  <si>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</si>
  <si>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</si>
  <si>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</si>
  <si>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</si>
  <si>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</si>
  <si>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</si>
  <si>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</si>
  <si>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</si>
  <si>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</si>
  <si>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</si>
  <si>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</si>
  <si>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</si>
  <si>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</si>
  <si>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</si>
  <si>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</si>
  <si>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</si>
  <si>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</si>
  <si>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</si>
  <si>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</si>
  <si>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</si>
  <si>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</si>
  <si>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</si>
  <si>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</si>
  <si>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</si>
  <si>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</si>
  <si>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</si>
  <si>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</si>
  <si>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</si>
  <si>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</si>
  <si>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</si>
  <si>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</si>
  <si>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</si>
  <si>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</si>
  <si>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</si>
  <si>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</si>
  <si>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</si>
  <si>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</si>
  <si>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</si>
  <si>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</si>
  <si>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</si>
  <si>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</si>
  <si>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</si>
  <si>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</si>
  <si>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</si>
  <si>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</si>
  <si>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</si>
  <si>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</si>
  <si>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</si>
  <si>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</si>
  <si>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</si>
  <si>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</si>
  <si>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</si>
  <si>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</si>
  <si>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</si>
  <si>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</si>
  <si>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</si>
  <si>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</si>
  <si>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</si>
  <si>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</si>
  <si>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</si>
  <si>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</si>
  <si>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</si>
  <si>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</si>
  <si>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</si>
  <si>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</si>
  <si>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</si>
  <si>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</si>
  <si>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</si>
  <si>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</si>
  <si>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</si>
  <si>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</si>
  <si>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</si>
  <si>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</si>
  <si>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</si>
  <si>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</si>
  <si>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</si>
  <si>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</si>
  <si>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</si>
  <si>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</si>
  <si>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</si>
  <si>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</si>
  <si>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</si>
  <si>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</si>
  <si>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</si>
  <si>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</si>
  <si>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</si>
  <si>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</si>
  <si>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</si>
  <si>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</si>
  <si>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</si>
  <si>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</si>
  <si>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</si>
  <si>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</si>
  <si>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</si>
  <si>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</si>
  <si>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</si>
  <si>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</si>
  <si>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</si>
  <si>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</si>
  <si>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</si>
  <si>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</si>
  <si>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</si>
  <si>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</si>
  <si>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</si>
  <si>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</si>
  <si>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</si>
  <si>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</si>
  <si>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</si>
  <si>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</si>
  <si>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</si>
  <si>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</si>
  <si>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</si>
  <si>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</si>
  <si>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</si>
  <si>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</si>
  <si>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</si>
  <si>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</si>
  <si>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</si>
  <si>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</si>
  <si>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</si>
  <si>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</si>
  <si>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</si>
  <si>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</si>
  <si>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</si>
  <si>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</si>
  <si>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</si>
  <si>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</si>
  <si>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</si>
  <si>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</si>
  <si>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</si>
  <si>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</si>
  <si>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</si>
  <si>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</si>
  <si>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</si>
  <si>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</si>
  <si>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</si>
  <si>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</si>
  <si>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</si>
  <si>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</si>
  <si>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</si>
  <si>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</si>
  <si>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</si>
  <si>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</si>
  <si>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</si>
  <si>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</si>
  <si>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</si>
  <si>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</si>
  <si>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</si>
  <si>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</si>
  <si>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</si>
  <si>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</si>
  <si>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</si>
  <si>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</si>
  <si>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</si>
  <si>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</si>
  <si>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</si>
  <si>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</si>
  <si>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</si>
  <si>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</si>
  <si>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</si>
  <si>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</si>
  <si>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</si>
  <si>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</si>
  <si>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</si>
  <si>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</si>
  <si>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</si>
  <si>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</si>
  <si>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</si>
  <si>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</si>
  <si>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</si>
  <si>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</si>
  <si>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</si>
  <si>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</si>
  <si>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</si>
  <si>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</si>
  <si>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</si>
  <si>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</si>
  <si>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</si>
  <si>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</si>
  <si>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</si>
  <si>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</si>
  <si>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</si>
  <si>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</si>
  <si>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</si>
  <si>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</si>
  <si>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</si>
  <si>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</si>
  <si>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</si>
  <si>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</si>
  <si>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</si>
  <si>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</si>
  <si>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</si>
  <si>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</si>
  <si>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</si>
  <si>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</si>
  <si>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</si>
  <si>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</si>
  <si>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</si>
  <si>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</si>
  <si>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</si>
  <si>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</si>
  <si>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</si>
  <si>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</si>
  <si>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</si>
  <si>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</si>
  <si>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</si>
  <si>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</si>
  <si>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</si>
  <si>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</si>
  <si>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</si>
  <si>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</si>
  <si>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</si>
  <si>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</si>
  <si>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</si>
  <si>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</si>
  <si>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</si>
  <si>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</si>
  <si>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</si>
  <si>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</si>
  <si>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</si>
  <si>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</si>
  <si>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</si>
  <si>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</si>
  <si>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</si>
  <si>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</si>
  <si>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</si>
  <si>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</si>
  <si>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</si>
  <si>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</si>
  <si>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</si>
  <si>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</si>
  <si>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</si>
  <si>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</si>
  <si>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</si>
  <si>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</si>
  <si>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</si>
  <si>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</si>
  <si>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</si>
  <si>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</si>
  <si>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</si>
  <si>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</si>
  <si>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</si>
  <si>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</si>
  <si>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</si>
  <si>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</si>
  <si>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</si>
  <si>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</si>
  <si>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</si>
  <si>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</si>
  <si>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</si>
  <si>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</si>
  <si>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</si>
  <si>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</si>
  <si>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</si>
  <si>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</si>
  <si>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</si>
  <si>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</si>
  <si>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</si>
  <si>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</si>
  <si>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</si>
  <si>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</si>
  <si>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</si>
  <si>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</si>
  <si>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</si>
  <si>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</si>
  <si>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</si>
  <si>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</si>
  <si>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</si>
  <si>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</si>
  <si>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</si>
  <si>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</si>
  <si>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</si>
  <si>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</si>
  <si>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</si>
  <si>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</si>
  <si>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</si>
  <si>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</si>
  <si>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</si>
  <si>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</si>
  <si>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</si>
  <si>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</si>
  <si>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</si>
  <si>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</si>
  <si>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</si>
  <si>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</si>
  <si>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</si>
  <si>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</si>
  <si>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</si>
  <si>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</si>
  <si>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</si>
  <si>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</si>
  <si>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</si>
  <si>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</si>
  <si>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</si>
  <si>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</si>
  <si>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</si>
  <si>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</si>
  <si>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</si>
  <si>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</si>
  <si>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</si>
  <si>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</si>
  <si>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</si>
  <si>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</si>
  <si>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</si>
  <si>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</si>
  <si>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</si>
  <si>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</si>
  <si>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</si>
  <si>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</si>
  <si>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</si>
  <si>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</si>
  <si>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</si>
  <si>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</si>
  <si>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</si>
  <si>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</si>
  <si>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</si>
  <si>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</si>
  <si>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</si>
  <si>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</si>
  <si>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</si>
  <si>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</si>
  <si>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</si>
  <si>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</si>
  <si>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</si>
  <si>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</si>
  <si>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</si>
  <si>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</si>
  <si>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</si>
  <si>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</si>
  <si>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</si>
  <si>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</si>
  <si>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</si>
  <si>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</si>
  <si>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</si>
  <si>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</si>
  <si>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</si>
  <si>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</si>
  <si>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</si>
  <si>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</si>
  <si>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</si>
  <si>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</si>
  <si>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</si>
  <si>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</si>
  <si>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</si>
  <si>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</si>
  <si>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</si>
  <si>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</si>
  <si>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</si>
  <si>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</si>
  <si>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</si>
  <si>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</si>
  <si>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</si>
  <si>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</si>
  <si>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</si>
  <si>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</si>
  <si>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</si>
  <si>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</si>
  <si>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</si>
  <si>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</si>
  <si>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</si>
  <si>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</si>
  <si>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</si>
  <si>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</si>
  <si>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</si>
  <si>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</si>
  <si>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</si>
  <si>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</si>
  <si>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</si>
  <si>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</si>
  <si>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</si>
  <si>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</si>
  <si>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</si>
  <si>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</si>
  <si>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</si>
  <si>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</si>
  <si>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</si>
  <si>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</si>
  <si>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</si>
  <si>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</si>
  <si>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</si>
  <si>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</si>
  <si>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31 de agosto de 2024</t>
  </si>
  <si>
    <t>Tiempo de resolución calculado sobre las Resoluciones realizadas entre el 1 de septiembre de 2023 y el 31 de agosto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</si>
</sst>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0">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style="thin">
        <color theme="4" tint="-0.499984740745262"/>
      </left>
      <right style="thin">
        <color theme="4" tint="-0.499984740745262"/>
      </right>
      <top style="thin">
        <color theme="4"/>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152">
    <xf numFmtId="0" fontId="0" fillId="0" borderId="0" applyBorder="0"/>
    <xf numFmtId="164" fontId="11" fillId="0" borderId="0" applyFont="0" applyFill="0" applyBorder="0" applyAlignment="0" applyProtection="0"/>
    <xf numFmtId="0" fontId="50" fillId="0" borderId="0"/>
    <xf numFmtId="0" fontId="11" fillId="0" borderId="0"/>
    <xf numFmtId="0" fontId="11" fillId="0" borderId="0"/>
    <xf numFmtId="0" fontId="11" fillId="0" borderId="0"/>
    <xf numFmtId="0" fontId="11" fillId="0" borderId="0" applyBorder="0"/>
    <xf numFmtId="0" fontId="11" fillId="0" borderId="0" applyBorder="0"/>
    <xf numFmtId="9" fontId="11" fillId="0" borderId="0" applyFont="0" applyFill="0" applyBorder="0" applyAlignment="0" applyProtection="0"/>
    <xf numFmtId="9" fontId="11" fillId="0" borderId="0" applyFont="0" applyFill="0" applyBorder="0" applyAlignment="0" applyProtection="0"/>
    <xf numFmtId="0" fontId="11" fillId="0" borderId="0"/>
    <xf numFmtId="9" fontId="10" fillId="0" borderId="0" applyFont="0" applyFill="0" applyBorder="0" applyAlignment="0" applyProtection="0"/>
    <xf numFmtId="164" fontId="11" fillId="0" borderId="0" applyFont="0" applyFill="0" applyBorder="0" applyAlignment="0" applyProtection="0"/>
    <xf numFmtId="44" fontId="11" fillId="0" borderId="0" applyFont="0" applyFill="0" applyBorder="0" applyAlignment="0" applyProtection="0"/>
    <xf numFmtId="0" fontId="10" fillId="0" borderId="0"/>
    <xf numFmtId="9" fontId="9" fillId="0" borderId="0" applyFont="0" applyFill="0" applyBorder="0" applyAlignment="0" applyProtection="0"/>
    <xf numFmtId="0" fontId="11" fillId="0" borderId="0" applyBorder="0"/>
    <xf numFmtId="0" fontId="9" fillId="0" borderId="0"/>
    <xf numFmtId="0" fontId="90" fillId="0" borderId="0" applyNumberFormat="0" applyFill="0" applyBorder="0" applyAlignment="0" applyProtection="0"/>
    <xf numFmtId="0" fontId="8" fillId="0" borderId="0"/>
    <xf numFmtId="9" fontId="8" fillId="0" borderId="0" applyFont="0" applyFill="0" applyBorder="0" applyAlignment="0" applyProtection="0"/>
    <xf numFmtId="169" fontId="11" fillId="0" borderId="0" applyFont="0" applyFill="0" applyBorder="0" applyAlignment="0" applyProtection="0"/>
    <xf numFmtId="0" fontId="91" fillId="0" borderId="0"/>
    <xf numFmtId="0" fontId="92" fillId="0" borderId="0" applyNumberFormat="0" applyFill="0" applyBorder="0" applyAlignment="0" applyProtection="0"/>
    <xf numFmtId="0" fontId="93" fillId="0" borderId="21" applyNumberFormat="0" applyFill="0" applyAlignment="0" applyProtection="0"/>
    <xf numFmtId="0" fontId="94" fillId="0" borderId="22" applyNumberFormat="0" applyFill="0" applyAlignment="0" applyProtection="0"/>
    <xf numFmtId="0" fontId="95" fillId="0" borderId="23" applyNumberFormat="0" applyFill="0" applyAlignment="0" applyProtection="0"/>
    <xf numFmtId="0" fontId="95" fillId="0" borderId="0" applyNumberFormat="0" applyFill="0" applyBorder="0" applyAlignment="0" applyProtection="0"/>
    <xf numFmtId="0" fontId="96" fillId="7" borderId="0" applyNumberFormat="0" applyBorder="0" applyAlignment="0" applyProtection="0"/>
    <xf numFmtId="0" fontId="97" fillId="8" borderId="0" applyNumberFormat="0" applyBorder="0" applyAlignment="0" applyProtection="0"/>
    <xf numFmtId="0" fontId="98" fillId="9" borderId="0" applyNumberFormat="0" applyBorder="0" applyAlignment="0" applyProtection="0"/>
    <xf numFmtId="0" fontId="99" fillId="10" borderId="24" applyNumberFormat="0" applyAlignment="0" applyProtection="0"/>
    <xf numFmtId="0" fontId="100" fillId="11" borderId="25" applyNumberFormat="0" applyAlignment="0" applyProtection="0"/>
    <xf numFmtId="0" fontId="101" fillId="11" borderId="24" applyNumberFormat="0" applyAlignment="0" applyProtection="0"/>
    <xf numFmtId="0" fontId="102" fillId="0" borderId="26" applyNumberFormat="0" applyFill="0" applyAlignment="0" applyProtection="0"/>
    <xf numFmtId="0" fontId="49" fillId="12" borderId="27" applyNumberFormat="0" applyAlignment="0" applyProtection="0"/>
    <xf numFmtId="0" fontId="103" fillId="0" borderId="0" applyNumberFormat="0" applyFill="0" applyBorder="0" applyAlignment="0" applyProtection="0"/>
    <xf numFmtId="0" fontId="104" fillId="0" borderId="0" applyNumberFormat="0" applyFill="0" applyBorder="0" applyAlignment="0" applyProtection="0"/>
    <xf numFmtId="0" fontId="105" fillId="0" borderId="29" applyNumberFormat="0" applyFill="0" applyAlignment="0" applyProtection="0"/>
    <xf numFmtId="0" fontId="48"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48"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48"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xf numFmtId="0" fontId="48"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9" borderId="0" applyNumberFormat="0" applyBorder="0" applyAlignment="0" applyProtection="0"/>
    <xf numFmtId="0" fontId="48"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3" borderId="0" applyNumberFormat="0" applyBorder="0" applyAlignment="0" applyProtection="0"/>
    <xf numFmtId="0" fontId="48"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37" borderId="0" applyNumberFormat="0" applyBorder="0" applyAlignment="0" applyProtection="0"/>
    <xf numFmtId="0" fontId="106" fillId="0" borderId="0"/>
    <xf numFmtId="0" fontId="7" fillId="13" borderId="28" applyNumberFormat="0" applyFont="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109" fillId="0" borderId="0"/>
    <xf numFmtId="0" fontId="110" fillId="0" borderId="0"/>
    <xf numFmtId="0" fontId="6" fillId="13" borderId="28" applyNumberFormat="0" applyFont="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111" fillId="0" borderId="0" applyNumberFormat="0" applyFill="0" applyBorder="0" applyAlignment="0" applyProtection="0"/>
    <xf numFmtId="0" fontId="112" fillId="0" borderId="0" applyNumberFormat="0" applyFill="0" applyBorder="0" applyAlignment="0" applyProtection="0"/>
    <xf numFmtId="0" fontId="113" fillId="0" borderId="0"/>
    <xf numFmtId="0" fontId="11" fillId="0" borderId="0"/>
    <xf numFmtId="0" fontId="3" fillId="13" borderId="28" applyNumberFormat="0" applyFont="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3"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7" borderId="0" applyNumberFormat="0" applyBorder="0" applyAlignment="0" applyProtection="0"/>
    <xf numFmtId="0" fontId="11" fillId="0" borderId="0"/>
    <xf numFmtId="0" fontId="2" fillId="13" borderId="28"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1" fillId="0" borderId="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1"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10">
    <xf numFmtId="0" fontId="0" fillId="0" borderId="0" xfId="0"/>
    <xf numFmtId="0" fontId="12" fillId="0" borderId="0" xfId="0" applyFont="1" applyAlignment="1">
      <alignment vertical="center" wrapText="1"/>
    </xf>
    <xf numFmtId="0" fontId="0" fillId="0" borderId="0" xfId="0" applyAlignment="1">
      <alignment vertical="center"/>
    </xf>
    <xf numFmtId="0" fontId="13"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3" fontId="12" fillId="0" borderId="0" xfId="0" applyNumberFormat="1" applyFont="1" applyAlignment="1">
      <alignment vertical="center" wrapText="1"/>
    </xf>
    <xf numFmtId="0" fontId="16" fillId="0" borderId="0" xfId="0" applyFont="1" applyBorder="1" applyAlignment="1">
      <alignment vertical="center" wrapText="1"/>
    </xf>
    <xf numFmtId="0" fontId="13" fillId="0" borderId="0" xfId="0" applyFont="1" applyBorder="1" applyAlignment="1">
      <alignment vertical="center" wrapText="1"/>
    </xf>
    <xf numFmtId="0" fontId="12" fillId="0" borderId="0" xfId="0" applyFont="1" applyAlignment="1">
      <alignment horizontal="left" vertical="center"/>
    </xf>
    <xf numFmtId="0" fontId="29" fillId="0" borderId="0" xfId="0" applyFont="1" applyAlignment="1">
      <alignment horizontal="center"/>
    </xf>
    <xf numFmtId="0" fontId="30" fillId="0" borderId="0" xfId="0" applyFont="1" applyAlignment="1">
      <alignment horizontal="right" vertical="center"/>
    </xf>
    <xf numFmtId="0" fontId="32" fillId="0" borderId="0" xfId="0" applyFont="1" applyAlignment="1">
      <alignment vertical="center" wrapText="1"/>
    </xf>
    <xf numFmtId="2" fontId="34" fillId="0" borderId="0" xfId="0" applyNumberFormat="1" applyFont="1" applyAlignment="1">
      <alignment horizontal="left" vertical="center" wrapText="1"/>
    </xf>
    <xf numFmtId="3" fontId="12" fillId="0" borderId="0" xfId="0" applyNumberFormat="1" applyFont="1" applyAlignment="1">
      <alignment horizontal="left" vertical="center"/>
    </xf>
    <xf numFmtId="0" fontId="12" fillId="0" borderId="0" xfId="0" applyFont="1" applyBorder="1" applyAlignment="1">
      <alignment horizontal="left" vertical="center"/>
    </xf>
    <xf numFmtId="0" fontId="29" fillId="0" borderId="0" xfId="0" applyFont="1"/>
    <xf numFmtId="0" fontId="13" fillId="0" borderId="0" xfId="0" applyFont="1" applyAlignment="1">
      <alignment horizontal="center" vertical="center"/>
    </xf>
    <xf numFmtId="0" fontId="13" fillId="0" borderId="0" xfId="0" applyFont="1" applyBorder="1" applyAlignment="1">
      <alignment horizontal="center" vertical="center"/>
    </xf>
    <xf numFmtId="0" fontId="38" fillId="0" borderId="0" xfId="0" applyFont="1" applyBorder="1" applyAlignment="1">
      <alignment vertical="center" wrapText="1"/>
    </xf>
    <xf numFmtId="0" fontId="12" fillId="0" borderId="0" xfId="0" applyFont="1" applyBorder="1" applyAlignment="1">
      <alignment vertical="center" wrapText="1"/>
    </xf>
    <xf numFmtId="0" fontId="51" fillId="0" borderId="0" xfId="0" applyFont="1" applyAlignment="1">
      <alignment vertical="center"/>
    </xf>
    <xf numFmtId="0" fontId="0" fillId="0" borderId="0" xfId="0" applyBorder="1" applyAlignment="1">
      <alignment vertical="center"/>
    </xf>
    <xf numFmtId="0" fontId="42" fillId="0" borderId="0" xfId="0" applyFont="1" applyAlignment="1">
      <alignment vertical="center" wrapText="1"/>
    </xf>
    <xf numFmtId="0" fontId="53" fillId="0" borderId="0" xfId="0" applyFont="1" applyAlignment="1">
      <alignment vertical="center"/>
    </xf>
    <xf numFmtId="0" fontId="55" fillId="0" borderId="0" xfId="0" applyFont="1"/>
    <xf numFmtId="4" fontId="45" fillId="0" borderId="9" xfId="0" applyNumberFormat="1" applyFont="1" applyBorder="1" applyAlignment="1">
      <alignment horizontal="center" vertical="center"/>
    </xf>
    <xf numFmtId="4" fontId="45" fillId="0" borderId="11" xfId="0" applyNumberFormat="1" applyFont="1" applyBorder="1" applyAlignment="1">
      <alignment horizontal="center" vertical="center"/>
    </xf>
    <xf numFmtId="4" fontId="45" fillId="0" borderId="11" xfId="0" applyNumberFormat="1" applyFont="1" applyBorder="1" applyAlignment="1">
      <alignment horizontal="center" vertical="center" wrapText="1"/>
    </xf>
    <xf numFmtId="4" fontId="45" fillId="0" borderId="6" xfId="0" applyNumberFormat="1" applyFont="1" applyBorder="1" applyAlignment="1">
      <alignment horizontal="center" vertical="center" wrapText="1"/>
    </xf>
    <xf numFmtId="0" fontId="50" fillId="0" borderId="0" xfId="2" applyAlignment="1">
      <alignment vertical="center"/>
    </xf>
    <xf numFmtId="0" fontId="14" fillId="0" borderId="0" xfId="2" applyFont="1" applyAlignment="1">
      <alignment vertical="center"/>
    </xf>
    <xf numFmtId="0" fontId="30" fillId="0" borderId="0" xfId="2" applyFont="1" applyAlignment="1">
      <alignment horizontal="right" vertical="center"/>
    </xf>
    <xf numFmtId="0" fontId="36" fillId="0" borderId="0" xfId="2" applyFont="1" applyAlignment="1">
      <alignment vertical="center"/>
    </xf>
    <xf numFmtId="0" fontId="12" fillId="0" borderId="0" xfId="2" applyFont="1" applyAlignment="1">
      <alignment horizontal="left" vertical="center"/>
    </xf>
    <xf numFmtId="0" fontId="31" fillId="0" borderId="0" xfId="2" applyFont="1" applyAlignment="1">
      <alignment horizontal="left" vertical="center"/>
    </xf>
    <xf numFmtId="0" fontId="13" fillId="0" borderId="0" xfId="2" applyFont="1" applyAlignment="1">
      <alignment horizontal="left" vertical="center"/>
    </xf>
    <xf numFmtId="0" fontId="28" fillId="0" borderId="0" xfId="2" applyFont="1" applyAlignment="1">
      <alignment horizontal="center" vertical="center" wrapText="1"/>
    </xf>
    <xf numFmtId="0" fontId="18" fillId="0" borderId="0" xfId="2" applyFont="1" applyAlignment="1">
      <alignment vertical="center" wrapText="1"/>
    </xf>
    <xf numFmtId="0" fontId="28" fillId="0" borderId="0" xfId="2" applyFont="1" applyAlignment="1">
      <alignment vertical="center" wrapText="1"/>
    </xf>
    <xf numFmtId="0" fontId="26" fillId="0" borderId="0" xfId="2" applyFont="1" applyAlignment="1">
      <alignment horizontal="center" vertical="center" wrapText="1"/>
    </xf>
    <xf numFmtId="0" fontId="27" fillId="0" borderId="0" xfId="2" applyFont="1" applyAlignment="1">
      <alignment vertical="center" wrapText="1"/>
    </xf>
    <xf numFmtId="0" fontId="27" fillId="0" borderId="7" xfId="2" applyFont="1" applyBorder="1" applyAlignment="1">
      <alignment horizontal="center" vertical="center" wrapText="1"/>
    </xf>
    <xf numFmtId="0" fontId="27" fillId="0" borderId="6" xfId="2" applyFont="1" applyBorder="1" applyAlignment="1">
      <alignment horizontal="center" vertical="center" wrapText="1"/>
    </xf>
    <xf numFmtId="0" fontId="26" fillId="0" borderId="0" xfId="2" applyFont="1" applyAlignment="1">
      <alignment vertical="center" wrapText="1"/>
    </xf>
    <xf numFmtId="0" fontId="19" fillId="0" borderId="0" xfId="2" applyFont="1" applyAlignment="1">
      <alignment horizontal="center" vertical="center" wrapText="1"/>
    </xf>
    <xf numFmtId="0" fontId="20" fillId="0" borderId="0" xfId="2" applyFont="1" applyAlignment="1">
      <alignment horizontal="center" vertical="center" wrapText="1"/>
    </xf>
    <xf numFmtId="0" fontId="21" fillId="0" borderId="0" xfId="2" applyFont="1" applyAlignment="1">
      <alignment vertical="center" wrapText="1"/>
    </xf>
    <xf numFmtId="0" fontId="19" fillId="0" borderId="0" xfId="2" applyFont="1" applyAlignment="1">
      <alignment vertical="center" wrapText="1"/>
    </xf>
    <xf numFmtId="0" fontId="22" fillId="0" borderId="0" xfId="2" applyFont="1" applyAlignment="1">
      <alignment horizontal="center" vertical="center" wrapText="1"/>
    </xf>
    <xf numFmtId="0" fontId="24" fillId="0" borderId="5" xfId="2" applyFont="1" applyBorder="1" applyAlignment="1">
      <alignment horizontal="left" vertical="center" wrapText="1"/>
    </xf>
    <xf numFmtId="3" fontId="23" fillId="0" borderId="0" xfId="2" applyNumberFormat="1" applyFont="1" applyAlignment="1">
      <alignment vertical="center" wrapText="1"/>
    </xf>
    <xf numFmtId="3" fontId="23" fillId="0" borderId="10" xfId="2" applyNumberFormat="1" applyFont="1" applyBorder="1" applyAlignment="1" applyProtection="1">
      <alignment horizontal="center" vertical="center"/>
      <protection locked="0"/>
    </xf>
    <xf numFmtId="4" fontId="45" fillId="0" borderId="9" xfId="2" applyNumberFormat="1" applyFont="1" applyBorder="1" applyAlignment="1">
      <alignment horizontal="center" vertical="center"/>
    </xf>
    <xf numFmtId="3" fontId="23" fillId="3" borderId="10" xfId="2" applyNumberFormat="1" applyFont="1" applyFill="1" applyBorder="1" applyAlignment="1" applyProtection="1">
      <alignment horizontal="center" vertical="center"/>
      <protection locked="0"/>
    </xf>
    <xf numFmtId="165" fontId="45" fillId="0" borderId="9" xfId="1" applyNumberFormat="1" applyFont="1" applyBorder="1" applyAlignment="1">
      <alignment horizontal="center" vertical="center"/>
    </xf>
    <xf numFmtId="0" fontId="41" fillId="0" borderId="0" xfId="2" applyFont="1" applyAlignment="1">
      <alignment vertical="center" wrapText="1"/>
    </xf>
    <xf numFmtId="0" fontId="22" fillId="0" borderId="0" xfId="2" applyFont="1" applyAlignment="1">
      <alignment vertical="center" wrapText="1"/>
    </xf>
    <xf numFmtId="0" fontId="24" fillId="0" borderId="4" xfId="2" applyFont="1" applyBorder="1" applyAlignment="1">
      <alignment horizontal="left" vertical="center" wrapText="1"/>
    </xf>
    <xf numFmtId="3" fontId="23" fillId="0" borderId="12" xfId="2" applyNumberFormat="1" applyFont="1" applyBorder="1" applyAlignment="1" applyProtection="1">
      <alignment horizontal="center" vertical="center"/>
      <protection locked="0"/>
    </xf>
    <xf numFmtId="4" fontId="45" fillId="0" borderId="11" xfId="2" applyNumberFormat="1" applyFont="1" applyBorder="1" applyAlignment="1">
      <alignment horizontal="center" vertical="center"/>
    </xf>
    <xf numFmtId="3" fontId="23" fillId="3" borderId="12" xfId="2" applyNumberFormat="1" applyFont="1" applyFill="1" applyBorder="1" applyAlignment="1" applyProtection="1">
      <alignment horizontal="center" vertical="center"/>
      <protection locked="0"/>
    </xf>
    <xf numFmtId="165" fontId="45" fillId="0" borderId="11" xfId="1" applyNumberFormat="1" applyFont="1" applyBorder="1" applyAlignment="1">
      <alignment horizontal="center" vertical="center"/>
    </xf>
    <xf numFmtId="3" fontId="23" fillId="0" borderId="12" xfId="2" applyNumberFormat="1" applyFont="1" applyBorder="1" applyAlignment="1" applyProtection="1">
      <alignment horizontal="center" vertical="center" wrapText="1"/>
      <protection locked="0"/>
    </xf>
    <xf numFmtId="0" fontId="25" fillId="0" borderId="0" xfId="2" applyFont="1" applyAlignment="1">
      <alignment horizontal="center" vertical="center" wrapText="1"/>
    </xf>
    <xf numFmtId="0" fontId="25" fillId="0" borderId="0" xfId="2" applyFont="1" applyAlignment="1">
      <alignment vertical="center" wrapText="1"/>
    </xf>
    <xf numFmtId="3" fontId="23" fillId="3" borderId="12" xfId="2" applyNumberFormat="1" applyFont="1" applyFill="1" applyBorder="1" applyAlignment="1" applyProtection="1">
      <alignment horizontal="center" vertical="center" wrapText="1"/>
      <protection locked="0"/>
    </xf>
    <xf numFmtId="4" fontId="45" fillId="0" borderId="11" xfId="2" applyNumberFormat="1" applyFont="1" applyBorder="1" applyAlignment="1">
      <alignment horizontal="center" vertical="center" wrapText="1"/>
    </xf>
    <xf numFmtId="165" fontId="45" fillId="0" borderId="11" xfId="1" applyNumberFormat="1" applyFont="1" applyBorder="1" applyAlignment="1">
      <alignment horizontal="center" vertical="center" wrapText="1"/>
    </xf>
    <xf numFmtId="0" fontId="24" fillId="0" borderId="3" xfId="2" applyFont="1" applyBorder="1" applyAlignment="1">
      <alignment horizontal="left" vertical="center" wrapText="1"/>
    </xf>
    <xf numFmtId="3" fontId="23" fillId="0" borderId="7" xfId="2" applyNumberFormat="1" applyFont="1" applyBorder="1" applyAlignment="1" applyProtection="1">
      <alignment horizontal="center" vertical="center" wrapText="1"/>
      <protection locked="0"/>
    </xf>
    <xf numFmtId="4" fontId="45" fillId="0" borderId="6" xfId="2" applyNumberFormat="1" applyFont="1" applyBorder="1" applyAlignment="1">
      <alignment horizontal="center" vertical="center" wrapText="1"/>
    </xf>
    <xf numFmtId="3" fontId="23" fillId="3" borderId="7" xfId="2" applyNumberFormat="1" applyFont="1" applyFill="1" applyBorder="1" applyAlignment="1" applyProtection="1">
      <alignment horizontal="center" vertical="center" wrapText="1"/>
      <protection locked="0"/>
    </xf>
    <xf numFmtId="165" fontId="45" fillId="0" borderId="6" xfId="1" applyNumberFormat="1" applyFont="1" applyBorder="1" applyAlignment="1">
      <alignment horizontal="center" vertical="center" wrapText="1"/>
    </xf>
    <xf numFmtId="0" fontId="47" fillId="0" borderId="0" xfId="2" applyFont="1" applyAlignment="1">
      <alignment horizontal="center" vertical="center" wrapText="1"/>
    </xf>
    <xf numFmtId="165" fontId="47" fillId="0" borderId="0" xfId="1" applyNumberFormat="1" applyFont="1" applyBorder="1" applyAlignment="1">
      <alignment horizontal="center" vertical="center" wrapText="1"/>
    </xf>
    <xf numFmtId="0" fontId="13" fillId="0" borderId="0" xfId="2" applyFont="1" applyAlignment="1">
      <alignment vertical="center" wrapText="1"/>
    </xf>
    <xf numFmtId="0" fontId="18" fillId="0" borderId="2" xfId="2" applyFont="1" applyBorder="1" applyAlignment="1">
      <alignment horizontal="left" vertical="center" wrapText="1"/>
    </xf>
    <xf numFmtId="3" fontId="18" fillId="0" borderId="1" xfId="2" applyNumberFormat="1" applyFont="1" applyBorder="1" applyAlignment="1">
      <alignment horizontal="center" vertical="center" wrapText="1"/>
    </xf>
    <xf numFmtId="4" fontId="46" fillId="0" borderId="8" xfId="2" applyNumberFormat="1" applyFont="1" applyBorder="1" applyAlignment="1">
      <alignment horizontal="center" vertical="center" wrapText="1"/>
    </xf>
    <xf numFmtId="165" fontId="46" fillId="0" borderId="8" xfId="1" applyNumberFormat="1" applyFont="1" applyBorder="1" applyAlignment="1">
      <alignment horizontal="center" vertical="center" wrapText="1"/>
    </xf>
    <xf numFmtId="0" fontId="16" fillId="0" borderId="0" xfId="2" applyFont="1" applyAlignment="1">
      <alignment vertical="center" wrapText="1"/>
    </xf>
    <xf numFmtId="0" fontId="53" fillId="0" borderId="0" xfId="2" applyFont="1" applyAlignment="1">
      <alignment vertical="center" wrapText="1"/>
    </xf>
    <xf numFmtId="2" fontId="34" fillId="0" borderId="0" xfId="2" applyNumberFormat="1" applyFont="1" applyAlignment="1">
      <alignment vertical="center" wrapText="1"/>
    </xf>
    <xf numFmtId="0" fontId="31" fillId="0" borderId="0" xfId="2" applyFont="1" applyAlignment="1">
      <alignment vertical="center" wrapText="1"/>
    </xf>
    <xf numFmtId="2" fontId="33" fillId="0" borderId="0" xfId="2" applyNumberFormat="1" applyFont="1" applyAlignment="1">
      <alignment vertical="center" wrapText="1"/>
    </xf>
    <xf numFmtId="0" fontId="12" fillId="0" borderId="0" xfId="2" applyFont="1" applyAlignment="1">
      <alignment vertical="center" wrapText="1"/>
    </xf>
    <xf numFmtId="0" fontId="32" fillId="0" borderId="0" xfId="2" applyFont="1" applyAlignment="1">
      <alignment vertical="center" wrapText="1"/>
    </xf>
    <xf numFmtId="10" fontId="12" fillId="0" borderId="0" xfId="2" applyNumberFormat="1" applyFont="1" applyAlignment="1">
      <alignment vertical="center" wrapText="1"/>
    </xf>
    <xf numFmtId="0" fontId="35" fillId="0" borderId="6" xfId="2" applyFont="1" applyBorder="1" applyAlignment="1">
      <alignment horizontal="center" vertical="center" wrapText="1"/>
    </xf>
    <xf numFmtId="0" fontId="43" fillId="0" borderId="0" xfId="2" applyFont="1"/>
    <xf numFmtId="0" fontId="43" fillId="0" borderId="0" xfId="2" applyFont="1" applyAlignment="1">
      <alignment horizontal="left" vertical="center" wrapText="1"/>
    </xf>
    <xf numFmtId="0" fontId="43" fillId="0" borderId="0" xfId="2" applyFont="1" applyAlignment="1">
      <alignment vertical="center" wrapText="1"/>
    </xf>
    <xf numFmtId="0" fontId="0" fillId="4" borderId="0" xfId="0" applyFill="1" applyBorder="1"/>
    <xf numFmtId="0" fontId="56" fillId="0" borderId="0" xfId="0" applyFont="1"/>
    <xf numFmtId="0" fontId="59" fillId="0" borderId="0" xfId="0" applyFont="1" applyAlignment="1">
      <alignment horizontal="left" vertical="center"/>
    </xf>
    <xf numFmtId="0" fontId="58" fillId="0" borderId="0" xfId="0" applyFont="1"/>
    <xf numFmtId="0" fontId="57" fillId="0" borderId="0" xfId="0" applyFont="1" applyAlignment="1">
      <alignment vertical="center"/>
    </xf>
    <xf numFmtId="0" fontId="56" fillId="4" borderId="0" xfId="0" applyFont="1" applyFill="1" applyBorder="1"/>
    <xf numFmtId="0" fontId="48" fillId="4" borderId="0" xfId="0" applyFont="1" applyFill="1" applyBorder="1"/>
    <xf numFmtId="3" fontId="56" fillId="4" borderId="0" xfId="0" applyNumberFormat="1" applyFont="1" applyFill="1" applyBorder="1"/>
    <xf numFmtId="10" fontId="56" fillId="4" borderId="0" xfId="0" applyNumberFormat="1" applyFont="1" applyFill="1" applyBorder="1"/>
    <xf numFmtId="0" fontId="49" fillId="4" borderId="0" xfId="0" applyFont="1" applyFill="1" applyBorder="1"/>
    <xf numFmtId="3" fontId="49" fillId="4" borderId="0" xfId="0" applyNumberFormat="1" applyFont="1" applyFill="1" applyBorder="1"/>
    <xf numFmtId="10" fontId="49" fillId="4" borderId="0" xfId="0" applyNumberFormat="1" applyFont="1" applyFill="1" applyBorder="1"/>
    <xf numFmtId="0" fontId="17" fillId="0" borderId="0" xfId="0" applyFont="1" applyBorder="1" applyAlignment="1">
      <alignment horizontal="left" vertical="center" wrapText="1"/>
    </xf>
    <xf numFmtId="3" fontId="23" fillId="0" borderId="10" xfId="0" applyNumberFormat="1" applyFont="1" applyBorder="1" applyAlignment="1" applyProtection="1">
      <alignment horizontal="center" vertical="center"/>
      <protection locked="0"/>
    </xf>
    <xf numFmtId="3" fontId="23" fillId="0" borderId="12" xfId="0" applyNumberFormat="1" applyFont="1" applyBorder="1" applyAlignment="1" applyProtection="1">
      <alignment horizontal="center" vertical="center"/>
      <protection locked="0"/>
    </xf>
    <xf numFmtId="3" fontId="23" fillId="0" borderId="12" xfId="0" applyNumberFormat="1" applyFont="1" applyBorder="1" applyAlignment="1" applyProtection="1">
      <alignment horizontal="center" vertical="center" wrapText="1"/>
      <protection locked="0"/>
    </xf>
    <xf numFmtId="3" fontId="23" fillId="0" borderId="7" xfId="0" applyNumberFormat="1" applyFont="1" applyBorder="1" applyAlignment="1" applyProtection="1">
      <alignment horizontal="center" vertical="center" wrapText="1"/>
      <protection locked="0"/>
    </xf>
    <xf numFmtId="0" fontId="38" fillId="0" borderId="0" xfId="0" applyFont="1" applyAlignment="1">
      <alignment horizontal="left" vertical="center"/>
    </xf>
    <xf numFmtId="0" fontId="64" fillId="4" borderId="0" xfId="0" applyFont="1" applyFill="1" applyBorder="1"/>
    <xf numFmtId="3" fontId="0" fillId="4" borderId="0" xfId="0" applyNumberFormat="1" applyFill="1" applyBorder="1"/>
    <xf numFmtId="10" fontId="0" fillId="4" borderId="0" xfId="0" applyNumberFormat="1" applyFill="1" applyBorder="1"/>
    <xf numFmtId="0" fontId="60" fillId="0" borderId="0" xfId="2" applyFont="1" applyAlignment="1">
      <alignment horizontal="center" vertical="center" wrapText="1"/>
    </xf>
    <xf numFmtId="0" fontId="40" fillId="0" borderId="0" xfId="2" applyFont="1" applyAlignment="1">
      <alignment vertical="center" wrapText="1"/>
    </xf>
    <xf numFmtId="3" fontId="40" fillId="0" borderId="0" xfId="2" applyNumberFormat="1" applyFont="1" applyAlignment="1">
      <alignment vertical="center" wrapText="1"/>
    </xf>
    <xf numFmtId="0" fontId="65" fillId="0" borderId="0" xfId="2" applyFont="1" applyAlignment="1">
      <alignment horizontal="center" vertical="center" wrapText="1"/>
    </xf>
    <xf numFmtId="0" fontId="43" fillId="0" borderId="0" xfId="2" applyFont="1" applyAlignment="1">
      <alignment horizontal="center" vertical="center" wrapText="1"/>
    </xf>
    <xf numFmtId="0" fontId="39" fillId="0" borderId="0" xfId="2" applyFont="1" applyAlignment="1">
      <alignment vertical="center" wrapText="1"/>
    </xf>
    <xf numFmtId="2" fontId="43" fillId="0" borderId="0" xfId="1" applyNumberFormat="1" applyFont="1" applyBorder="1" applyAlignment="1">
      <alignment horizontal="center" vertical="center"/>
    </xf>
    <xf numFmtId="2" fontId="43" fillId="0" borderId="0" xfId="1" applyNumberFormat="1" applyFont="1" applyBorder="1" applyAlignment="1">
      <alignment horizontal="center" vertical="center" wrapText="1"/>
    </xf>
    <xf numFmtId="2" fontId="43" fillId="0" borderId="0" xfId="2" applyNumberFormat="1" applyFont="1" applyAlignment="1">
      <alignment vertical="center" wrapText="1"/>
    </xf>
    <xf numFmtId="0" fontId="38" fillId="0" borderId="0" xfId="2" applyFont="1" applyAlignment="1">
      <alignment vertical="center" wrapText="1"/>
    </xf>
    <xf numFmtId="0" fontId="48" fillId="4" borderId="0" xfId="16" applyFont="1" applyFill="1" applyBorder="1"/>
    <xf numFmtId="0" fontId="64" fillId="0" borderId="0" xfId="16" applyFont="1" applyBorder="1"/>
    <xf numFmtId="0" fontId="48" fillId="0" borderId="0" xfId="16" applyFont="1" applyBorder="1"/>
    <xf numFmtId="167" fontId="48" fillId="4" borderId="0" xfId="0" applyNumberFormat="1" applyFont="1" applyFill="1" applyBorder="1"/>
    <xf numFmtId="0" fontId="18" fillId="0" borderId="4" xfId="2" applyFont="1" applyBorder="1" applyAlignment="1">
      <alignment vertical="center" wrapText="1"/>
    </xf>
    <xf numFmtId="3" fontId="46" fillId="0" borderId="8" xfId="2" applyNumberFormat="1" applyFont="1" applyBorder="1" applyAlignment="1">
      <alignment horizontal="center" vertical="center" wrapText="1"/>
    </xf>
    <xf numFmtId="0" fontId="38" fillId="0" borderId="0" xfId="0" applyFont="1" applyBorder="1" applyAlignment="1">
      <alignment horizontal="left" vertical="center"/>
    </xf>
    <xf numFmtId="0" fontId="52" fillId="0" borderId="0" xfId="0" applyFont="1" applyBorder="1" applyAlignment="1">
      <alignment horizontal="left" vertical="center"/>
    </xf>
    <xf numFmtId="0" fontId="67" fillId="0" borderId="0" xfId="0" applyFont="1" applyBorder="1" applyAlignment="1">
      <alignment vertical="center" wrapText="1"/>
    </xf>
    <xf numFmtId="0" fontId="70" fillId="0" borderId="0" xfId="0" applyFont="1" applyBorder="1" applyAlignment="1">
      <alignment horizontal="center" vertical="center" wrapText="1"/>
    </xf>
    <xf numFmtId="0" fontId="63" fillId="0" borderId="0" xfId="0" applyFont="1" applyBorder="1" applyAlignment="1">
      <alignment vertical="center" wrapText="1"/>
    </xf>
    <xf numFmtId="0" fontId="71" fillId="0" borderId="0" xfId="0" applyFont="1" applyBorder="1" applyAlignment="1">
      <alignment horizontal="center" vertical="center" wrapText="1"/>
    </xf>
    <xf numFmtId="0" fontId="72" fillId="0" borderId="0" xfId="0" applyFont="1" applyBorder="1" applyAlignment="1">
      <alignment horizontal="center" vertical="center" wrapText="1"/>
    </xf>
    <xf numFmtId="0" fontId="73" fillId="0" borderId="0" xfId="0" applyFont="1" applyBorder="1" applyAlignment="1">
      <alignment vertical="center" wrapText="1"/>
    </xf>
    <xf numFmtId="0" fontId="66" fillId="0" borderId="0" xfId="0" applyFont="1" applyBorder="1" applyAlignment="1">
      <alignment vertical="center" wrapText="1"/>
    </xf>
    <xf numFmtId="10" fontId="66" fillId="0" borderId="0" xfId="7" applyNumberFormat="1" applyFont="1" applyBorder="1" applyAlignment="1">
      <alignment vertical="center" wrapText="1"/>
    </xf>
    <xf numFmtId="3" fontId="66" fillId="0" borderId="0" xfId="7" applyNumberFormat="1" applyFont="1" applyBorder="1" applyAlignment="1" applyProtection="1">
      <alignment horizontal="center" vertical="center"/>
      <protection locked="0"/>
    </xf>
    <xf numFmtId="10" fontId="66" fillId="0" borderId="0" xfId="6" applyNumberFormat="1" applyFont="1" applyBorder="1" applyAlignment="1">
      <alignment vertical="center" wrapText="1"/>
    </xf>
    <xf numFmtId="9" fontId="66" fillId="0" borderId="0" xfId="8" applyFont="1" applyBorder="1" applyAlignment="1">
      <alignment vertical="center" wrapText="1"/>
    </xf>
    <xf numFmtId="10" fontId="74" fillId="0" borderId="0" xfId="7" applyNumberFormat="1" applyFont="1" applyBorder="1" applyAlignment="1">
      <alignment vertical="center" wrapText="1"/>
    </xf>
    <xf numFmtId="0" fontId="67" fillId="0" borderId="0" xfId="0" applyFont="1" applyBorder="1" applyAlignment="1">
      <alignment horizontal="left" vertical="center" wrapText="1"/>
    </xf>
    <xf numFmtId="3" fontId="74" fillId="0" borderId="0" xfId="0" applyNumberFormat="1" applyFont="1" applyBorder="1" applyAlignment="1">
      <alignment horizontal="center" vertical="center" wrapText="1"/>
    </xf>
    <xf numFmtId="0" fontId="56" fillId="0" borderId="0" xfId="0" applyFont="1" applyBorder="1" applyAlignment="1">
      <alignment vertical="center" wrapText="1"/>
    </xf>
    <xf numFmtId="2" fontId="72" fillId="0" borderId="0" xfId="0" applyNumberFormat="1" applyFont="1" applyBorder="1" applyAlignment="1">
      <alignment vertical="center" wrapText="1"/>
    </xf>
    <xf numFmtId="2" fontId="72" fillId="0" borderId="0" xfId="0" applyNumberFormat="1" applyFont="1" applyBorder="1" applyAlignment="1">
      <alignment horizontal="left" vertical="center" wrapText="1"/>
    </xf>
    <xf numFmtId="0" fontId="52" fillId="0" borderId="0" xfId="0" applyFont="1" applyBorder="1" applyAlignment="1">
      <alignment vertical="center" wrapText="1"/>
    </xf>
    <xf numFmtId="2" fontId="39" fillId="0" borderId="0" xfId="0" applyNumberFormat="1" applyFont="1" applyAlignment="1">
      <alignment horizontal="left" vertical="center" wrapText="1"/>
    </xf>
    <xf numFmtId="2" fontId="54" fillId="0" borderId="0" xfId="0" applyNumberFormat="1" applyFont="1" applyBorder="1" applyAlignment="1">
      <alignment vertical="center" wrapText="1"/>
    </xf>
    <xf numFmtId="0" fontId="75" fillId="0" borderId="0" xfId="0" applyFont="1" applyBorder="1" applyAlignment="1">
      <alignment horizontal="center" vertical="center"/>
    </xf>
    <xf numFmtId="0" fontId="74" fillId="0" borderId="0" xfId="0" applyFont="1" applyBorder="1" applyAlignment="1">
      <alignment vertical="center" wrapText="1"/>
    </xf>
    <xf numFmtId="0" fontId="76" fillId="0" borderId="0" xfId="0" applyFont="1" applyBorder="1" applyAlignment="1">
      <alignment horizontal="center" vertical="center" wrapText="1"/>
    </xf>
    <xf numFmtId="0" fontId="70" fillId="0" borderId="0" xfId="0" applyFont="1" applyBorder="1" applyAlignment="1">
      <alignment vertical="center" wrapText="1"/>
    </xf>
    <xf numFmtId="0" fontId="77" fillId="0" borderId="0" xfId="0" applyFont="1" applyBorder="1" applyAlignment="1">
      <alignment horizontal="center" vertical="center" wrapText="1"/>
    </xf>
    <xf numFmtId="0" fontId="78" fillId="0" borderId="0" xfId="0" applyFont="1" applyBorder="1" applyAlignment="1">
      <alignment vertical="center" wrapText="1"/>
    </xf>
    <xf numFmtId="0" fontId="72" fillId="0" borderId="0" xfId="0" applyFont="1" applyBorder="1" applyAlignment="1">
      <alignment vertical="center" wrapText="1"/>
    </xf>
    <xf numFmtId="0" fontId="79" fillId="0" borderId="0" xfId="0" applyFont="1" applyBorder="1" applyAlignment="1">
      <alignment horizontal="center" vertical="center" wrapText="1"/>
    </xf>
    <xf numFmtId="0" fontId="80" fillId="0" borderId="0" xfId="0" applyFont="1" applyBorder="1" applyAlignment="1">
      <alignment vertical="center" wrapText="1"/>
    </xf>
    <xf numFmtId="3" fontId="66" fillId="0" borderId="0" xfId="0" applyNumberFormat="1" applyFont="1" applyBorder="1" applyAlignment="1">
      <alignment horizontal="center" vertical="center" wrapText="1"/>
    </xf>
    <xf numFmtId="3" fontId="66" fillId="0" borderId="0" xfId="0" applyNumberFormat="1" applyFont="1" applyBorder="1" applyAlignment="1">
      <alignment horizontal="center" vertical="center"/>
    </xf>
    <xf numFmtId="4" fontId="81" fillId="0" borderId="0" xfId="0" applyNumberFormat="1" applyFont="1" applyBorder="1" applyAlignment="1">
      <alignment horizontal="center" vertical="center"/>
    </xf>
    <xf numFmtId="4" fontId="66" fillId="0" borderId="0" xfId="0" applyNumberFormat="1" applyFont="1" applyBorder="1" applyAlignment="1">
      <alignment horizontal="center" vertical="center"/>
    </xf>
    <xf numFmtId="4" fontId="81" fillId="0" borderId="0" xfId="0" applyNumberFormat="1" applyFont="1" applyBorder="1" applyAlignment="1">
      <alignment horizontal="center" vertical="center" wrapText="1"/>
    </xf>
    <xf numFmtId="0" fontId="82" fillId="0" borderId="0" xfId="0" applyFont="1" applyBorder="1" applyAlignment="1">
      <alignment horizontal="left" vertical="center" wrapText="1"/>
    </xf>
    <xf numFmtId="0" fontId="66" fillId="0" borderId="0" xfId="0" applyFont="1" applyBorder="1" applyAlignment="1">
      <alignment horizontal="center" vertical="center" wrapText="1"/>
    </xf>
    <xf numFmtId="4" fontId="66" fillId="0" borderId="0" xfId="0" applyNumberFormat="1" applyFont="1" applyBorder="1" applyAlignment="1">
      <alignment horizontal="center" vertical="center" wrapText="1"/>
    </xf>
    <xf numFmtId="3" fontId="66" fillId="0" borderId="0" xfId="0" applyNumberFormat="1" applyFont="1" applyBorder="1" applyAlignment="1">
      <alignment vertical="center" wrapText="1"/>
    </xf>
    <xf numFmtId="0" fontId="74" fillId="0" borderId="0" xfId="0" applyFont="1" applyBorder="1" applyAlignment="1">
      <alignment horizontal="center" vertical="center" wrapText="1"/>
    </xf>
    <xf numFmtId="0" fontId="77" fillId="0" borderId="0" xfId="0" applyFont="1" applyBorder="1" applyAlignment="1">
      <alignment vertical="center" wrapText="1"/>
    </xf>
    <xf numFmtId="0" fontId="68" fillId="0" borderId="0" xfId="0" applyFont="1" applyBorder="1" applyAlignment="1">
      <alignment vertical="center" wrapText="1"/>
    </xf>
    <xf numFmtId="4" fontId="83" fillId="0" borderId="0" xfId="0" applyNumberFormat="1" applyFont="1" applyBorder="1" applyAlignment="1">
      <alignment horizontal="center" vertical="center" wrapText="1"/>
    </xf>
    <xf numFmtId="4" fontId="74" fillId="0" borderId="0" xfId="0" applyNumberFormat="1" applyFont="1" applyBorder="1" applyAlignment="1">
      <alignment horizontal="center" vertical="center" wrapText="1"/>
    </xf>
    <xf numFmtId="2" fontId="73" fillId="0" borderId="0" xfId="0" applyNumberFormat="1" applyFont="1" applyBorder="1" applyAlignment="1">
      <alignment vertical="center" wrapText="1"/>
    </xf>
    <xf numFmtId="0" fontId="52" fillId="0" borderId="0" xfId="0" applyFont="1" applyAlignment="1">
      <alignment horizontal="left" vertical="center"/>
    </xf>
    <xf numFmtId="0" fontId="52" fillId="0" borderId="0" xfId="0" applyFont="1" applyAlignment="1">
      <alignment horizontal="center" vertical="center"/>
    </xf>
    <xf numFmtId="0" fontId="52" fillId="0" borderId="0" xfId="0" applyFont="1" applyBorder="1" applyAlignment="1">
      <alignment horizontal="center" vertical="center"/>
    </xf>
    <xf numFmtId="0" fontId="18" fillId="0" borderId="13" xfId="2" applyFont="1" applyBorder="1" applyAlignment="1">
      <alignment vertical="center" wrapText="1"/>
    </xf>
    <xf numFmtId="166" fontId="45" fillId="0" borderId="9" xfId="2" applyNumberFormat="1" applyFont="1" applyBorder="1" applyAlignment="1">
      <alignment horizontal="center" vertical="center"/>
    </xf>
    <xf numFmtId="166" fontId="45" fillId="0" borderId="11" xfId="2" applyNumberFormat="1" applyFont="1" applyBorder="1" applyAlignment="1">
      <alignment horizontal="center" vertical="center"/>
    </xf>
    <xf numFmtId="166" fontId="45" fillId="0" borderId="11" xfId="2" applyNumberFormat="1" applyFont="1" applyBorder="1" applyAlignment="1">
      <alignment horizontal="center" vertical="center" wrapText="1"/>
    </xf>
    <xf numFmtId="166" fontId="45" fillId="0" borderId="6" xfId="2" applyNumberFormat="1" applyFont="1" applyBorder="1" applyAlignment="1">
      <alignment horizontal="center" vertical="center" wrapText="1"/>
    </xf>
    <xf numFmtId="166" fontId="47" fillId="0" borderId="0" xfId="2" applyNumberFormat="1" applyFont="1" applyAlignment="1">
      <alignment horizontal="center" vertical="center" wrapText="1"/>
    </xf>
    <xf numFmtId="4" fontId="47" fillId="0" borderId="0" xfId="2" applyNumberFormat="1" applyFont="1" applyAlignment="1">
      <alignment horizontal="center" vertical="center" wrapText="1"/>
    </xf>
    <xf numFmtId="9" fontId="11" fillId="0" borderId="0" xfId="8" applyFont="1" applyBorder="1" applyAlignment="1">
      <alignment horizontal="center" vertical="center"/>
    </xf>
    <xf numFmtId="0" fontId="69" fillId="0" borderId="0" xfId="0" applyFont="1" applyBorder="1" applyAlignment="1">
      <alignment vertical="center" wrapText="1"/>
    </xf>
    <xf numFmtId="0" fontId="44" fillId="0" borderId="0" xfId="0" applyFont="1" applyBorder="1" applyAlignment="1">
      <alignment vertical="center" wrapText="1"/>
    </xf>
    <xf numFmtId="0" fontId="14" fillId="0" borderId="0" xfId="0" applyFont="1" applyBorder="1" applyAlignment="1">
      <alignment vertical="center" wrapText="1"/>
    </xf>
    <xf numFmtId="0" fontId="84" fillId="0" borderId="0" xfId="0" applyFont="1" applyBorder="1" applyAlignment="1">
      <alignment horizontal="center" vertical="center"/>
    </xf>
    <xf numFmtId="0" fontId="56" fillId="0" borderId="0" xfId="2" applyFont="1" applyAlignment="1">
      <alignment vertical="center"/>
    </xf>
    <xf numFmtId="0" fontId="88" fillId="0" borderId="0" xfId="0" applyFont="1" applyBorder="1" applyAlignment="1">
      <alignment vertical="center" wrapText="1"/>
    </xf>
    <xf numFmtId="2" fontId="39" fillId="0" borderId="0" xfId="0" applyNumberFormat="1" applyFont="1" applyBorder="1" applyAlignment="1">
      <alignment vertical="center" wrapText="1"/>
    </xf>
    <xf numFmtId="2" fontId="39" fillId="0" borderId="0" xfId="0" applyNumberFormat="1" applyFont="1" applyBorder="1" applyAlignment="1">
      <alignment horizontal="left" vertical="center" wrapText="1"/>
    </xf>
    <xf numFmtId="2" fontId="88" fillId="0" borderId="0" xfId="0" applyNumberFormat="1" applyFont="1" applyAlignment="1">
      <alignment horizontal="left" vertical="center" wrapText="1"/>
    </xf>
    <xf numFmtId="0" fontId="88" fillId="0" borderId="0" xfId="0" applyFont="1" applyAlignment="1">
      <alignment horizontal="left" vertical="center" wrapText="1"/>
    </xf>
    <xf numFmtId="3" fontId="88" fillId="0" borderId="0" xfId="0" applyNumberFormat="1" applyFont="1" applyAlignment="1">
      <alignment horizontal="left" vertical="center" wrapText="1"/>
    </xf>
    <xf numFmtId="0" fontId="64" fillId="0" borderId="0" xfId="16" applyFont="1" applyBorder="1" applyAlignment="1">
      <alignment horizontal="center"/>
    </xf>
    <xf numFmtId="0" fontId="64" fillId="4" borderId="0" xfId="16" applyFont="1" applyFill="1" applyBorder="1"/>
    <xf numFmtId="0" fontId="89" fillId="0" borderId="0" xfId="16" applyFont="1" applyBorder="1" applyAlignment="1">
      <alignment horizontal="center"/>
    </xf>
    <xf numFmtId="0" fontId="89" fillId="4" borderId="0" xfId="16" applyFont="1" applyFill="1" applyBorder="1"/>
    <xf numFmtId="0" fontId="64" fillId="4" borderId="0" xfId="16" applyFont="1" applyFill="1" applyBorder="1" applyAlignment="1">
      <alignment horizontal="center"/>
    </xf>
    <xf numFmtId="3" fontId="64" fillId="0" borderId="0" xfId="17" applyNumberFormat="1" applyFont="1"/>
    <xf numFmtId="9" fontId="64" fillId="0" borderId="0" xfId="15" applyFont="1" applyFill="1" applyBorder="1"/>
    <xf numFmtId="0" fontId="64" fillId="0" borderId="0" xfId="16" applyFont="1" applyBorder="1" applyAlignment="1">
      <alignment vertical="center"/>
    </xf>
    <xf numFmtId="0" fontId="68" fillId="0" borderId="2" xfId="0" applyFont="1" applyBorder="1" applyAlignment="1">
      <alignment horizontal="left" vertical="center" wrapText="1"/>
    </xf>
    <xf numFmtId="0" fontId="114" fillId="0" borderId="0" xfId="0" applyFont="1" applyAlignment="1">
      <alignment vertical="center"/>
    </xf>
    <xf numFmtId="0" fontId="115" fillId="0" borderId="0" xfId="0" applyFont="1"/>
    <xf numFmtId="0" fontId="115" fillId="0" borderId="0" xfId="0" applyFont="1" applyAlignment="1">
      <alignment horizontal="left"/>
    </xf>
    <xf numFmtId="0" fontId="115" fillId="0" borderId="0" xfId="0" applyFont="1" applyAlignment="1">
      <alignment vertical="center" wrapText="1"/>
    </xf>
    <xf numFmtId="0" fontId="116" fillId="0" borderId="0" xfId="0" applyFont="1" applyAlignment="1">
      <alignment horizontal="justify" vertical="center" wrapText="1"/>
    </xf>
    <xf numFmtId="0" fontId="118" fillId="0" borderId="0" xfId="18" applyFont="1" applyAlignment="1">
      <alignment horizontal="left" vertical="center" wrapText="1"/>
    </xf>
    <xf numFmtId="0" fontId="118" fillId="0" borderId="0" xfId="0" applyFont="1" applyAlignment="1">
      <alignment vertical="center"/>
    </xf>
    <xf numFmtId="0" fontId="85" fillId="0" borderId="0" xfId="0" applyFont="1" applyAlignment="1">
      <alignment vertical="center"/>
    </xf>
    <xf numFmtId="0" fontId="85" fillId="0" borderId="0" xfId="0" applyFont="1" applyAlignment="1">
      <alignment horizontal="left" vertical="center"/>
    </xf>
    <xf numFmtId="0" fontId="119" fillId="0" borderId="0" xfId="0" applyFont="1" applyAlignment="1">
      <alignment vertical="center"/>
    </xf>
    <xf numFmtId="0" fontId="5" fillId="4" borderId="0" xfId="19" applyFont="1" applyFill="1"/>
    <xf numFmtId="0" fontId="5" fillId="0" borderId="0" xfId="19" applyFont="1"/>
    <xf numFmtId="14" fontId="5" fillId="0" borderId="0" xfId="19" applyNumberFormat="1" applyFont="1"/>
    <xf numFmtId="0" fontId="5" fillId="4" borderId="88" xfId="19" applyFont="1" applyFill="1" applyBorder="1"/>
    <xf numFmtId="0" fontId="5" fillId="4" borderId="101" xfId="19" applyFont="1" applyFill="1" applyBorder="1"/>
    <xf numFmtId="3" fontId="5" fillId="0" borderId="0" xfId="19" applyNumberFormat="1" applyFont="1"/>
    <xf numFmtId="0" fontId="49" fillId="6" borderId="0" xfId="19" applyFont="1" applyFill="1" applyAlignment="1">
      <alignment horizontal="center" vertical="center"/>
    </xf>
    <xf numFmtId="14" fontId="49" fillId="38" borderId="98" xfId="19" applyNumberFormat="1" applyFont="1" applyFill="1" applyBorder="1" applyAlignment="1">
      <alignment horizontal="center" vertical="center"/>
    </xf>
    <xf numFmtId="14" fontId="49" fillId="38" borderId="0" xfId="19" applyNumberFormat="1" applyFont="1" applyFill="1" applyAlignment="1">
      <alignment horizontal="center" vertical="center"/>
    </xf>
    <xf numFmtId="14" fontId="49" fillId="38" borderId="100" xfId="19" applyNumberFormat="1" applyFont="1" applyFill="1" applyBorder="1" applyAlignment="1">
      <alignment horizontal="center" vertical="center"/>
    </xf>
    <xf numFmtId="14" fontId="49" fillId="38" borderId="99" xfId="19" applyNumberFormat="1" applyFont="1" applyFill="1" applyBorder="1" applyAlignment="1">
      <alignment horizontal="center" vertical="center"/>
    </xf>
    <xf numFmtId="14" fontId="49" fillId="38" borderId="39" xfId="19" applyNumberFormat="1" applyFont="1" applyFill="1" applyBorder="1" applyAlignment="1">
      <alignment horizontal="center" vertical="center"/>
    </xf>
    <xf numFmtId="14" fontId="49" fillId="38" borderId="109" xfId="19" applyNumberFormat="1" applyFont="1" applyFill="1" applyBorder="1" applyAlignment="1">
      <alignment horizontal="center" vertical="center"/>
    </xf>
    <xf numFmtId="14" fontId="49" fillId="38" borderId="110" xfId="19" applyNumberFormat="1" applyFont="1" applyFill="1" applyBorder="1" applyAlignment="1">
      <alignment horizontal="center" vertical="center"/>
    </xf>
    <xf numFmtId="14" fontId="49" fillId="38" borderId="111" xfId="19" applyNumberFormat="1" applyFont="1" applyFill="1" applyBorder="1" applyAlignment="1">
      <alignment horizontal="center" vertical="center"/>
    </xf>
    <xf numFmtId="14" fontId="124" fillId="6" borderId="37" xfId="19" applyNumberFormat="1" applyFont="1" applyFill="1" applyBorder="1" applyAlignment="1">
      <alignment horizontal="center" vertical="center"/>
    </xf>
    <xf numFmtId="0" fontId="105" fillId="5" borderId="80" xfId="19" applyFont="1" applyFill="1" applyBorder="1"/>
    <xf numFmtId="3" fontId="105" fillId="5" borderId="102" xfId="19" applyNumberFormat="1" applyFont="1" applyFill="1" applyBorder="1"/>
    <xf numFmtId="3" fontId="105" fillId="5" borderId="33" xfId="19" applyNumberFormat="1" applyFont="1" applyFill="1" applyBorder="1"/>
    <xf numFmtId="3" fontId="105" fillId="5" borderId="84" xfId="19" applyNumberFormat="1" applyFont="1" applyFill="1" applyBorder="1"/>
    <xf numFmtId="0" fontId="5" fillId="0" borderId="33" xfId="19" applyFont="1" applyBorder="1"/>
    <xf numFmtId="167" fontId="105" fillId="4" borderId="32" xfId="20" applyNumberFormat="1" applyFont="1" applyFill="1" applyBorder="1"/>
    <xf numFmtId="3" fontId="105" fillId="4" borderId="35" xfId="19" applyNumberFormat="1" applyFont="1" applyFill="1" applyBorder="1"/>
    <xf numFmtId="167" fontId="105" fillId="0" borderId="32" xfId="19" applyNumberFormat="1" applyFont="1" applyBorder="1"/>
    <xf numFmtId="3" fontId="105" fillId="5" borderId="35" xfId="19" applyNumberFormat="1" applyFont="1" applyFill="1" applyBorder="1"/>
    <xf numFmtId="0" fontId="105" fillId="4" borderId="81" xfId="19" applyFont="1" applyFill="1" applyBorder="1"/>
    <xf numFmtId="3" fontId="105" fillId="4" borderId="96" xfId="19" applyNumberFormat="1" applyFont="1" applyFill="1" applyBorder="1"/>
    <xf numFmtId="3" fontId="105" fillId="4" borderId="37" xfId="19" applyNumberFormat="1" applyFont="1" applyFill="1" applyBorder="1"/>
    <xf numFmtId="3" fontId="105" fillId="4" borderId="85" xfId="19" applyNumberFormat="1" applyFont="1" applyFill="1" applyBorder="1"/>
    <xf numFmtId="0" fontId="5" fillId="0" borderId="112" xfId="19" applyFont="1" applyBorder="1"/>
    <xf numFmtId="167" fontId="105" fillId="4" borderId="36" xfId="20" applyNumberFormat="1" applyFont="1" applyFill="1" applyBorder="1"/>
    <xf numFmtId="3" fontId="105" fillId="4" borderId="38" xfId="19" applyNumberFormat="1" applyFont="1" applyFill="1" applyBorder="1"/>
    <xf numFmtId="167" fontId="105" fillId="0" borderId="36" xfId="19" applyNumberFormat="1" applyFont="1" applyBorder="1"/>
    <xf numFmtId="0" fontId="5" fillId="4" borderId="82" xfId="19" applyFont="1" applyFill="1" applyBorder="1"/>
    <xf numFmtId="3" fontId="5" fillId="4" borderId="101" xfId="19" applyNumberFormat="1" applyFont="1" applyFill="1" applyBorder="1"/>
    <xf numFmtId="3" fontId="5" fillId="4" borderId="0" xfId="19" applyNumberFormat="1" applyFont="1" applyFill="1"/>
    <xf numFmtId="3" fontId="5" fillId="4" borderId="86" xfId="19" applyNumberFormat="1" applyFont="1" applyFill="1" applyBorder="1"/>
    <xf numFmtId="167" fontId="64" fillId="4" borderId="39" xfId="20" applyNumberFormat="1" applyFont="1" applyFill="1" applyBorder="1"/>
    <xf numFmtId="3" fontId="5" fillId="4" borderId="40" xfId="19" applyNumberFormat="1" applyFont="1" applyFill="1" applyBorder="1"/>
    <xf numFmtId="167" fontId="5" fillId="4" borderId="39" xfId="19" applyNumberFormat="1" applyFont="1" applyFill="1" applyBorder="1"/>
    <xf numFmtId="0" fontId="5" fillId="4" borderId="83" xfId="19" applyFont="1" applyFill="1" applyBorder="1"/>
    <xf numFmtId="3" fontId="5" fillId="4" borderId="103" xfId="19" applyNumberFormat="1" applyFont="1" applyFill="1" applyBorder="1"/>
    <xf numFmtId="3" fontId="5" fillId="4" borderId="42" xfId="19" applyNumberFormat="1" applyFont="1" applyFill="1" applyBorder="1"/>
    <xf numFmtId="3" fontId="5" fillId="4" borderId="87" xfId="19" applyNumberFormat="1" applyFont="1" applyFill="1" applyBorder="1"/>
    <xf numFmtId="0" fontId="5" fillId="0" borderId="42" xfId="19" applyFont="1" applyBorder="1"/>
    <xf numFmtId="167" fontId="64" fillId="4" borderId="41" xfId="20" applyNumberFormat="1" applyFont="1" applyFill="1" applyBorder="1"/>
    <xf numFmtId="3" fontId="5" fillId="4" borderId="43" xfId="19" applyNumberFormat="1" applyFont="1" applyFill="1" applyBorder="1"/>
    <xf numFmtId="167" fontId="5" fillId="4" borderId="41" xfId="19" applyNumberFormat="1" applyFont="1" applyFill="1" applyBorder="1"/>
    <xf numFmtId="0" fontId="5" fillId="0" borderId="37" xfId="19" applyFont="1" applyBorder="1"/>
    <xf numFmtId="167" fontId="105" fillId="4" borderId="36" xfId="19" applyNumberFormat="1" applyFont="1" applyFill="1" applyBorder="1"/>
    <xf numFmtId="0" fontId="5" fillId="0" borderId="113" xfId="19" applyFont="1" applyBorder="1"/>
    <xf numFmtId="0" fontId="5" fillId="0" borderId="114" xfId="19" applyFont="1" applyBorder="1"/>
    <xf numFmtId="167" fontId="105" fillId="4" borderId="102" xfId="20" applyNumberFormat="1" applyFont="1" applyFill="1" applyBorder="1"/>
    <xf numFmtId="3" fontId="105" fillId="4" borderId="33" xfId="19" applyNumberFormat="1" applyFont="1" applyFill="1" applyBorder="1"/>
    <xf numFmtId="167" fontId="105" fillId="0" borderId="102" xfId="19" applyNumberFormat="1" applyFont="1" applyBorder="1"/>
    <xf numFmtId="0" fontId="5" fillId="4" borderId="81" xfId="19" applyFont="1" applyFill="1" applyBorder="1" applyAlignment="1">
      <alignment wrapText="1"/>
    </xf>
    <xf numFmtId="3" fontId="5" fillId="4" borderId="96" xfId="19" applyNumberFormat="1" applyFont="1" applyFill="1" applyBorder="1"/>
    <xf numFmtId="3" fontId="5" fillId="4" borderId="37" xfId="19" applyNumberFormat="1" applyFont="1" applyFill="1" applyBorder="1"/>
    <xf numFmtId="3" fontId="5" fillId="4" borderId="85" xfId="19" applyNumberFormat="1" applyFont="1" applyFill="1" applyBorder="1"/>
    <xf numFmtId="167" fontId="64" fillId="4" borderId="36" xfId="20" applyNumberFormat="1" applyFont="1" applyFill="1" applyBorder="1"/>
    <xf numFmtId="3" fontId="5" fillId="4" borderId="38" xfId="19" applyNumberFormat="1" applyFont="1" applyFill="1" applyBorder="1"/>
    <xf numFmtId="167" fontId="5" fillId="4" borderId="36" xfId="19" applyNumberFormat="1" applyFont="1" applyFill="1" applyBorder="1"/>
    <xf numFmtId="167" fontId="5" fillId="4" borderId="37" xfId="19" applyNumberFormat="1" applyFont="1" applyFill="1" applyBorder="1"/>
    <xf numFmtId="167" fontId="5" fillId="4" borderId="0" xfId="19" applyNumberFormat="1" applyFont="1" applyFill="1"/>
    <xf numFmtId="167" fontId="5" fillId="4" borderId="39" xfId="19" applyNumberFormat="1" applyFont="1" applyFill="1" applyBorder="1" applyAlignment="1">
      <alignment horizontal="center"/>
    </xf>
    <xf numFmtId="167" fontId="5" fillId="4" borderId="0" xfId="19" applyNumberFormat="1" applyFont="1" applyFill="1" applyAlignment="1">
      <alignment horizontal="center"/>
    </xf>
    <xf numFmtId="167" fontId="5" fillId="4" borderId="42" xfId="19" applyNumberFormat="1" applyFont="1" applyFill="1" applyBorder="1"/>
    <xf numFmtId="167" fontId="64" fillId="0" borderId="0" xfId="20" applyNumberFormat="1" applyFont="1"/>
    <xf numFmtId="0" fontId="105" fillId="4" borderId="80" xfId="19" applyFont="1" applyFill="1" applyBorder="1"/>
    <xf numFmtId="4" fontId="105" fillId="4" borderId="115" xfId="19" applyNumberFormat="1" applyFont="1" applyFill="1" applyBorder="1"/>
    <xf numFmtId="4" fontId="105" fillId="4" borderId="116" xfId="19" applyNumberFormat="1" applyFont="1" applyFill="1" applyBorder="1"/>
    <xf numFmtId="167" fontId="105" fillId="4" borderId="102" xfId="19" applyNumberFormat="1" applyFont="1" applyFill="1" applyBorder="1" applyAlignment="1">
      <alignment horizontal="right"/>
    </xf>
    <xf numFmtId="4" fontId="105" fillId="4" borderId="33" xfId="19" applyNumberFormat="1" applyFont="1" applyFill="1" applyBorder="1" applyAlignment="1">
      <alignment horizontal="right"/>
    </xf>
    <xf numFmtId="4" fontId="105" fillId="4" borderId="84" xfId="19" applyNumberFormat="1" applyFont="1" applyFill="1" applyBorder="1" applyAlignment="1">
      <alignment horizontal="right"/>
    </xf>
    <xf numFmtId="167" fontId="105" fillId="4" borderId="33" xfId="19" applyNumberFormat="1" applyFont="1" applyFill="1" applyBorder="1" applyAlignment="1">
      <alignment horizontal="right"/>
    </xf>
    <xf numFmtId="167" fontId="105" fillId="4" borderId="34" xfId="19" applyNumberFormat="1" applyFont="1" applyFill="1" applyBorder="1" applyAlignment="1">
      <alignment horizontal="right"/>
    </xf>
    <xf numFmtId="4" fontId="105" fillId="4" borderId="35" xfId="19" applyNumberFormat="1" applyFont="1" applyFill="1" applyBorder="1" applyAlignment="1">
      <alignment horizontal="right"/>
    </xf>
    <xf numFmtId="0" fontId="5" fillId="0" borderId="117" xfId="19" applyFont="1" applyBorder="1"/>
    <xf numFmtId="14" fontId="124" fillId="6" borderId="119" xfId="19" applyNumberFormat="1" applyFont="1" applyFill="1" applyBorder="1" applyAlignment="1">
      <alignment horizontal="center" vertical="center"/>
    </xf>
    <xf numFmtId="0" fontId="105" fillId="4" borderId="81" xfId="19" applyFont="1" applyFill="1" applyBorder="1" applyAlignment="1">
      <alignment wrapText="1"/>
    </xf>
    <xf numFmtId="3" fontId="5" fillId="4" borderId="120" xfId="19" applyNumberFormat="1" applyFont="1" applyFill="1" applyBorder="1"/>
    <xf numFmtId="3" fontId="5" fillId="4" borderId="117" xfId="19" applyNumberFormat="1" applyFont="1" applyFill="1" applyBorder="1"/>
    <xf numFmtId="3" fontId="5" fillId="4" borderId="121" xfId="19" applyNumberFormat="1" applyFont="1" applyFill="1" applyBorder="1"/>
    <xf numFmtId="0" fontId="5" fillId="0" borderId="122" xfId="19" applyFont="1" applyBorder="1"/>
    <xf numFmtId="0" fontId="105" fillId="4" borderId="82" xfId="19" applyFont="1" applyFill="1" applyBorder="1"/>
    <xf numFmtId="0" fontId="5" fillId="0" borderId="82" xfId="19" applyFont="1" applyBorder="1"/>
    <xf numFmtId="0" fontId="105" fillId="4" borderId="83" xfId="19" applyFont="1" applyFill="1" applyBorder="1"/>
    <xf numFmtId="3" fontId="105" fillId="5" borderId="118" xfId="19" applyNumberFormat="1" applyFont="1" applyFill="1" applyBorder="1"/>
    <xf numFmtId="3" fontId="105" fillId="5" borderId="96" xfId="19" applyNumberFormat="1" applyFont="1" applyFill="1" applyBorder="1"/>
    <xf numFmtId="0" fontId="5" fillId="0" borderId="96" xfId="19" applyFont="1" applyBorder="1"/>
    <xf numFmtId="167" fontId="105" fillId="0" borderId="33" xfId="19" applyNumberFormat="1" applyFont="1" applyBorder="1"/>
    <xf numFmtId="0" fontId="126" fillId="0" borderId="0" xfId="2" applyFont="1" applyAlignment="1">
      <alignment vertical="center"/>
    </xf>
    <xf numFmtId="0" fontId="64" fillId="0" borderId="0" xfId="2" applyFont="1" applyAlignment="1">
      <alignment vertical="center"/>
    </xf>
    <xf numFmtId="0" fontId="127" fillId="0" borderId="0" xfId="2" applyFont="1" applyAlignment="1">
      <alignment horizontal="right" vertical="center"/>
    </xf>
    <xf numFmtId="0" fontId="122" fillId="0" borderId="0" xfId="2" applyFont="1" applyAlignment="1">
      <alignment vertical="center"/>
    </xf>
    <xf numFmtId="0" fontId="128" fillId="0" borderId="0" xfId="2" applyFont="1" applyAlignment="1">
      <alignment horizontal="left" vertical="center"/>
    </xf>
    <xf numFmtId="0" fontId="130" fillId="0" borderId="0" xfId="2" applyFont="1" applyAlignment="1">
      <alignment horizontal="left" vertical="center"/>
    </xf>
    <xf numFmtId="0" fontId="132" fillId="0" borderId="0" xfId="2" applyFont="1" applyAlignment="1">
      <alignment horizontal="center" vertical="center" wrapText="1"/>
    </xf>
    <xf numFmtId="0" fontId="124" fillId="0" borderId="0" xfId="2" applyFont="1" applyAlignment="1">
      <alignment vertical="center" wrapText="1"/>
    </xf>
    <xf numFmtId="0" fontId="124" fillId="0" borderId="37" xfId="2" applyFont="1" applyBorder="1" applyAlignment="1">
      <alignment vertical="center" wrapText="1"/>
    </xf>
    <xf numFmtId="0" fontId="89" fillId="0" borderId="0" xfId="2" applyFont="1" applyAlignment="1">
      <alignment horizontal="center" vertical="center" wrapText="1"/>
    </xf>
    <xf numFmtId="0" fontId="89" fillId="0" borderId="0" xfId="2" applyFont="1" applyAlignment="1">
      <alignment vertical="center" wrapText="1"/>
    </xf>
    <xf numFmtId="3" fontId="89" fillId="0" borderId="0" xfId="2" applyNumberFormat="1" applyFont="1" applyAlignment="1">
      <alignment vertical="center" wrapText="1"/>
    </xf>
    <xf numFmtId="0" fontId="132" fillId="0" borderId="0" xfId="2" applyFont="1" applyAlignment="1">
      <alignment vertical="center" wrapText="1"/>
    </xf>
    <xf numFmtId="0" fontId="124" fillId="0" borderId="88" xfId="2" applyFont="1" applyBorder="1" applyAlignment="1">
      <alignment vertical="center" wrapText="1"/>
    </xf>
    <xf numFmtId="0" fontId="133" fillId="0" borderId="0" xfId="2" applyFont="1" applyAlignment="1">
      <alignment horizontal="center" vertical="center" wrapText="1"/>
    </xf>
    <xf numFmtId="0" fontId="134" fillId="0" borderId="0" xfId="2" applyFont="1" applyAlignment="1">
      <alignment vertical="center" wrapText="1"/>
    </xf>
    <xf numFmtId="0" fontId="135" fillId="0" borderId="0" xfId="2" applyFont="1" applyAlignment="1">
      <alignment horizontal="center" vertical="center" wrapText="1"/>
    </xf>
    <xf numFmtId="0" fontId="136" fillId="0" borderId="0" xfId="2" applyFont="1" applyAlignment="1">
      <alignment horizontal="center" vertical="center" wrapText="1"/>
    </xf>
    <xf numFmtId="0" fontId="135" fillId="0" borderId="0" xfId="2" applyFont="1" applyAlignment="1">
      <alignment vertical="center" wrapText="1"/>
    </xf>
    <xf numFmtId="0" fontId="64" fillId="0" borderId="0" xfId="2" applyFont="1" applyAlignment="1">
      <alignment vertical="center" wrapText="1"/>
    </xf>
    <xf numFmtId="0" fontId="137" fillId="0" borderId="0" xfId="2" applyFont="1" applyAlignment="1">
      <alignment horizontal="center" vertical="center" wrapText="1"/>
    </xf>
    <xf numFmtId="0" fontId="137" fillId="0" borderId="0" xfId="2" applyFont="1" applyAlignment="1">
      <alignment vertical="center" wrapText="1"/>
    </xf>
    <xf numFmtId="0" fontId="138" fillId="0" borderId="0" xfId="2" applyFont="1" applyAlignment="1">
      <alignment horizontal="center" vertical="center" wrapText="1"/>
    </xf>
    <xf numFmtId="0" fontId="138" fillId="0" borderId="0" xfId="2" applyFont="1" applyAlignment="1">
      <alignment vertical="center" wrapText="1"/>
    </xf>
    <xf numFmtId="165" fontId="139" fillId="0" borderId="0" xfId="1" applyNumberFormat="1" applyFont="1" applyBorder="1" applyAlignment="1">
      <alignment horizontal="center" vertical="center" wrapText="1"/>
    </xf>
    <xf numFmtId="4" fontId="139" fillId="0" borderId="0" xfId="2" applyNumberFormat="1" applyFont="1" applyAlignment="1">
      <alignment horizontal="center" vertical="center" wrapText="1"/>
    </xf>
    <xf numFmtId="0" fontId="141" fillId="0" borderId="0" xfId="2" applyFont="1" applyAlignment="1">
      <alignment vertical="center" wrapText="1"/>
    </xf>
    <xf numFmtId="0" fontId="142" fillId="0" borderId="0" xfId="2" applyFont="1" applyAlignment="1">
      <alignment vertical="center" wrapText="1"/>
    </xf>
    <xf numFmtId="0" fontId="86" fillId="0" borderId="0" xfId="2" applyFont="1" applyAlignment="1">
      <alignment vertical="center" wrapText="1"/>
    </xf>
    <xf numFmtId="0" fontId="128" fillId="0" borderId="0" xfId="2" applyFont="1" applyAlignment="1">
      <alignment vertical="center" wrapText="1"/>
    </xf>
    <xf numFmtId="0" fontId="145" fillId="0" borderId="0" xfId="2" applyFont="1" applyAlignment="1">
      <alignment vertical="center"/>
    </xf>
    <xf numFmtId="0" fontId="136" fillId="0" borderId="0" xfId="2" applyFont="1" applyAlignment="1">
      <alignment horizontal="right" vertical="center"/>
    </xf>
    <xf numFmtId="0" fontId="48" fillId="0" borderId="0" xfId="2" applyFont="1" applyAlignment="1">
      <alignment vertical="center"/>
    </xf>
    <xf numFmtId="0" fontId="138" fillId="0" borderId="0" xfId="2" applyFont="1" applyAlignment="1">
      <alignment horizontal="left" vertical="center"/>
    </xf>
    <xf numFmtId="0" fontId="146" fillId="0" borderId="0" xfId="2" applyFont="1" applyAlignment="1">
      <alignment horizontal="center"/>
    </xf>
    <xf numFmtId="0" fontId="147" fillId="0" borderId="0" xfId="2" applyFont="1" applyAlignment="1">
      <alignment horizontal="left" vertical="center"/>
    </xf>
    <xf numFmtId="0" fontId="124" fillId="0" borderId="89" xfId="2" applyFont="1" applyBorder="1" applyAlignment="1">
      <alignment vertical="center" wrapText="1"/>
    </xf>
    <xf numFmtId="0" fontId="124" fillId="0" borderId="42" xfId="2" applyFont="1" applyBorder="1" applyAlignment="1">
      <alignment vertical="center" wrapText="1"/>
    </xf>
    <xf numFmtId="0" fontId="64" fillId="0" borderId="0" xfId="2" applyFont="1" applyAlignment="1">
      <alignment horizontal="center" vertical="center" wrapText="1"/>
    </xf>
    <xf numFmtId="0" fontId="148" fillId="0" borderId="31" xfId="2" applyFont="1" applyBorder="1" applyAlignment="1">
      <alignment horizontal="left" vertical="center" wrapText="1"/>
    </xf>
    <xf numFmtId="3" fontId="137" fillId="0" borderId="0" xfId="2" applyNumberFormat="1" applyFont="1" applyAlignment="1">
      <alignment vertical="center" wrapText="1"/>
    </xf>
    <xf numFmtId="3" fontId="137" fillId="3" borderId="49" xfId="2" applyNumberFormat="1" applyFont="1" applyFill="1" applyBorder="1" applyAlignment="1" applyProtection="1">
      <alignment horizontal="center" vertical="center"/>
      <protection locked="0"/>
    </xf>
    <xf numFmtId="3" fontId="137" fillId="3" borderId="37" xfId="2" applyNumberFormat="1" applyFont="1" applyFill="1" applyBorder="1" applyAlignment="1" applyProtection="1">
      <alignment horizontal="center" vertical="center"/>
      <protection locked="0"/>
    </xf>
    <xf numFmtId="4" fontId="149" fillId="0" borderId="37" xfId="2" applyNumberFormat="1" applyFont="1" applyBorder="1" applyAlignment="1" applyProtection="1">
      <alignment horizontal="center" vertical="center"/>
      <protection locked="0"/>
    </xf>
    <xf numFmtId="165" fontId="149" fillId="0" borderId="38" xfId="1" applyNumberFormat="1" applyFont="1" applyBorder="1" applyAlignment="1">
      <alignment horizontal="center" vertical="center"/>
    </xf>
    <xf numFmtId="3" fontId="137" fillId="0" borderId="36" xfId="2" applyNumberFormat="1" applyFont="1" applyBorder="1" applyAlignment="1" applyProtection="1">
      <alignment horizontal="center" vertical="center"/>
      <protection locked="0"/>
    </xf>
    <xf numFmtId="4" fontId="149" fillId="0" borderId="50" xfId="2" applyNumberFormat="1" applyFont="1" applyBorder="1" applyAlignment="1" applyProtection="1">
      <alignment horizontal="center" vertical="center"/>
      <protection locked="0"/>
    </xf>
    <xf numFmtId="3" fontId="137" fillId="0" borderId="37" xfId="2" applyNumberFormat="1" applyFont="1" applyBorder="1" applyAlignment="1" applyProtection="1">
      <alignment horizontal="center" vertical="center"/>
      <protection locked="0"/>
    </xf>
    <xf numFmtId="4" fontId="149" fillId="0" borderId="38" xfId="2" applyNumberFormat="1" applyFont="1" applyBorder="1" applyAlignment="1">
      <alignment horizontal="center" vertical="center"/>
    </xf>
    <xf numFmtId="9" fontId="64" fillId="0" borderId="0" xfId="8" applyFont="1" applyBorder="1" applyAlignment="1">
      <alignment horizontal="center" vertical="center"/>
    </xf>
    <xf numFmtId="0" fontId="64" fillId="0" borderId="0" xfId="2" applyFont="1"/>
    <xf numFmtId="0" fontId="64" fillId="0" borderId="0" xfId="2" applyFont="1" applyAlignment="1">
      <alignment horizontal="left" vertical="center" wrapText="1"/>
    </xf>
    <xf numFmtId="2" fontId="64" fillId="0" borderId="0" xfId="1" applyNumberFormat="1" applyFont="1" applyBorder="1" applyAlignment="1">
      <alignment horizontal="center" vertical="center"/>
    </xf>
    <xf numFmtId="0" fontId="148" fillId="0" borderId="44" xfId="2" applyFont="1" applyBorder="1" applyAlignment="1">
      <alignment horizontal="left" vertical="center" wrapText="1"/>
    </xf>
    <xf numFmtId="3" fontId="137" fillId="3" borderId="46" xfId="2" applyNumberFormat="1" applyFont="1" applyFill="1" applyBorder="1" applyAlignment="1" applyProtection="1">
      <alignment horizontal="center" vertical="center"/>
      <protection locked="0"/>
    </xf>
    <xf numFmtId="3" fontId="137" fillId="3" borderId="0" xfId="2" applyNumberFormat="1" applyFont="1" applyFill="1" applyAlignment="1" applyProtection="1">
      <alignment horizontal="center" vertical="center"/>
      <protection locked="0"/>
    </xf>
    <xf numFmtId="4" fontId="149" fillId="3" borderId="0" xfId="2" applyNumberFormat="1" applyFont="1" applyFill="1" applyAlignment="1" applyProtection="1">
      <alignment horizontal="center" vertical="center"/>
      <protection locked="0"/>
    </xf>
    <xf numFmtId="165" fontId="149" fillId="0" borderId="40" xfId="1" applyNumberFormat="1" applyFont="1" applyBorder="1" applyAlignment="1">
      <alignment horizontal="center" vertical="center"/>
    </xf>
    <xf numFmtId="3" fontId="137" fillId="0" borderId="39" xfId="2" applyNumberFormat="1" applyFont="1" applyBorder="1" applyAlignment="1" applyProtection="1">
      <alignment horizontal="center" vertical="center"/>
      <protection locked="0"/>
    </xf>
    <xf numFmtId="4" fontId="149" fillId="0" borderId="20" xfId="2" applyNumberFormat="1" applyFont="1" applyBorder="1" applyAlignment="1" applyProtection="1">
      <alignment horizontal="center" vertical="center"/>
      <protection locked="0"/>
    </xf>
    <xf numFmtId="3" fontId="137" fillId="0" borderId="0" xfId="2" applyNumberFormat="1" applyFont="1" applyAlignment="1" applyProtection="1">
      <alignment horizontal="center" vertical="center"/>
      <protection locked="0"/>
    </xf>
    <xf numFmtId="4" fontId="149" fillId="0" borderId="0" xfId="2" applyNumberFormat="1" applyFont="1" applyAlignment="1" applyProtection="1">
      <alignment horizontal="center" vertical="center"/>
      <protection locked="0"/>
    </xf>
    <xf numFmtId="4" fontId="149" fillId="0" borderId="40" xfId="2" applyNumberFormat="1" applyFont="1" applyBorder="1" applyAlignment="1">
      <alignment horizontal="center" vertical="center"/>
    </xf>
    <xf numFmtId="2" fontId="64" fillId="0" borderId="0" xfId="1" applyNumberFormat="1" applyFont="1" applyBorder="1" applyAlignment="1">
      <alignment horizontal="center" vertical="center" wrapText="1"/>
    </xf>
    <xf numFmtId="3" fontId="137" fillId="0" borderId="46" xfId="2" applyNumberFormat="1" applyFont="1" applyBorder="1" applyAlignment="1" applyProtection="1">
      <alignment horizontal="center" vertical="center" wrapText="1"/>
      <protection locked="0"/>
    </xf>
    <xf numFmtId="3" fontId="137" fillId="0" borderId="0" xfId="2" applyNumberFormat="1" applyFont="1" applyAlignment="1" applyProtection="1">
      <alignment horizontal="center" vertical="center" wrapText="1"/>
      <protection locked="0"/>
    </xf>
    <xf numFmtId="4" fontId="149" fillId="0" borderId="0" xfId="2" applyNumberFormat="1" applyFont="1" applyAlignment="1" applyProtection="1">
      <alignment horizontal="center" vertical="center" wrapText="1"/>
      <protection locked="0"/>
    </xf>
    <xf numFmtId="3" fontId="137" fillId="0" borderId="39" xfId="2" applyNumberFormat="1" applyFont="1" applyBorder="1" applyAlignment="1" applyProtection="1">
      <alignment horizontal="center" vertical="center" wrapText="1"/>
      <protection locked="0"/>
    </xf>
    <xf numFmtId="4" fontId="149" fillId="0" borderId="20" xfId="2" applyNumberFormat="1" applyFont="1" applyBorder="1" applyAlignment="1" applyProtection="1">
      <alignment horizontal="center" vertical="center" wrapText="1"/>
      <protection locked="0"/>
    </xf>
    <xf numFmtId="3" fontId="137" fillId="3" borderId="46" xfId="2" applyNumberFormat="1" applyFont="1" applyFill="1" applyBorder="1" applyAlignment="1" applyProtection="1">
      <alignment horizontal="center" vertical="center" wrapText="1"/>
      <protection locked="0"/>
    </xf>
    <xf numFmtId="3" fontId="137" fillId="3" borderId="0" xfId="2" applyNumberFormat="1" applyFont="1" applyFill="1" applyAlignment="1" applyProtection="1">
      <alignment horizontal="center" vertical="center" wrapText="1"/>
      <protection locked="0"/>
    </xf>
    <xf numFmtId="4" fontId="149" fillId="3" borderId="0" xfId="2" applyNumberFormat="1" applyFont="1" applyFill="1" applyAlignment="1" applyProtection="1">
      <alignment horizontal="center" vertical="center" wrapText="1"/>
      <protection locked="0"/>
    </xf>
    <xf numFmtId="165" fontId="149" fillId="0" borderId="40" xfId="1" applyNumberFormat="1" applyFont="1" applyBorder="1" applyAlignment="1">
      <alignment horizontal="center" vertical="center" wrapText="1"/>
    </xf>
    <xf numFmtId="4" fontId="149" fillId="0" borderId="40" xfId="2" applyNumberFormat="1" applyFont="1" applyBorder="1" applyAlignment="1">
      <alignment horizontal="center" vertical="center" wrapText="1"/>
    </xf>
    <xf numFmtId="0" fontId="148" fillId="0" borderId="45" xfId="2" applyFont="1" applyBorder="1" applyAlignment="1">
      <alignment horizontal="left" vertical="center" wrapText="1"/>
    </xf>
    <xf numFmtId="3" fontId="137" fillId="3" borderId="47" xfId="2" applyNumberFormat="1" applyFont="1" applyFill="1" applyBorder="1" applyAlignment="1" applyProtection="1">
      <alignment horizontal="center" vertical="center" wrapText="1"/>
      <protection locked="0"/>
    </xf>
    <xf numFmtId="3" fontId="137" fillId="3" borderId="42" xfId="2" applyNumberFormat="1" applyFont="1" applyFill="1" applyBorder="1" applyAlignment="1" applyProtection="1">
      <alignment horizontal="center" vertical="center" wrapText="1"/>
      <protection locked="0"/>
    </xf>
    <xf numFmtId="4" fontId="149" fillId="3" borderId="42" xfId="2" applyNumberFormat="1" applyFont="1" applyFill="1" applyBorder="1" applyAlignment="1" applyProtection="1">
      <alignment horizontal="center" vertical="center" wrapText="1"/>
      <protection locked="0"/>
    </xf>
    <xf numFmtId="165" fontId="149" fillId="0" borderId="43" xfId="1" applyNumberFormat="1" applyFont="1" applyBorder="1" applyAlignment="1">
      <alignment horizontal="center" vertical="center" wrapText="1"/>
    </xf>
    <xf numFmtId="3" fontId="137" fillId="0" borderId="41" xfId="2" applyNumberFormat="1" applyFont="1" applyBorder="1" applyAlignment="1" applyProtection="1">
      <alignment horizontal="center" vertical="center" wrapText="1"/>
      <protection locked="0"/>
    </xf>
    <xf numFmtId="4" fontId="149" fillId="0" borderId="48" xfId="2" applyNumberFormat="1" applyFont="1" applyBorder="1" applyAlignment="1" applyProtection="1">
      <alignment horizontal="center" vertical="center" wrapText="1"/>
      <protection locked="0"/>
    </xf>
    <xf numFmtId="3" fontId="137" fillId="0" borderId="42" xfId="2" applyNumberFormat="1" applyFont="1" applyBorder="1" applyAlignment="1" applyProtection="1">
      <alignment horizontal="center" vertical="center" wrapText="1"/>
      <protection locked="0"/>
    </xf>
    <xf numFmtId="4" fontId="149" fillId="0" borderId="42" xfId="2" applyNumberFormat="1" applyFont="1" applyBorder="1" applyAlignment="1" applyProtection="1">
      <alignment horizontal="center" vertical="center" wrapText="1"/>
      <protection locked="0"/>
    </xf>
    <xf numFmtId="4" fontId="149" fillId="0" borderId="43" xfId="2" applyNumberFormat="1" applyFont="1" applyBorder="1" applyAlignment="1">
      <alignment horizontal="center" vertical="center" wrapText="1"/>
    </xf>
    <xf numFmtId="0" fontId="147" fillId="0" borderId="0" xfId="2" applyFont="1" applyAlignment="1">
      <alignment vertical="center" wrapText="1"/>
    </xf>
    <xf numFmtId="2" fontId="64" fillId="0" borderId="0" xfId="2" applyNumberFormat="1" applyFont="1" applyAlignment="1">
      <alignment vertical="center" wrapText="1"/>
    </xf>
    <xf numFmtId="0" fontId="48" fillId="0" borderId="0" xfId="2" applyFont="1" applyAlignment="1">
      <alignment vertical="center" wrapText="1"/>
    </xf>
    <xf numFmtId="0" fontId="150" fillId="0" borderId="0" xfId="2" applyFont="1" applyAlignment="1">
      <alignment vertical="center" wrapText="1"/>
    </xf>
    <xf numFmtId="2" fontId="49" fillId="0" borderId="0" xfId="2" applyNumberFormat="1" applyFont="1" applyAlignment="1">
      <alignment vertical="center" wrapText="1"/>
    </xf>
    <xf numFmtId="2" fontId="89" fillId="0" borderId="0" xfId="2" applyNumberFormat="1" applyFont="1" applyAlignment="1">
      <alignment horizontal="left" vertical="center" wrapText="1"/>
    </xf>
    <xf numFmtId="0" fontId="49" fillId="39" borderId="41" xfId="2" applyFont="1" applyFill="1" applyBorder="1" applyAlignment="1">
      <alignment horizontal="center" vertical="center" wrapText="1"/>
    </xf>
    <xf numFmtId="0" fontId="49" fillId="39" borderId="43" xfId="2" applyFont="1" applyFill="1" applyBorder="1" applyAlignment="1">
      <alignment horizontal="center" vertical="center" wrapText="1"/>
    </xf>
    <xf numFmtId="0" fontId="121" fillId="39" borderId="43" xfId="2" applyFont="1" applyFill="1" applyBorder="1" applyAlignment="1">
      <alignment horizontal="center" vertical="center" wrapText="1"/>
    </xf>
    <xf numFmtId="0" fontId="121" fillId="39" borderId="42" xfId="2" applyFont="1" applyFill="1" applyBorder="1" applyAlignment="1">
      <alignment horizontal="center" vertical="center" wrapText="1"/>
    </xf>
    <xf numFmtId="0" fontId="49" fillId="39" borderId="123" xfId="2" applyFont="1" applyFill="1" applyBorder="1" applyAlignment="1">
      <alignment horizontal="center" vertical="center" wrapText="1"/>
    </xf>
    <xf numFmtId="0" fontId="49" fillId="39" borderId="124" xfId="2" applyFont="1" applyFill="1" applyBorder="1" applyAlignment="1">
      <alignment horizontal="center" vertical="center" wrapText="1"/>
    </xf>
    <xf numFmtId="0" fontId="49" fillId="39" borderId="100" xfId="2" applyFont="1" applyFill="1" applyBorder="1" applyAlignment="1">
      <alignment horizontal="center" vertical="center" wrapText="1"/>
    </xf>
    <xf numFmtId="0" fontId="49" fillId="39" borderId="109" xfId="2" applyFont="1" applyFill="1" applyBorder="1" applyAlignment="1">
      <alignment horizontal="center" vertical="center" wrapText="1"/>
    </xf>
    <xf numFmtId="0" fontId="125" fillId="0" borderId="0" xfId="0" applyFont="1" applyAlignment="1">
      <alignment vertical="center"/>
    </xf>
    <xf numFmtId="0" fontId="124" fillId="0" borderId="0" xfId="0" applyFont="1" applyBorder="1" applyAlignment="1">
      <alignment vertical="center" wrapText="1"/>
    </xf>
    <xf numFmtId="0" fontId="124" fillId="0" borderId="0" xfId="0" applyFont="1" applyAlignment="1">
      <alignment vertical="center" wrapText="1"/>
    </xf>
    <xf numFmtId="0" fontId="124" fillId="0" borderId="0" xfId="0" applyFont="1" applyBorder="1" applyAlignment="1">
      <alignment horizontal="center" vertical="center" wrapText="1"/>
    </xf>
    <xf numFmtId="0" fontId="125" fillId="0" borderId="0" xfId="0" applyFont="1" applyBorder="1" applyAlignment="1">
      <alignment vertical="center" wrapText="1"/>
    </xf>
    <xf numFmtId="0" fontId="125" fillId="0" borderId="0" xfId="0" applyFont="1" applyAlignment="1">
      <alignment vertical="center" wrapText="1"/>
    </xf>
    <xf numFmtId="3" fontId="125" fillId="0" borderId="0" xfId="0" applyNumberFormat="1" applyFont="1" applyAlignment="1">
      <alignment vertical="center" wrapText="1"/>
    </xf>
    <xf numFmtId="0" fontId="140" fillId="0" borderId="0" xfId="0" applyFont="1" applyBorder="1" applyAlignment="1">
      <alignment horizontal="center" vertical="center" wrapText="1"/>
    </xf>
    <xf numFmtId="0" fontId="150" fillId="4" borderId="0" xfId="0" applyFont="1" applyFill="1" applyAlignment="1">
      <alignment vertical="center" wrapText="1"/>
    </xf>
    <xf numFmtId="0" fontId="48" fillId="4" borderId="0" xfId="0" applyFont="1" applyFill="1" applyAlignment="1">
      <alignment vertical="center" wrapText="1"/>
    </xf>
    <xf numFmtId="0" fontId="124" fillId="0" borderId="0" xfId="0" applyFont="1" applyAlignment="1">
      <alignment horizontal="right" vertical="center"/>
    </xf>
    <xf numFmtId="0" fontId="125" fillId="0" borderId="0" xfId="0" applyFont="1" applyAlignment="1">
      <alignment horizontal="left" vertical="center"/>
    </xf>
    <xf numFmtId="0" fontId="124" fillId="0" borderId="0" xfId="0" applyFont="1" applyAlignment="1" applyProtection="1">
      <alignment vertical="center" wrapText="1"/>
      <protection locked="0"/>
    </xf>
    <xf numFmtId="0" fontId="125" fillId="0" borderId="0" xfId="0" applyFont="1"/>
    <xf numFmtId="0" fontId="49" fillId="39" borderId="98" xfId="0" applyFont="1" applyFill="1" applyBorder="1" applyAlignment="1">
      <alignment horizontal="center" vertical="center" wrapText="1"/>
    </xf>
    <xf numFmtId="0" fontId="49" fillId="39" borderId="99" xfId="0" applyFont="1" applyFill="1" applyBorder="1" applyAlignment="1">
      <alignment horizontal="center" vertical="center" wrapText="1"/>
    </xf>
    <xf numFmtId="3" fontId="124" fillId="0" borderId="0" xfId="0" applyNumberFormat="1" applyFont="1" applyAlignment="1">
      <alignment vertical="center" wrapText="1"/>
    </xf>
    <xf numFmtId="0" fontId="89" fillId="0" borderId="31" xfId="0" applyFont="1" applyBorder="1" applyAlignment="1">
      <alignment horizontal="left" vertical="center" wrapText="1"/>
    </xf>
    <xf numFmtId="3" fontId="64" fillId="3" borderId="36" xfId="0" applyNumberFormat="1" applyFont="1" applyFill="1" applyBorder="1" applyAlignment="1" applyProtection="1">
      <alignment horizontal="center" vertical="center"/>
      <protection locked="0"/>
    </xf>
    <xf numFmtId="4" fontId="155" fillId="0" borderId="38" xfId="0" applyNumberFormat="1" applyFont="1" applyBorder="1" applyAlignment="1">
      <alignment horizontal="center" vertical="center"/>
    </xf>
    <xf numFmtId="0" fontId="89" fillId="0" borderId="44" xfId="0" applyFont="1" applyBorder="1" applyAlignment="1">
      <alignment horizontal="left" vertical="center" wrapText="1"/>
    </xf>
    <xf numFmtId="3" fontId="64" fillId="3" borderId="39" xfId="0" applyNumberFormat="1" applyFont="1" applyFill="1" applyBorder="1" applyAlignment="1" applyProtection="1">
      <alignment horizontal="center" vertical="center"/>
      <protection locked="0"/>
    </xf>
    <xf numFmtId="4" fontId="155" fillId="0" borderId="40" xfId="0" applyNumberFormat="1" applyFont="1" applyBorder="1" applyAlignment="1">
      <alignment horizontal="center" vertical="center"/>
    </xf>
    <xf numFmtId="4" fontId="155" fillId="0" borderId="40" xfId="0" applyNumberFormat="1" applyFont="1" applyBorder="1" applyAlignment="1">
      <alignment horizontal="center" vertical="center" wrapText="1"/>
    </xf>
    <xf numFmtId="0" fontId="89" fillId="0" borderId="45" xfId="0" applyFont="1" applyBorder="1" applyAlignment="1">
      <alignment horizontal="left" vertical="center" wrapText="1"/>
    </xf>
    <xf numFmtId="3" fontId="64" fillId="3" borderId="41" xfId="0" applyNumberFormat="1" applyFont="1" applyFill="1" applyBorder="1" applyAlignment="1" applyProtection="1">
      <alignment horizontal="center" vertical="center"/>
      <protection locked="0"/>
    </xf>
    <xf numFmtId="4" fontId="155" fillId="0" borderId="43" xfId="0" applyNumberFormat="1" applyFont="1" applyBorder="1" applyAlignment="1">
      <alignment horizontal="center" vertical="center" wrapText="1"/>
    </xf>
    <xf numFmtId="0" fontId="156" fillId="0" borderId="0" xfId="2" applyFont="1" applyAlignment="1">
      <alignment vertical="center"/>
    </xf>
    <xf numFmtId="0" fontId="157" fillId="0" borderId="0" xfId="2" applyFont="1" applyAlignment="1">
      <alignment horizontal="left" vertical="center"/>
    </xf>
    <xf numFmtId="0" fontId="160" fillId="0" borderId="0" xfId="2" applyFont="1" applyAlignment="1">
      <alignment vertical="center" wrapText="1"/>
    </xf>
    <xf numFmtId="0" fontId="139" fillId="0" borderId="0" xfId="2" applyFont="1" applyAlignment="1">
      <alignment horizontal="center" vertical="center" wrapText="1"/>
    </xf>
    <xf numFmtId="0" fontId="160" fillId="0" borderId="30" xfId="2" applyFont="1" applyBorder="1" applyAlignment="1">
      <alignment horizontal="left" vertical="center" wrapText="1"/>
    </xf>
    <xf numFmtId="3" fontId="160" fillId="0" borderId="32" xfId="2" applyNumberFormat="1" applyFont="1" applyBorder="1" applyAlignment="1">
      <alignment horizontal="center" vertical="center" wrapText="1"/>
    </xf>
    <xf numFmtId="4" fontId="162" fillId="0" borderId="35" xfId="2" applyNumberFormat="1" applyFont="1" applyBorder="1" applyAlignment="1">
      <alignment horizontal="center" vertical="center" wrapText="1"/>
    </xf>
    <xf numFmtId="0" fontId="157" fillId="0" borderId="0" xfId="2" applyFont="1" applyAlignment="1">
      <alignment vertical="center" wrapText="1"/>
    </xf>
    <xf numFmtId="0" fontId="163" fillId="0" borderId="0" xfId="2" applyFont="1" applyAlignment="1">
      <alignment vertical="center"/>
    </xf>
    <xf numFmtId="0" fontId="163" fillId="0" borderId="0" xfId="2" applyFont="1" applyAlignment="1">
      <alignment horizontal="left" vertical="center"/>
    </xf>
    <xf numFmtId="0" fontId="160" fillId="0" borderId="37" xfId="2" applyFont="1" applyBorder="1" applyAlignment="1">
      <alignment horizontal="center" vertical="center" wrapText="1"/>
    </xf>
    <xf numFmtId="4" fontId="149" fillId="0" borderId="38" xfId="0" applyNumberFormat="1" applyFont="1" applyBorder="1" applyAlignment="1">
      <alignment horizontal="center" vertical="center"/>
    </xf>
    <xf numFmtId="1" fontId="64" fillId="0" borderId="0" xfId="1" applyNumberFormat="1" applyFont="1" applyBorder="1" applyAlignment="1">
      <alignment horizontal="center" vertical="center"/>
    </xf>
    <xf numFmtId="4" fontId="149" fillId="0" borderId="0" xfId="2" applyNumberFormat="1" applyFont="1" applyAlignment="1">
      <alignment horizontal="center" vertical="center" wrapText="1"/>
    </xf>
    <xf numFmtId="2" fontId="146" fillId="0" borderId="0" xfId="2" applyNumberFormat="1" applyFont="1" applyAlignment="1">
      <alignment vertical="center" wrapText="1"/>
    </xf>
    <xf numFmtId="0" fontId="163" fillId="0" borderId="0" xfId="2" applyFont="1" applyAlignment="1">
      <alignment vertical="center" wrapText="1"/>
    </xf>
    <xf numFmtId="2" fontId="132" fillId="0" borderId="0" xfId="2" applyNumberFormat="1" applyFont="1" applyAlignment="1">
      <alignment vertical="center" wrapText="1"/>
    </xf>
    <xf numFmtId="2" fontId="132" fillId="0" borderId="0" xfId="2" applyNumberFormat="1" applyFont="1" applyAlignment="1">
      <alignment horizontal="left" vertical="center" wrapText="1"/>
    </xf>
    <xf numFmtId="10" fontId="138" fillId="0" borderId="0" xfId="2" applyNumberFormat="1" applyFont="1" applyAlignment="1">
      <alignment vertical="center" wrapText="1"/>
    </xf>
    <xf numFmtId="0" fontId="49" fillId="39" borderId="139" xfId="2" applyFont="1" applyFill="1" applyBorder="1" applyAlignment="1">
      <alignment horizontal="center" vertical="center" wrapText="1"/>
    </xf>
    <xf numFmtId="0" fontId="49" fillId="39" borderId="98" xfId="2" applyFont="1" applyFill="1" applyBorder="1" applyAlignment="1">
      <alignment horizontal="center" vertical="center" wrapText="1"/>
    </xf>
    <xf numFmtId="3" fontId="137" fillId="0" borderId="36" xfId="0" applyNumberFormat="1" applyFont="1" applyBorder="1" applyAlignment="1" applyProtection="1">
      <alignment horizontal="right" vertical="center"/>
      <protection locked="0"/>
    </xf>
    <xf numFmtId="3" fontId="137" fillId="0" borderId="39" xfId="0" applyNumberFormat="1" applyFont="1" applyBorder="1" applyAlignment="1" applyProtection="1">
      <alignment horizontal="right" vertical="center"/>
      <protection locked="0"/>
    </xf>
    <xf numFmtId="3" fontId="137" fillId="0" borderId="39" xfId="0" applyNumberFormat="1" applyFont="1" applyBorder="1" applyAlignment="1" applyProtection="1">
      <alignment horizontal="right" vertical="center" wrapText="1"/>
      <protection locked="0"/>
    </xf>
    <xf numFmtId="3" fontId="137" fillId="0" borderId="41" xfId="0" applyNumberFormat="1" applyFont="1" applyBorder="1" applyAlignment="1" applyProtection="1">
      <alignment horizontal="right" vertical="center" wrapText="1"/>
      <protection locked="0"/>
    </xf>
    <xf numFmtId="0" fontId="136" fillId="0" borderId="0" xfId="2" applyFont="1" applyAlignment="1">
      <alignment horizontal="right" vertical="center" wrapText="1"/>
    </xf>
    <xf numFmtId="3" fontId="137" fillId="0" borderId="36" xfId="2" applyNumberFormat="1" applyFont="1" applyBorder="1" applyAlignment="1" applyProtection="1">
      <alignment horizontal="right" vertical="center"/>
      <protection locked="0"/>
    </xf>
    <xf numFmtId="3" fontId="137" fillId="0" borderId="39" xfId="2" applyNumberFormat="1" applyFont="1" applyBorder="1" applyAlignment="1" applyProtection="1">
      <alignment horizontal="right" vertical="center"/>
      <protection locked="0"/>
    </xf>
    <xf numFmtId="3" fontId="137" fillId="0" borderId="39" xfId="2" applyNumberFormat="1" applyFont="1" applyBorder="1" applyAlignment="1" applyProtection="1">
      <alignment horizontal="right" vertical="center" wrapText="1"/>
      <protection locked="0"/>
    </xf>
    <xf numFmtId="3" fontId="137" fillId="0" borderId="41" xfId="2" applyNumberFormat="1" applyFont="1" applyBorder="1" applyAlignment="1" applyProtection="1">
      <alignment horizontal="right" vertical="center" wrapText="1"/>
      <protection locked="0"/>
    </xf>
    <xf numFmtId="4" fontId="149" fillId="0" borderId="38" xfId="0" applyNumberFormat="1" applyFont="1" applyBorder="1" applyAlignment="1">
      <alignment horizontal="right" vertical="center"/>
    </xf>
    <xf numFmtId="4" fontId="149" fillId="0" borderId="40" xfId="0" applyNumberFormat="1" applyFont="1" applyBorder="1" applyAlignment="1">
      <alignment horizontal="right" vertical="center"/>
    </xf>
    <xf numFmtId="4" fontId="149" fillId="0" borderId="40" xfId="0" applyNumberFormat="1" applyFont="1" applyBorder="1" applyAlignment="1">
      <alignment horizontal="right" vertical="center" wrapText="1"/>
    </xf>
    <xf numFmtId="4" fontId="149" fillId="0" borderId="43" xfId="0" applyNumberFormat="1" applyFont="1" applyBorder="1" applyAlignment="1">
      <alignment horizontal="right" vertical="center" wrapText="1"/>
    </xf>
    <xf numFmtId="4" fontId="149" fillId="0" borderId="38" xfId="2" applyNumberFormat="1" applyFont="1" applyBorder="1" applyAlignment="1">
      <alignment horizontal="right" vertical="center"/>
    </xf>
    <xf numFmtId="4" fontId="149" fillId="0" borderId="40" xfId="2" applyNumberFormat="1" applyFont="1" applyBorder="1" applyAlignment="1">
      <alignment horizontal="right" vertical="center"/>
    </xf>
    <xf numFmtId="4" fontId="149" fillId="0" borderId="40" xfId="2" applyNumberFormat="1" applyFont="1" applyBorder="1" applyAlignment="1">
      <alignment horizontal="right" vertical="center" wrapText="1"/>
    </xf>
    <xf numFmtId="4" fontId="149" fillId="0" borderId="43" xfId="2" applyNumberFormat="1" applyFont="1" applyBorder="1" applyAlignment="1">
      <alignment horizontal="right" vertical="center" wrapText="1"/>
    </xf>
    <xf numFmtId="3" fontId="137" fillId="3" borderId="36" xfId="2" applyNumberFormat="1" applyFont="1" applyFill="1" applyBorder="1" applyAlignment="1">
      <alignment horizontal="right" vertical="center"/>
    </xf>
    <xf numFmtId="3" fontId="137" fillId="3" borderId="39" xfId="2" applyNumberFormat="1" applyFont="1" applyFill="1" applyBorder="1" applyAlignment="1">
      <alignment horizontal="right" vertical="center"/>
    </xf>
    <xf numFmtId="3" fontId="137" fillId="0" borderId="39" xfId="2" applyNumberFormat="1" applyFont="1" applyBorder="1" applyAlignment="1">
      <alignment horizontal="right" vertical="center" wrapText="1"/>
    </xf>
    <xf numFmtId="3" fontId="137" fillId="3" borderId="39" xfId="2" applyNumberFormat="1" applyFont="1" applyFill="1" applyBorder="1" applyAlignment="1">
      <alignment horizontal="right" vertical="center" wrapText="1"/>
    </xf>
    <xf numFmtId="3" fontId="137" fillId="3" borderId="41" xfId="2" applyNumberFormat="1" applyFont="1" applyFill="1" applyBorder="1" applyAlignment="1">
      <alignment horizontal="right" vertical="center" wrapText="1"/>
    </xf>
    <xf numFmtId="4" fontId="149" fillId="3" borderId="37" xfId="2" applyNumberFormat="1" applyFont="1" applyFill="1" applyBorder="1" applyAlignment="1">
      <alignment horizontal="right" vertical="center"/>
    </xf>
    <xf numFmtId="165" fontId="149" fillId="0" borderId="38" xfId="1" applyNumberFormat="1" applyFont="1" applyBorder="1" applyAlignment="1">
      <alignment horizontal="right" vertical="center"/>
    </xf>
    <xf numFmtId="4" fontId="149" fillId="3" borderId="0" xfId="2" applyNumberFormat="1" applyFont="1" applyFill="1" applyAlignment="1">
      <alignment horizontal="right" vertical="center"/>
    </xf>
    <xf numFmtId="165" fontId="149" fillId="0" borderId="40" xfId="1" applyNumberFormat="1" applyFont="1" applyBorder="1" applyAlignment="1">
      <alignment horizontal="right" vertical="center"/>
    </xf>
    <xf numFmtId="4" fontId="149" fillId="0" borderId="0" xfId="2" applyNumberFormat="1" applyFont="1" applyAlignment="1">
      <alignment horizontal="right" vertical="center" wrapText="1"/>
    </xf>
    <xf numFmtId="4" fontId="149" fillId="3" borderId="0" xfId="2" applyNumberFormat="1" applyFont="1" applyFill="1" applyAlignment="1">
      <alignment horizontal="right" vertical="center" wrapText="1"/>
    </xf>
    <xf numFmtId="165" fontId="149" fillId="0" borderId="40" xfId="1" applyNumberFormat="1" applyFont="1" applyBorder="1" applyAlignment="1">
      <alignment horizontal="right" vertical="center" wrapText="1"/>
    </xf>
    <xf numFmtId="4" fontId="149" fillId="3" borderId="42" xfId="2" applyNumberFormat="1" applyFont="1" applyFill="1" applyBorder="1" applyAlignment="1">
      <alignment horizontal="right" vertical="center" wrapText="1"/>
    </xf>
    <xf numFmtId="165" fontId="149" fillId="0" borderId="43" xfId="1" applyNumberFormat="1" applyFont="1" applyBorder="1" applyAlignment="1">
      <alignment horizontal="right" vertical="center" wrapText="1"/>
    </xf>
    <xf numFmtId="0" fontId="147" fillId="2" borderId="0" xfId="5" applyFont="1" applyFill="1" applyAlignment="1">
      <alignment horizontal="center" vertical="center"/>
    </xf>
    <xf numFmtId="0" fontId="160" fillId="0" borderId="0" xfId="2" applyFont="1" applyAlignment="1">
      <alignment horizontal="center" vertical="center" wrapText="1"/>
    </xf>
    <xf numFmtId="0" fontId="160" fillId="0" borderId="37" xfId="2" applyFont="1" applyBorder="1" applyAlignment="1">
      <alignment vertical="center" wrapText="1"/>
    </xf>
    <xf numFmtId="3" fontId="160" fillId="0" borderId="0" xfId="2" applyNumberFormat="1" applyFont="1" applyAlignment="1">
      <alignment vertical="center" wrapText="1"/>
    </xf>
    <xf numFmtId="0" fontId="160" fillId="0" borderId="88" xfId="2" applyFont="1" applyBorder="1" applyAlignment="1">
      <alignment vertical="center" wrapText="1"/>
    </xf>
    <xf numFmtId="0" fontId="164" fillId="0" borderId="0" xfId="2" applyFont="1" applyAlignment="1">
      <alignment horizontal="left" vertical="center"/>
    </xf>
    <xf numFmtId="0" fontId="160" fillId="0" borderId="89" xfId="2" applyFont="1" applyBorder="1" applyAlignment="1">
      <alignment vertical="center" wrapText="1"/>
    </xf>
    <xf numFmtId="0" fontId="160" fillId="0" borderId="42" xfId="2" applyFont="1" applyBorder="1" applyAlignment="1">
      <alignment vertical="center" wrapText="1"/>
    </xf>
    <xf numFmtId="0" fontId="164" fillId="0" borderId="0" xfId="2" applyFont="1" applyAlignment="1">
      <alignment horizontal="center" vertical="center" wrapText="1"/>
    </xf>
    <xf numFmtId="0" fontId="164" fillId="0" borderId="0" xfId="2" applyFont="1" applyAlignment="1">
      <alignment vertical="center" wrapText="1"/>
    </xf>
    <xf numFmtId="3" fontId="137" fillId="3" borderId="36" xfId="2" applyNumberFormat="1" applyFont="1" applyFill="1" applyBorder="1" applyAlignment="1" applyProtection="1">
      <alignment horizontal="center" vertical="center"/>
      <protection locked="0"/>
    </xf>
    <xf numFmtId="4" fontId="149" fillId="0" borderId="38" xfId="2" applyNumberFormat="1" applyFont="1" applyBorder="1" applyAlignment="1" applyProtection="1">
      <alignment horizontal="center" vertical="center"/>
      <protection locked="0"/>
    </xf>
    <xf numFmtId="3" fontId="137" fillId="3" borderId="39" xfId="2" applyNumberFormat="1" applyFont="1" applyFill="1" applyBorder="1" applyAlignment="1" applyProtection="1">
      <alignment horizontal="center" vertical="center"/>
      <protection locked="0"/>
    </xf>
    <xf numFmtId="4" fontId="149" fillId="3" borderId="40" xfId="2" applyNumberFormat="1" applyFont="1" applyFill="1" applyBorder="1" applyAlignment="1" applyProtection="1">
      <alignment horizontal="center" vertical="center"/>
      <protection locked="0"/>
    </xf>
    <xf numFmtId="4" fontId="149" fillId="0" borderId="40" xfId="2" applyNumberFormat="1" applyFont="1" applyBorder="1" applyAlignment="1" applyProtection="1">
      <alignment horizontal="center" vertical="center"/>
      <protection locked="0"/>
    </xf>
    <xf numFmtId="4" fontId="149" fillId="0" borderId="40" xfId="2" applyNumberFormat="1" applyFont="1" applyBorder="1" applyAlignment="1" applyProtection="1">
      <alignment horizontal="center" vertical="center" wrapText="1"/>
      <protection locked="0"/>
    </xf>
    <xf numFmtId="3" fontId="137" fillId="3" borderId="39" xfId="2" applyNumberFormat="1" applyFont="1" applyFill="1" applyBorder="1" applyAlignment="1" applyProtection="1">
      <alignment horizontal="center" vertical="center" wrapText="1"/>
      <protection locked="0"/>
    </xf>
    <xf numFmtId="4" fontId="149" fillId="3" borderId="40" xfId="2" applyNumberFormat="1" applyFont="1" applyFill="1" applyBorder="1" applyAlignment="1" applyProtection="1">
      <alignment horizontal="center" vertical="center" wrapText="1"/>
      <protection locked="0"/>
    </xf>
    <xf numFmtId="3" fontId="137" fillId="3" borderId="41" xfId="2" applyNumberFormat="1" applyFont="1" applyFill="1" applyBorder="1" applyAlignment="1" applyProtection="1">
      <alignment horizontal="center" vertical="center" wrapText="1"/>
      <protection locked="0"/>
    </xf>
    <xf numFmtId="4" fontId="149" fillId="3" borderId="43" xfId="2" applyNumberFormat="1" applyFont="1" applyFill="1" applyBorder="1" applyAlignment="1" applyProtection="1">
      <alignment horizontal="center" vertical="center" wrapText="1"/>
      <protection locked="0"/>
    </xf>
    <xf numFmtId="4" fontId="149" fillId="0" borderId="43" xfId="2" applyNumberFormat="1" applyFont="1" applyBorder="1" applyAlignment="1" applyProtection="1">
      <alignment horizontal="center" vertical="center" wrapText="1"/>
      <protection locked="0"/>
    </xf>
    <xf numFmtId="0" fontId="164" fillId="0" borderId="0" xfId="2" applyFont="1"/>
    <xf numFmtId="2" fontId="160" fillId="0" borderId="0" xfId="2" applyNumberFormat="1" applyFont="1" applyAlignment="1">
      <alignment vertical="center" wrapText="1"/>
    </xf>
    <xf numFmtId="49" fontId="147" fillId="0" borderId="0" xfId="2" applyNumberFormat="1" applyFont="1" applyAlignment="1">
      <alignment horizontal="left" vertical="center" wrapText="1"/>
    </xf>
    <xf numFmtId="0" fontId="142" fillId="0" borderId="0" xfId="2" applyFont="1" applyAlignment="1">
      <alignment horizontal="left" vertical="center"/>
    </xf>
    <xf numFmtId="0" fontId="49" fillId="0" borderId="0" xfId="2" applyFont="1" applyAlignment="1">
      <alignment horizontal="center" vertical="center" wrapText="1"/>
    </xf>
    <xf numFmtId="0" fontId="49" fillId="0" borderId="0" xfId="2" applyFont="1" applyAlignment="1">
      <alignment vertical="center" wrapText="1"/>
    </xf>
    <xf numFmtId="3" fontId="49" fillId="0" borderId="0" xfId="2" applyNumberFormat="1" applyFont="1" applyAlignment="1">
      <alignment vertical="center" wrapText="1"/>
    </xf>
    <xf numFmtId="0" fontId="143" fillId="0" borderId="0" xfId="2" applyFont="1" applyAlignment="1">
      <alignment vertical="center" wrapText="1"/>
    </xf>
    <xf numFmtId="0" fontId="144" fillId="0" borderId="0" xfId="2" applyFont="1" applyAlignment="1">
      <alignment horizontal="center" vertical="center" wrapText="1"/>
    </xf>
    <xf numFmtId="0" fontId="169" fillId="0" borderId="0" xfId="2" applyFont="1" applyAlignment="1">
      <alignment horizontal="center" vertical="center" wrapText="1"/>
    </xf>
    <xf numFmtId="0" fontId="169" fillId="0" borderId="0" xfId="2" applyFont="1" applyAlignment="1">
      <alignment vertical="center" wrapText="1"/>
    </xf>
    <xf numFmtId="0" fontId="48" fillId="0" borderId="0" xfId="2" applyFont="1" applyAlignment="1">
      <alignment horizontal="center" vertical="center" wrapText="1"/>
    </xf>
    <xf numFmtId="4" fontId="55" fillId="0" borderId="0" xfId="2" applyNumberFormat="1" applyFont="1" applyAlignment="1">
      <alignment horizontal="center" vertical="center"/>
    </xf>
    <xf numFmtId="9" fontId="122" fillId="0" borderId="0" xfId="8" applyFont="1" applyBorder="1" applyAlignment="1">
      <alignment horizontal="center" vertical="center"/>
    </xf>
    <xf numFmtId="0" fontId="169" fillId="0" borderId="0" xfId="2" applyFont="1"/>
    <xf numFmtId="0" fontId="169" fillId="0" borderId="0" xfId="2" applyFont="1" applyAlignment="1">
      <alignment horizontal="left" vertical="center" wrapText="1"/>
    </xf>
    <xf numFmtId="2" fontId="169" fillId="0" borderId="0" xfId="1" applyNumberFormat="1" applyFont="1" applyBorder="1" applyAlignment="1">
      <alignment horizontal="center" vertical="center"/>
    </xf>
    <xf numFmtId="2" fontId="169" fillId="0" borderId="0" xfId="1" applyNumberFormat="1" applyFont="1" applyBorder="1" applyAlignment="1">
      <alignment horizontal="center" vertical="center" wrapText="1"/>
    </xf>
    <xf numFmtId="0" fontId="153" fillId="0" borderId="0" xfId="2" applyFont="1" applyAlignment="1">
      <alignment horizontal="left" vertical="center" wrapText="1"/>
    </xf>
    <xf numFmtId="3" fontId="123" fillId="0" borderId="0" xfId="2" applyNumberFormat="1" applyFont="1" applyAlignment="1">
      <alignment vertical="center" wrapText="1"/>
    </xf>
    <xf numFmtId="3" fontId="123" fillId="0" borderId="0" xfId="0" applyNumberFormat="1" applyFont="1" applyBorder="1" applyAlignment="1" applyProtection="1">
      <alignment horizontal="center" vertical="center"/>
      <protection locked="0"/>
    </xf>
    <xf numFmtId="4" fontId="154" fillId="0" borderId="0" xfId="0" applyNumberFormat="1" applyFont="1" applyBorder="1" applyAlignment="1">
      <alignment horizontal="center" vertical="center"/>
    </xf>
    <xf numFmtId="3" fontId="123" fillId="0" borderId="0" xfId="2" applyNumberFormat="1" applyFont="1" applyAlignment="1" applyProtection="1">
      <alignment horizontal="center" vertical="center"/>
      <protection locked="0"/>
    </xf>
    <xf numFmtId="166" fontId="154" fillId="0" borderId="0" xfId="2" applyNumberFormat="1" applyFont="1" applyAlignment="1">
      <alignment horizontal="center" vertical="center"/>
    </xf>
    <xf numFmtId="3" fontId="123" fillId="3" borderId="0" xfId="2" applyNumberFormat="1" applyFont="1" applyFill="1" applyAlignment="1" applyProtection="1">
      <alignment horizontal="center" vertical="center"/>
      <protection locked="0"/>
    </xf>
    <xf numFmtId="165" fontId="154" fillId="0" borderId="0" xfId="1" applyNumberFormat="1" applyFont="1" applyBorder="1" applyAlignment="1">
      <alignment horizontal="center" vertical="center"/>
    </xf>
    <xf numFmtId="4" fontId="154" fillId="0" borderId="0" xfId="2" applyNumberFormat="1" applyFont="1" applyAlignment="1">
      <alignment horizontal="center" vertical="center"/>
    </xf>
    <xf numFmtId="3" fontId="123" fillId="0" borderId="0" xfId="0" applyNumberFormat="1" applyFont="1" applyBorder="1" applyAlignment="1" applyProtection="1">
      <alignment horizontal="center" vertical="center" wrapText="1"/>
      <protection locked="0"/>
    </xf>
    <xf numFmtId="3" fontId="123" fillId="0" borderId="0" xfId="2" applyNumberFormat="1" applyFont="1" applyAlignment="1" applyProtection="1">
      <alignment horizontal="center" vertical="center" wrapText="1"/>
      <protection locked="0"/>
    </xf>
    <xf numFmtId="3" fontId="123" fillId="3" borderId="0" xfId="2" applyNumberFormat="1" applyFont="1" applyFill="1" applyAlignment="1" applyProtection="1">
      <alignment horizontal="center" vertical="center" wrapText="1"/>
      <protection locked="0"/>
    </xf>
    <xf numFmtId="4" fontId="154" fillId="0" borderId="0" xfId="0" applyNumberFormat="1" applyFont="1" applyBorder="1" applyAlignment="1">
      <alignment horizontal="center" vertical="center" wrapText="1"/>
    </xf>
    <xf numFmtId="166" fontId="154" fillId="0" borderId="0" xfId="2" applyNumberFormat="1" applyFont="1" applyAlignment="1">
      <alignment horizontal="center" vertical="center" wrapText="1"/>
    </xf>
    <xf numFmtId="165" fontId="154" fillId="0" borderId="0" xfId="1" applyNumberFormat="1" applyFont="1" applyBorder="1" applyAlignment="1">
      <alignment horizontal="center" vertical="center" wrapText="1"/>
    </xf>
    <xf numFmtId="4" fontId="154" fillId="0" borderId="0" xfId="2" applyNumberFormat="1" applyFont="1" applyAlignment="1">
      <alignment horizontal="center" vertical="center" wrapText="1"/>
    </xf>
    <xf numFmtId="4" fontId="55" fillId="0" borderId="0" xfId="2" applyNumberFormat="1" applyFont="1" applyAlignment="1">
      <alignment horizontal="center" vertical="center" wrapText="1"/>
    </xf>
    <xf numFmtId="0" fontId="170" fillId="0" borderId="0" xfId="2" applyFont="1" applyAlignment="1">
      <alignment horizontal="center" vertical="center" wrapText="1"/>
    </xf>
    <xf numFmtId="166" fontId="170" fillId="0" borderId="0" xfId="2" applyNumberFormat="1" applyFont="1" applyAlignment="1">
      <alignment horizontal="center" vertical="center" wrapText="1"/>
    </xf>
    <xf numFmtId="165" fontId="170" fillId="0" borderId="0" xfId="1" applyNumberFormat="1" applyFont="1" applyBorder="1" applyAlignment="1">
      <alignment horizontal="center" vertical="center" wrapText="1"/>
    </xf>
    <xf numFmtId="4" fontId="170" fillId="0" borderId="0" xfId="2" applyNumberFormat="1" applyFont="1" applyAlignment="1">
      <alignment horizontal="center" vertical="center" wrapText="1"/>
    </xf>
    <xf numFmtId="166" fontId="171" fillId="0" borderId="0" xfId="2" applyNumberFormat="1" applyFont="1" applyAlignment="1">
      <alignment horizontal="center" vertical="center" wrapText="1"/>
    </xf>
    <xf numFmtId="0" fontId="89" fillId="0" borderId="0" xfId="2" applyFont="1" applyAlignment="1">
      <alignment horizontal="left" vertical="center" wrapText="1"/>
    </xf>
    <xf numFmtId="3" fontId="89" fillId="0" borderId="0" xfId="2" applyNumberFormat="1" applyFont="1" applyAlignment="1">
      <alignment horizontal="center" vertical="center" wrapText="1"/>
    </xf>
    <xf numFmtId="3" fontId="170" fillId="0" borderId="0" xfId="2" applyNumberFormat="1" applyFont="1" applyAlignment="1">
      <alignment horizontal="center" vertical="center" wrapText="1"/>
    </xf>
    <xf numFmtId="4" fontId="171" fillId="0" borderId="0" xfId="2" applyNumberFormat="1" applyFont="1" applyAlignment="1">
      <alignment horizontal="center" vertical="center" wrapText="1"/>
    </xf>
    <xf numFmtId="2" fontId="169" fillId="0" borderId="0" xfId="2" applyNumberFormat="1" applyFont="1" applyAlignment="1">
      <alignment vertical="center" wrapText="1"/>
    </xf>
    <xf numFmtId="0" fontId="172" fillId="0" borderId="0" xfId="2" applyFont="1" applyAlignment="1">
      <alignment vertical="center" wrapText="1"/>
    </xf>
    <xf numFmtId="2" fontId="134" fillId="0" borderId="0" xfId="2" applyNumberFormat="1" applyFont="1" applyAlignment="1">
      <alignment vertical="center" wrapText="1"/>
    </xf>
    <xf numFmtId="2" fontId="133" fillId="0" borderId="0" xfId="2" applyNumberFormat="1" applyFont="1" applyAlignment="1">
      <alignment vertical="center" wrapText="1"/>
    </xf>
    <xf numFmtId="0" fontId="48" fillId="0" borderId="0" xfId="2" applyFont="1" applyAlignment="1">
      <alignment horizontal="left" vertical="center"/>
    </xf>
    <xf numFmtId="0" fontId="49" fillId="0" borderId="0" xfId="2" applyFont="1" applyAlignment="1">
      <alignment horizontal="left" vertical="center" wrapText="1"/>
    </xf>
    <xf numFmtId="3" fontId="48" fillId="0" borderId="0" xfId="2" applyNumberFormat="1" applyFont="1" applyAlignment="1">
      <alignment vertical="center" wrapText="1"/>
    </xf>
    <xf numFmtId="3" fontId="48" fillId="0" borderId="0" xfId="0" applyNumberFormat="1" applyFont="1" applyBorder="1" applyAlignment="1" applyProtection="1">
      <alignment horizontal="center" vertical="center"/>
      <protection locked="0"/>
    </xf>
    <xf numFmtId="4" fontId="150" fillId="0" borderId="0" xfId="0" applyNumberFormat="1" applyFont="1" applyBorder="1" applyAlignment="1">
      <alignment horizontal="center" vertical="center"/>
    </xf>
    <xf numFmtId="3" fontId="48" fillId="0" borderId="0" xfId="2" applyNumberFormat="1" applyFont="1" applyAlignment="1" applyProtection="1">
      <alignment horizontal="center" vertical="center"/>
      <protection locked="0"/>
    </xf>
    <xf numFmtId="166" fontId="150" fillId="0" borderId="0" xfId="2" applyNumberFormat="1" applyFont="1" applyAlignment="1">
      <alignment horizontal="center" vertical="center"/>
    </xf>
    <xf numFmtId="3" fontId="48" fillId="3" borderId="0" xfId="2" applyNumberFormat="1" applyFont="1" applyFill="1" applyAlignment="1" applyProtection="1">
      <alignment horizontal="center" vertical="center"/>
      <protection locked="0"/>
    </xf>
    <xf numFmtId="165" fontId="150" fillId="0" borderId="0" xfId="1" applyNumberFormat="1" applyFont="1" applyBorder="1" applyAlignment="1">
      <alignment horizontal="center" vertical="center"/>
    </xf>
    <xf numFmtId="4" fontId="150" fillId="0" borderId="0" xfId="2" applyNumberFormat="1" applyFont="1" applyAlignment="1">
      <alignment horizontal="center" vertical="center"/>
    </xf>
    <xf numFmtId="9" fontId="48" fillId="0" borderId="0" xfId="8" applyFont="1" applyBorder="1" applyAlignment="1">
      <alignment horizontal="center" vertical="center"/>
    </xf>
    <xf numFmtId="0" fontId="48" fillId="0" borderId="0" xfId="2" applyFont="1"/>
    <xf numFmtId="0" fontId="48" fillId="0" borderId="0" xfId="2" applyFont="1" applyAlignment="1">
      <alignment horizontal="left" vertical="center" wrapText="1"/>
    </xf>
    <xf numFmtId="2" fontId="48" fillId="0" borderId="0" xfId="1" applyNumberFormat="1" applyFont="1" applyBorder="1" applyAlignment="1">
      <alignment horizontal="center" vertical="center"/>
    </xf>
    <xf numFmtId="2" fontId="48" fillId="0" borderId="0" xfId="1" applyNumberFormat="1" applyFont="1" applyBorder="1" applyAlignment="1">
      <alignment horizontal="center" vertical="center" wrapText="1"/>
    </xf>
    <xf numFmtId="3" fontId="48" fillId="0" borderId="0" xfId="0" applyNumberFormat="1" applyFont="1" applyBorder="1" applyAlignment="1" applyProtection="1">
      <alignment horizontal="center" vertical="center" wrapText="1"/>
      <protection locked="0"/>
    </xf>
    <xf numFmtId="3" fontId="48" fillId="0" borderId="0" xfId="2" applyNumberFormat="1" applyFont="1" applyAlignment="1" applyProtection="1">
      <alignment horizontal="center" vertical="center" wrapText="1"/>
      <protection locked="0"/>
    </xf>
    <xf numFmtId="3" fontId="64" fillId="0" borderId="0" xfId="2" applyNumberFormat="1" applyFont="1" applyAlignment="1">
      <alignment vertical="center" wrapText="1"/>
    </xf>
    <xf numFmtId="3" fontId="64" fillId="0" borderId="0" xfId="0" applyNumberFormat="1" applyFont="1" applyBorder="1" applyAlignment="1" applyProtection="1">
      <alignment horizontal="center" vertical="center"/>
      <protection locked="0"/>
    </xf>
    <xf numFmtId="4" fontId="155" fillId="0" borderId="0" xfId="0" applyNumberFormat="1" applyFont="1" applyBorder="1" applyAlignment="1">
      <alignment horizontal="center" vertical="center"/>
    </xf>
    <xf numFmtId="3" fontId="64" fillId="0" borderId="0" xfId="2" applyNumberFormat="1" applyFont="1" applyAlignment="1" applyProtection="1">
      <alignment horizontal="center" vertical="center"/>
      <protection locked="0"/>
    </xf>
    <xf numFmtId="166" fontId="155" fillId="0" borderId="0" xfId="2" applyNumberFormat="1" applyFont="1" applyAlignment="1">
      <alignment horizontal="center" vertical="center"/>
    </xf>
    <xf numFmtId="3" fontId="64" fillId="3" borderId="0" xfId="2" applyNumberFormat="1" applyFont="1" applyFill="1" applyAlignment="1" applyProtection="1">
      <alignment horizontal="center" vertical="center"/>
      <protection locked="0"/>
    </xf>
    <xf numFmtId="165" fontId="155" fillId="0" borderId="0" xfId="1" applyNumberFormat="1" applyFont="1" applyBorder="1" applyAlignment="1">
      <alignment horizontal="center" vertical="center"/>
    </xf>
    <xf numFmtId="4" fontId="155" fillId="0" borderId="0" xfId="2" applyNumberFormat="1" applyFont="1" applyAlignment="1">
      <alignment horizontal="center" vertical="center"/>
    </xf>
    <xf numFmtId="3" fontId="64" fillId="0" borderId="0" xfId="0" applyNumberFormat="1" applyFont="1" applyBorder="1" applyAlignment="1" applyProtection="1">
      <alignment horizontal="center" vertical="center" wrapText="1"/>
      <protection locked="0"/>
    </xf>
    <xf numFmtId="3" fontId="64" fillId="0" borderId="0" xfId="2" applyNumberFormat="1" applyFont="1" applyAlignment="1" applyProtection="1">
      <alignment horizontal="center" vertical="center" wrapText="1"/>
      <protection locked="0"/>
    </xf>
    <xf numFmtId="3" fontId="64" fillId="3" borderId="0" xfId="2" applyNumberFormat="1" applyFont="1" applyFill="1" applyAlignment="1" applyProtection="1">
      <alignment horizontal="center" vertical="center" wrapText="1"/>
      <protection locked="0"/>
    </xf>
    <xf numFmtId="4" fontId="155" fillId="0" borderId="0" xfId="0" applyNumberFormat="1" applyFont="1" applyBorder="1" applyAlignment="1">
      <alignment horizontal="center" vertical="center" wrapText="1"/>
    </xf>
    <xf numFmtId="166" fontId="155" fillId="0" borderId="0" xfId="2" applyNumberFormat="1" applyFont="1" applyAlignment="1">
      <alignment horizontal="center" vertical="center" wrapText="1"/>
    </xf>
    <xf numFmtId="165" fontId="155" fillId="0" borderId="0" xfId="1" applyNumberFormat="1" applyFont="1" applyBorder="1" applyAlignment="1">
      <alignment horizontal="center" vertical="center" wrapText="1"/>
    </xf>
    <xf numFmtId="4" fontId="155" fillId="0" borderId="0" xfId="2" applyNumberFormat="1" applyFont="1" applyAlignment="1">
      <alignment horizontal="center" vertical="center" wrapText="1"/>
    </xf>
    <xf numFmtId="4" fontId="150" fillId="0" borderId="0" xfId="2" applyNumberFormat="1" applyFont="1" applyAlignment="1">
      <alignment horizontal="center" vertical="center" wrapText="1"/>
    </xf>
    <xf numFmtId="2" fontId="48" fillId="0" borderId="0" xfId="2" applyNumberFormat="1" applyFont="1" applyAlignment="1">
      <alignment vertical="center" wrapText="1"/>
    </xf>
    <xf numFmtId="0" fontId="155" fillId="0" borderId="0" xfId="2" applyFont="1" applyAlignment="1">
      <alignment vertical="center" wrapText="1"/>
    </xf>
    <xf numFmtId="2" fontId="89" fillId="0" borderId="0" xfId="2" applyNumberFormat="1" applyFont="1" applyAlignment="1">
      <alignment vertical="center" wrapText="1"/>
    </xf>
    <xf numFmtId="10" fontId="64" fillId="0" borderId="0" xfId="2" applyNumberFormat="1" applyFont="1" applyAlignment="1">
      <alignment vertical="center" wrapText="1"/>
    </xf>
    <xf numFmtId="0" fontId="160" fillId="0" borderId="96" xfId="2" applyFont="1" applyBorder="1" applyAlignment="1">
      <alignment vertical="center" wrapText="1"/>
    </xf>
    <xf numFmtId="3" fontId="160" fillId="0" borderId="37" xfId="2" applyNumberFormat="1" applyFont="1" applyBorder="1" applyAlignment="1">
      <alignment vertical="center" wrapText="1"/>
    </xf>
    <xf numFmtId="0" fontId="160" fillId="0" borderId="38" xfId="2" applyFont="1" applyBorder="1" applyAlignment="1">
      <alignment vertical="center" wrapText="1"/>
    </xf>
    <xf numFmtId="0" fontId="103" fillId="0" borderId="0" xfId="2" applyFont="1" applyAlignment="1">
      <alignment vertical="center" wrapText="1"/>
    </xf>
    <xf numFmtId="3" fontId="160" fillId="0" borderId="30" xfId="2" applyNumberFormat="1" applyFont="1" applyBorder="1" applyAlignment="1">
      <alignment horizontal="center" vertical="center" wrapText="1"/>
    </xf>
    <xf numFmtId="0" fontId="103" fillId="0" borderId="0" xfId="2" applyFont="1" applyAlignment="1">
      <alignment vertical="center"/>
    </xf>
    <xf numFmtId="0" fontId="103" fillId="0" borderId="0" xfId="2" applyFont="1" applyAlignment="1">
      <alignment horizontal="left" vertical="center"/>
    </xf>
    <xf numFmtId="0" fontId="49" fillId="39" borderId="145" xfId="2" applyFont="1" applyFill="1" applyBorder="1" applyAlignment="1">
      <alignment horizontal="center" vertical="center" wrapText="1"/>
    </xf>
    <xf numFmtId="0" fontId="49" fillId="39" borderId="147" xfId="2" applyFont="1" applyFill="1" applyBorder="1" applyAlignment="1">
      <alignment horizontal="center" vertical="center" wrapText="1"/>
    </xf>
    <xf numFmtId="1" fontId="48" fillId="0" borderId="0" xfId="21" applyNumberFormat="1" applyFont="1" applyBorder="1" applyAlignment="1">
      <alignment horizontal="center" vertical="center"/>
    </xf>
    <xf numFmtId="2" fontId="48" fillId="0" borderId="0" xfId="21" applyNumberFormat="1" applyFont="1" applyBorder="1" applyAlignment="1">
      <alignment horizontal="center" vertical="center"/>
    </xf>
    <xf numFmtId="14" fontId="48" fillId="0" borderId="0" xfId="2" applyNumberFormat="1" applyFont="1" applyAlignment="1">
      <alignment horizontal="left" vertical="center" wrapText="1"/>
    </xf>
    <xf numFmtId="3" fontId="137" fillId="3" borderId="31" xfId="2" applyNumberFormat="1" applyFont="1" applyFill="1" applyBorder="1" applyAlignment="1" applyProtection="1">
      <alignment horizontal="center" vertical="center"/>
      <protection locked="0"/>
    </xf>
    <xf numFmtId="0" fontId="103" fillId="0" borderId="0" xfId="2" applyFont="1"/>
    <xf numFmtId="2" fontId="64" fillId="0" borderId="0" xfId="21" applyNumberFormat="1" applyFont="1" applyBorder="1" applyAlignment="1">
      <alignment horizontal="center" vertical="center"/>
    </xf>
    <xf numFmtId="3" fontId="137" fillId="3" borderId="44" xfId="2" applyNumberFormat="1" applyFont="1" applyFill="1" applyBorder="1" applyAlignment="1" applyProtection="1">
      <alignment horizontal="center" vertical="center"/>
      <protection locked="0"/>
    </xf>
    <xf numFmtId="3" fontId="137" fillId="0" borderId="44" xfId="2" applyNumberFormat="1" applyFont="1" applyBorder="1" applyAlignment="1" applyProtection="1">
      <alignment horizontal="center" vertical="center" wrapText="1"/>
      <protection locked="0"/>
    </xf>
    <xf numFmtId="3" fontId="137" fillId="3" borderId="44" xfId="2" applyNumberFormat="1" applyFont="1" applyFill="1" applyBorder="1" applyAlignment="1" applyProtection="1">
      <alignment horizontal="center" vertical="center" wrapText="1"/>
      <protection locked="0"/>
    </xf>
    <xf numFmtId="3" fontId="137" fillId="3" borderId="45" xfId="2" applyNumberFormat="1" applyFont="1" applyFill="1" applyBorder="1" applyAlignment="1" applyProtection="1">
      <alignment horizontal="center" vertical="center" wrapText="1"/>
      <protection locked="0"/>
    </xf>
    <xf numFmtId="0" fontId="173" fillId="0" borderId="0" xfId="2" applyFont="1" applyAlignment="1">
      <alignment vertical="center" wrapText="1"/>
    </xf>
    <xf numFmtId="0" fontId="64" fillId="0" borderId="0" xfId="0" applyFont="1" applyAlignment="1">
      <alignment vertical="center"/>
    </xf>
    <xf numFmtId="0" fontId="161" fillId="0" borderId="0" xfId="0" applyFont="1" applyAlignment="1">
      <alignment vertical="center" wrapText="1"/>
    </xf>
    <xf numFmtId="0" fontId="138" fillId="0" borderId="0" xfId="0" applyFont="1" applyAlignment="1">
      <alignment vertical="center" wrapText="1"/>
    </xf>
    <xf numFmtId="0" fontId="174" fillId="0" borderId="0" xfId="0" applyFont="1" applyAlignment="1">
      <alignment vertical="center"/>
    </xf>
    <xf numFmtId="0" fontId="136" fillId="0" borderId="0" xfId="0" applyFont="1" applyAlignment="1">
      <alignment horizontal="right" vertical="center"/>
    </xf>
    <xf numFmtId="0" fontId="146" fillId="0" borderId="0" xfId="0" applyFont="1" applyAlignment="1">
      <alignment horizontal="center"/>
    </xf>
    <xf numFmtId="0" fontId="138" fillId="0" borderId="0" xfId="0" applyFont="1" applyAlignment="1">
      <alignment horizontal="left" vertical="center"/>
    </xf>
    <xf numFmtId="3" fontId="138" fillId="0" borderId="0" xfId="0" applyNumberFormat="1" applyFont="1" applyAlignment="1">
      <alignment horizontal="left" vertical="center"/>
    </xf>
    <xf numFmtId="0" fontId="147" fillId="0" borderId="0" xfId="0" applyFont="1" applyAlignment="1">
      <alignment horizontal="left" vertical="center"/>
    </xf>
    <xf numFmtId="0" fontId="164" fillId="0" borderId="0" xfId="0" applyFont="1" applyAlignment="1">
      <alignment vertical="center"/>
    </xf>
    <xf numFmtId="0" fontId="164" fillId="0" borderId="0" xfId="0" applyFont="1" applyAlignment="1">
      <alignment horizontal="left" vertical="center"/>
    </xf>
    <xf numFmtId="3" fontId="164" fillId="0" borderId="0" xfId="0" applyNumberFormat="1" applyFont="1" applyAlignment="1">
      <alignment horizontal="left" vertical="center"/>
    </xf>
    <xf numFmtId="0" fontId="160" fillId="0" borderId="0" xfId="0" applyFont="1" applyBorder="1" applyAlignment="1">
      <alignment vertical="center" wrapText="1"/>
    </xf>
    <xf numFmtId="0" fontId="132" fillId="0" borderId="0" xfId="0" applyFont="1" applyAlignment="1">
      <alignment vertical="center" wrapText="1"/>
    </xf>
    <xf numFmtId="0" fontId="160" fillId="0" borderId="0" xfId="0" applyFont="1" applyBorder="1" applyAlignment="1">
      <alignment horizontal="center" vertical="center" wrapText="1"/>
    </xf>
    <xf numFmtId="0" fontId="160" fillId="0" borderId="0" xfId="0" applyFont="1" applyAlignment="1">
      <alignment vertical="center" wrapText="1"/>
    </xf>
    <xf numFmtId="0" fontId="160" fillId="0" borderId="14" xfId="0" applyFont="1" applyBorder="1" applyAlignment="1">
      <alignment horizontal="center" vertical="center" wrapText="1"/>
    </xf>
    <xf numFmtId="0" fontId="136" fillId="0" borderId="0" xfId="0" applyFont="1" applyBorder="1" applyAlignment="1">
      <alignment horizontal="center" vertical="center" wrapText="1"/>
    </xf>
    <xf numFmtId="0" fontId="135" fillId="0" borderId="0" xfId="0" applyFont="1" applyBorder="1" applyAlignment="1">
      <alignment vertical="center" wrapText="1"/>
    </xf>
    <xf numFmtId="0" fontId="148" fillId="0" borderId="31" xfId="0" applyFont="1" applyBorder="1" applyAlignment="1">
      <alignment horizontal="left" vertical="center" wrapText="1"/>
    </xf>
    <xf numFmtId="0" fontId="137" fillId="0" borderId="0" xfId="0" applyFont="1" applyAlignment="1">
      <alignment vertical="center" wrapText="1"/>
    </xf>
    <xf numFmtId="10" fontId="137" fillId="0" borderId="0" xfId="7" applyNumberFormat="1" applyFont="1" applyAlignment="1">
      <alignment vertical="center" wrapText="1"/>
    </xf>
    <xf numFmtId="3" fontId="137" fillId="0" borderId="36" xfId="7" applyNumberFormat="1" applyFont="1" applyBorder="1" applyAlignment="1" applyProtection="1">
      <alignment horizontal="center" vertical="center"/>
      <protection locked="0"/>
    </xf>
    <xf numFmtId="4" fontId="149" fillId="0" borderId="38" xfId="7" applyNumberFormat="1" applyFont="1" applyBorder="1" applyAlignment="1">
      <alignment horizontal="center" vertical="center"/>
    </xf>
    <xf numFmtId="10" fontId="137" fillId="0" borderId="0" xfId="6" applyNumberFormat="1" applyFont="1" applyAlignment="1">
      <alignment vertical="center" wrapText="1"/>
    </xf>
    <xf numFmtId="3" fontId="148" fillId="0" borderId="36" xfId="0" applyNumberFormat="1" applyFont="1" applyBorder="1" applyAlignment="1">
      <alignment horizontal="center" vertical="center"/>
    </xf>
    <xf numFmtId="0" fontId="148" fillId="0" borderId="45" xfId="0" applyFont="1" applyBorder="1" applyAlignment="1">
      <alignment horizontal="left" vertical="center" wrapText="1"/>
    </xf>
    <xf numFmtId="3" fontId="137" fillId="0" borderId="41" xfId="7" applyNumberFormat="1" applyFont="1" applyBorder="1" applyAlignment="1" applyProtection="1">
      <alignment horizontal="center" vertical="center"/>
      <protection locked="0"/>
    </xf>
    <xf numFmtId="4" fontId="149" fillId="0" borderId="43" xfId="7" applyNumberFormat="1" applyFont="1" applyBorder="1" applyAlignment="1">
      <alignment horizontal="center" vertical="center"/>
    </xf>
    <xf numFmtId="3" fontId="148" fillId="0" borderId="41" xfId="0" applyNumberFormat="1" applyFont="1" applyBorder="1" applyAlignment="1">
      <alignment horizontal="center" vertical="center"/>
    </xf>
    <xf numFmtId="4" fontId="149" fillId="0" borderId="43" xfId="0" applyNumberFormat="1" applyFont="1" applyBorder="1" applyAlignment="1">
      <alignment horizontal="center" vertical="center"/>
    </xf>
    <xf numFmtId="0" fontId="132" fillId="0" borderId="0" xfId="0" applyFont="1" applyBorder="1" applyAlignment="1">
      <alignment horizontal="left" vertical="center" wrapText="1"/>
    </xf>
    <xf numFmtId="0" fontId="132" fillId="0" borderId="0" xfId="0" applyFont="1" applyBorder="1" applyAlignment="1">
      <alignment vertical="center" wrapText="1"/>
    </xf>
    <xf numFmtId="3" fontId="132" fillId="0" borderId="0" xfId="0" applyNumberFormat="1" applyFont="1" applyBorder="1" applyAlignment="1">
      <alignment horizontal="center" vertical="center" wrapText="1"/>
    </xf>
    <xf numFmtId="4" fontId="175" fillId="0" borderId="0" xfId="0" applyNumberFormat="1" applyFont="1" applyBorder="1" applyAlignment="1">
      <alignment horizontal="center" vertical="center" wrapText="1"/>
    </xf>
    <xf numFmtId="4" fontId="176" fillId="0" borderId="11" xfId="0" applyNumberFormat="1" applyFont="1" applyBorder="1" applyAlignment="1">
      <alignment horizontal="center" vertical="center" wrapText="1"/>
    </xf>
    <xf numFmtId="0" fontId="177" fillId="0" borderId="0" xfId="0" applyFont="1" applyBorder="1" applyAlignment="1">
      <alignment vertical="center" wrapText="1"/>
    </xf>
    <xf numFmtId="0" fontId="147" fillId="0" borderId="0" xfId="0" applyFont="1" applyBorder="1" applyAlignment="1">
      <alignment vertical="center" wrapText="1"/>
    </xf>
    <xf numFmtId="2" fontId="146" fillId="0" borderId="0" xfId="0" applyNumberFormat="1" applyFont="1" applyAlignment="1">
      <alignment vertical="center" wrapText="1"/>
    </xf>
    <xf numFmtId="2" fontId="146" fillId="0" borderId="0" xfId="0" applyNumberFormat="1" applyFont="1" applyAlignment="1">
      <alignment horizontal="left" vertical="center" wrapText="1"/>
    </xf>
    <xf numFmtId="2" fontId="177" fillId="0" borderId="0" xfId="0" applyNumberFormat="1" applyFont="1" applyAlignment="1">
      <alignment horizontal="left" vertical="center" wrapText="1"/>
    </xf>
    <xf numFmtId="0" fontId="177" fillId="0" borderId="0" xfId="0" applyFont="1" applyAlignment="1">
      <alignment horizontal="left" vertical="center" wrapText="1"/>
    </xf>
    <xf numFmtId="3" fontId="177" fillId="0" borderId="0" xfId="0" applyNumberFormat="1" applyFont="1" applyAlignment="1">
      <alignment horizontal="left" vertical="center" wrapText="1"/>
    </xf>
    <xf numFmtId="0" fontId="147" fillId="0" borderId="0" xfId="0" applyFont="1" applyBorder="1" applyAlignment="1">
      <alignment horizontal="left" vertical="center" wrapText="1"/>
    </xf>
    <xf numFmtId="0" fontId="147" fillId="0" borderId="0" xfId="0" applyFont="1" applyAlignment="1">
      <alignment vertical="center" wrapText="1"/>
    </xf>
    <xf numFmtId="0" fontId="49" fillId="39" borderId="41" xfId="0" applyFont="1" applyFill="1" applyBorder="1" applyAlignment="1">
      <alignment horizontal="center" vertical="center" wrapText="1"/>
    </xf>
    <xf numFmtId="0" fontId="49" fillId="39" borderId="151" xfId="0" applyFont="1" applyFill="1" applyBorder="1" applyAlignment="1">
      <alignment horizontal="center" vertical="center" wrapText="1"/>
    </xf>
    <xf numFmtId="0" fontId="49" fillId="39" borderId="152" xfId="0" applyFont="1" applyFill="1" applyBorder="1" applyAlignment="1">
      <alignment horizontal="center" vertical="center" wrapText="1"/>
    </xf>
    <xf numFmtId="0" fontId="160" fillId="0" borderId="0" xfId="0" applyFont="1" applyAlignment="1">
      <alignment horizontal="center" vertical="center" wrapText="1"/>
    </xf>
    <xf numFmtId="0" fontId="135" fillId="0" borderId="0" xfId="0" applyFont="1" applyBorder="1" applyAlignment="1">
      <alignment horizontal="center" vertical="center" wrapText="1"/>
    </xf>
    <xf numFmtId="0" fontId="139" fillId="0" borderId="0" xfId="0" applyFont="1" applyBorder="1" applyAlignment="1">
      <alignment horizontal="center" vertical="center" wrapText="1"/>
    </xf>
    <xf numFmtId="3" fontId="160" fillId="0" borderId="61" xfId="0" applyNumberFormat="1" applyFont="1" applyBorder="1" applyAlignment="1">
      <alignment horizontal="center" vertical="center" wrapText="1"/>
    </xf>
    <xf numFmtId="4" fontId="162" fillId="0" borderId="62" xfId="0" applyNumberFormat="1" applyFont="1" applyBorder="1" applyAlignment="1">
      <alignment horizontal="center" vertical="center" wrapText="1"/>
    </xf>
    <xf numFmtId="0" fontId="64" fillId="0" borderId="0" xfId="0" applyFont="1"/>
    <xf numFmtId="0" fontId="138" fillId="0" borderId="0" xfId="0" applyFont="1" applyBorder="1" applyAlignment="1">
      <alignment horizontal="left" vertical="center"/>
    </xf>
    <xf numFmtId="0" fontId="164" fillId="0" borderId="0" xfId="0" applyFont="1" applyBorder="1" applyAlignment="1">
      <alignment horizontal="left" vertical="center"/>
    </xf>
    <xf numFmtId="0" fontId="164" fillId="0" borderId="0" xfId="0" applyFont="1"/>
    <xf numFmtId="0" fontId="164" fillId="0" borderId="0" xfId="0" applyFont="1" applyBorder="1"/>
    <xf numFmtId="9" fontId="160" fillId="0" borderId="0" xfId="0" applyNumberFormat="1" applyFont="1" applyBorder="1" applyAlignment="1">
      <alignment horizontal="center" vertical="center" wrapText="1"/>
    </xf>
    <xf numFmtId="0" fontId="64" fillId="0" borderId="0" xfId="0" applyFont="1" applyBorder="1"/>
    <xf numFmtId="0" fontId="137" fillId="0" borderId="0" xfId="0" applyFont="1" applyAlignment="1">
      <alignment horizontal="center" vertical="center" wrapText="1"/>
    </xf>
    <xf numFmtId="0" fontId="148" fillId="0" borderId="53" xfId="0" applyFont="1" applyBorder="1" applyAlignment="1">
      <alignment horizontal="left" vertical="center" wrapText="1"/>
    </xf>
    <xf numFmtId="3" fontId="137" fillId="0" borderId="55" xfId="0" applyNumberFormat="1" applyFont="1" applyBorder="1" applyAlignment="1">
      <alignment horizontal="center" vertical="center"/>
    </xf>
    <xf numFmtId="4" fontId="149" fillId="0" borderId="56" xfId="0" applyNumberFormat="1" applyFont="1" applyBorder="1" applyAlignment="1">
      <alignment horizontal="center" vertical="center"/>
    </xf>
    <xf numFmtId="0" fontId="137" fillId="0" borderId="0" xfId="0" applyFont="1" applyAlignment="1">
      <alignment horizontal="center" vertical="center"/>
    </xf>
    <xf numFmtId="4" fontId="137" fillId="0" borderId="0" xfId="0" applyNumberFormat="1" applyFont="1" applyBorder="1" applyAlignment="1">
      <alignment horizontal="center" vertical="center"/>
    </xf>
    <xf numFmtId="10" fontId="137" fillId="0" borderId="0" xfId="0" applyNumberFormat="1" applyFont="1" applyBorder="1" applyAlignment="1">
      <alignment horizontal="center" vertical="center"/>
    </xf>
    <xf numFmtId="2" fontId="137" fillId="0" borderId="0" xfId="0" applyNumberFormat="1" applyFont="1" applyBorder="1" applyAlignment="1" applyProtection="1">
      <alignment horizontal="center" vertical="center"/>
      <protection locked="0"/>
    </xf>
    <xf numFmtId="10" fontId="137" fillId="0" borderId="0" xfId="0" applyNumberFormat="1" applyFont="1" applyAlignment="1">
      <alignment vertical="center" wrapText="1"/>
    </xf>
    <xf numFmtId="0" fontId="148" fillId="0" borderId="63" xfId="0" applyFont="1" applyBorder="1" applyAlignment="1">
      <alignment horizontal="left" vertical="center" wrapText="1"/>
    </xf>
    <xf numFmtId="3" fontId="137" fillId="0" borderId="59" xfId="0" applyNumberFormat="1" applyFont="1" applyBorder="1" applyAlignment="1">
      <alignment horizontal="center" vertical="center"/>
    </xf>
    <xf numFmtId="4" fontId="149" fillId="0" borderId="60" xfId="0" applyNumberFormat="1" applyFont="1" applyBorder="1" applyAlignment="1">
      <alignment horizontal="center" vertical="center"/>
    </xf>
    <xf numFmtId="3" fontId="137" fillId="0" borderId="59" xfId="0" applyNumberFormat="1" applyFont="1" applyBorder="1" applyAlignment="1">
      <alignment horizontal="center" vertical="center" wrapText="1"/>
    </xf>
    <xf numFmtId="4" fontId="149" fillId="0" borderId="60" xfId="0" applyNumberFormat="1" applyFont="1" applyBorder="1" applyAlignment="1">
      <alignment horizontal="center" vertical="center" wrapText="1"/>
    </xf>
    <xf numFmtId="4" fontId="137" fillId="0" borderId="0" xfId="0" applyNumberFormat="1" applyFont="1" applyBorder="1" applyAlignment="1">
      <alignment horizontal="center" vertical="center" wrapText="1"/>
    </xf>
    <xf numFmtId="0" fontId="148" fillId="0" borderId="54" xfId="0" applyFont="1" applyBorder="1" applyAlignment="1">
      <alignment horizontal="left" vertical="center" wrapText="1"/>
    </xf>
    <xf numFmtId="3" fontId="137" fillId="0" borderId="57" xfId="0" applyNumberFormat="1" applyFont="1" applyBorder="1" applyAlignment="1">
      <alignment horizontal="center" vertical="center" wrapText="1"/>
    </xf>
    <xf numFmtId="4" fontId="149" fillId="0" borderId="58" xfId="0" applyNumberFormat="1" applyFont="1" applyBorder="1" applyAlignment="1">
      <alignment horizontal="center" vertical="center" wrapText="1"/>
    </xf>
    <xf numFmtId="3" fontId="137" fillId="0" borderId="57" xfId="0" applyNumberFormat="1" applyFont="1" applyBorder="1" applyAlignment="1">
      <alignment horizontal="center" vertical="center"/>
    </xf>
    <xf numFmtId="4" fontId="149" fillId="0" borderId="58" xfId="0" applyNumberFormat="1" applyFont="1" applyBorder="1" applyAlignment="1">
      <alignment horizontal="center" vertical="center"/>
    </xf>
    <xf numFmtId="3" fontId="64" fillId="0" borderId="0" xfId="0" applyNumberFormat="1" applyFont="1" applyBorder="1"/>
    <xf numFmtId="2" fontId="139" fillId="0" borderId="0" xfId="0" applyNumberFormat="1" applyFont="1" applyBorder="1" applyAlignment="1">
      <alignment horizontal="center" vertical="center" wrapText="1"/>
    </xf>
    <xf numFmtId="2" fontId="64" fillId="0" borderId="0" xfId="0" applyNumberFormat="1" applyFont="1" applyBorder="1"/>
    <xf numFmtId="2" fontId="136" fillId="0" borderId="0" xfId="0" applyNumberFormat="1" applyFont="1" applyBorder="1" applyAlignment="1">
      <alignment horizontal="center" vertical="center" wrapText="1"/>
    </xf>
    <xf numFmtId="0" fontId="48" fillId="0" borderId="0" xfId="0" applyFont="1" applyBorder="1" applyAlignment="1">
      <alignment vertical="center" wrapText="1"/>
    </xf>
    <xf numFmtId="0" fontId="150" fillId="0" borderId="0" xfId="0" applyFont="1"/>
    <xf numFmtId="2" fontId="49" fillId="0" borderId="0" xfId="0" applyNumberFormat="1" applyFont="1" applyAlignment="1">
      <alignment vertical="center" wrapText="1"/>
    </xf>
    <xf numFmtId="0" fontId="48" fillId="0" borderId="0" xfId="0" applyFont="1"/>
    <xf numFmtId="3" fontId="48" fillId="0" borderId="0" xfId="0" applyNumberFormat="1" applyFont="1"/>
    <xf numFmtId="0" fontId="48" fillId="0" borderId="0" xfId="0" applyFont="1" applyBorder="1"/>
    <xf numFmtId="3" fontId="48" fillId="0" borderId="0" xfId="0" applyNumberFormat="1" applyFont="1" applyBorder="1" applyAlignment="1">
      <alignment horizontal="center" vertical="center" wrapText="1"/>
    </xf>
    <xf numFmtId="2" fontId="48" fillId="0" borderId="0" xfId="0" applyNumberFormat="1" applyFont="1" applyBorder="1" applyAlignment="1" applyProtection="1">
      <alignment horizontal="center" vertical="center"/>
      <protection locked="0"/>
    </xf>
    <xf numFmtId="4" fontId="150" fillId="0" borderId="0" xfId="0" applyNumberFormat="1" applyFont="1" applyBorder="1" applyAlignment="1">
      <alignment horizontal="center" vertical="center" wrapText="1"/>
    </xf>
    <xf numFmtId="4" fontId="48" fillId="0" borderId="0" xfId="0" applyNumberFormat="1" applyFont="1" applyBorder="1" applyAlignment="1">
      <alignment horizontal="center" vertical="center" wrapText="1"/>
    </xf>
    <xf numFmtId="3" fontId="48" fillId="0" borderId="0" xfId="0" applyNumberFormat="1" applyFont="1" applyBorder="1" applyAlignment="1">
      <alignment horizontal="center" vertical="center"/>
    </xf>
    <xf numFmtId="10" fontId="48" fillId="0" borderId="0" xfId="0" applyNumberFormat="1" applyFont="1" applyBorder="1" applyAlignment="1">
      <alignment vertical="center" wrapText="1"/>
    </xf>
    <xf numFmtId="0" fontId="103" fillId="0" borderId="0" xfId="0" applyFont="1"/>
    <xf numFmtId="0" fontId="49" fillId="39" borderId="57" xfId="0" applyFont="1" applyFill="1" applyBorder="1" applyAlignment="1">
      <alignment horizontal="center" vertical="center" wrapText="1"/>
    </xf>
    <xf numFmtId="0" fontId="49" fillId="39" borderId="155" xfId="0" applyFont="1" applyFill="1" applyBorder="1" applyAlignment="1">
      <alignment horizontal="center" vertical="center" wrapText="1"/>
    </xf>
    <xf numFmtId="9" fontId="143" fillId="39" borderId="154" xfId="0" applyNumberFormat="1" applyFont="1" applyFill="1" applyBorder="1" applyAlignment="1">
      <alignment horizontal="center" vertical="center" wrapText="1"/>
    </xf>
    <xf numFmtId="9" fontId="143" fillId="39" borderId="58" xfId="0" applyNumberFormat="1" applyFont="1" applyFill="1" applyBorder="1" applyAlignment="1">
      <alignment horizontal="center" vertical="center" wrapText="1"/>
    </xf>
    <xf numFmtId="0" fontId="158" fillId="0" borderId="0" xfId="0" applyFont="1" applyAlignment="1">
      <alignment vertical="center"/>
    </xf>
    <xf numFmtId="0" fontId="49" fillId="0" borderId="0" xfId="0" applyFont="1" applyBorder="1" applyAlignment="1">
      <alignment horizontal="center" vertical="center" wrapText="1"/>
    </xf>
    <xf numFmtId="0" fontId="49" fillId="0" borderId="0" xfId="0" applyFont="1" applyBorder="1" applyAlignment="1">
      <alignment horizontal="left" vertical="center" wrapText="1"/>
    </xf>
    <xf numFmtId="0" fontId="49" fillId="0" borderId="0" xfId="0" applyFont="1" applyBorder="1" applyAlignment="1">
      <alignment vertical="center" wrapText="1"/>
    </xf>
    <xf numFmtId="0" fontId="150" fillId="0" borderId="0" xfId="0" applyFont="1" applyAlignment="1">
      <alignment vertical="center"/>
    </xf>
    <xf numFmtId="0" fontId="64" fillId="0" borderId="0" xfId="0" applyFont="1" applyBorder="1" applyAlignment="1">
      <alignment vertical="center"/>
    </xf>
    <xf numFmtId="0" fontId="146" fillId="0" borderId="0" xfId="0" applyFont="1"/>
    <xf numFmtId="0" fontId="160" fillId="0" borderId="0" xfId="0" applyFont="1" applyAlignment="1">
      <alignment vertical="center"/>
    </xf>
    <xf numFmtId="0" fontId="147" fillId="0" borderId="0" xfId="0" applyFont="1" applyAlignment="1">
      <alignment horizontal="center" vertical="center"/>
    </xf>
    <xf numFmtId="0" fontId="147" fillId="0" borderId="0" xfId="0" applyFont="1" applyBorder="1" applyAlignment="1">
      <alignment horizontal="center" vertical="center"/>
    </xf>
    <xf numFmtId="0" fontId="48" fillId="0" borderId="0" xfId="0" applyFont="1" applyBorder="1" applyAlignment="1">
      <alignment horizontal="left" vertical="center"/>
    </xf>
    <xf numFmtId="0" fontId="49" fillId="0" borderId="0" xfId="0" applyFont="1" applyBorder="1" applyAlignment="1">
      <alignment horizontal="center" vertical="center"/>
    </xf>
    <xf numFmtId="4" fontId="48" fillId="0" borderId="0" xfId="0" applyNumberFormat="1" applyFont="1" applyBorder="1" applyAlignment="1">
      <alignment horizontal="center" vertical="center"/>
    </xf>
    <xf numFmtId="0" fontId="48" fillId="0" borderId="0" xfId="0" applyFont="1" applyBorder="1" applyAlignment="1">
      <alignment horizontal="center" vertical="center" wrapText="1"/>
    </xf>
    <xf numFmtId="3" fontId="48" fillId="0" borderId="0" xfId="0" applyNumberFormat="1" applyFont="1" applyBorder="1" applyAlignment="1">
      <alignment vertical="center" wrapText="1"/>
    </xf>
    <xf numFmtId="3" fontId="49" fillId="0" borderId="0" xfId="0" applyNumberFormat="1" applyFont="1" applyBorder="1" applyAlignment="1">
      <alignment horizontal="center" vertical="center" wrapText="1"/>
    </xf>
    <xf numFmtId="4" fontId="171" fillId="0" borderId="0" xfId="0" applyNumberFormat="1" applyFont="1" applyBorder="1" applyAlignment="1">
      <alignment horizontal="center" vertical="center" wrapText="1"/>
    </xf>
    <xf numFmtId="4" fontId="49" fillId="0" borderId="0" xfId="0" applyNumberFormat="1" applyFont="1" applyBorder="1" applyAlignment="1">
      <alignment horizontal="center" vertical="center" wrapText="1"/>
    </xf>
    <xf numFmtId="2" fontId="150" fillId="0" borderId="0" xfId="0" applyNumberFormat="1" applyFont="1" applyBorder="1" applyAlignment="1">
      <alignment vertical="center" wrapText="1"/>
    </xf>
    <xf numFmtId="2" fontId="48" fillId="0" borderId="0" xfId="0" applyNumberFormat="1" applyFont="1" applyBorder="1" applyAlignment="1">
      <alignment vertical="center" wrapText="1"/>
    </xf>
    <xf numFmtId="0" fontId="138" fillId="0" borderId="0" xfId="0" applyFont="1" applyBorder="1" applyAlignment="1">
      <alignment vertical="center" wrapText="1"/>
    </xf>
    <xf numFmtId="0" fontId="150" fillId="0" borderId="0" xfId="0" applyFont="1" applyBorder="1"/>
    <xf numFmtId="3" fontId="138" fillId="0" borderId="0" xfId="0" applyNumberFormat="1" applyFont="1" applyAlignment="1">
      <alignment vertical="center" wrapText="1"/>
    </xf>
    <xf numFmtId="0" fontId="121" fillId="39" borderId="100" xfId="2" applyFont="1" applyFill="1" applyBorder="1" applyAlignment="1">
      <alignment horizontal="center" vertical="center" wrapText="1"/>
    </xf>
    <xf numFmtId="0" fontId="121" fillId="39" borderId="109" xfId="2" applyFont="1" applyFill="1" applyBorder="1" applyAlignment="1">
      <alignment horizontal="center" vertical="center" wrapText="1"/>
    </xf>
    <xf numFmtId="0" fontId="121" fillId="39" borderId="99" xfId="2" applyFont="1" applyFill="1" applyBorder="1" applyAlignment="1">
      <alignment horizontal="center" vertical="center" wrapText="1"/>
    </xf>
    <xf numFmtId="0" fontId="179" fillId="0" borderId="0" xfId="0" applyFont="1" applyAlignment="1">
      <alignment horizontal="left" vertical="center"/>
    </xf>
    <xf numFmtId="0" fontId="179" fillId="0" borderId="0" xfId="0" applyFont="1" applyAlignment="1">
      <alignment vertical="center"/>
    </xf>
    <xf numFmtId="0" fontId="180" fillId="3" borderId="0" xfId="2" applyFont="1" applyFill="1" applyAlignment="1">
      <alignment vertical="center" wrapText="1"/>
    </xf>
    <xf numFmtId="0" fontId="164" fillId="3" borderId="0" xfId="2" applyFont="1" applyFill="1" applyAlignment="1">
      <alignment vertical="center" wrapText="1"/>
    </xf>
    <xf numFmtId="0" fontId="163" fillId="0" borderId="0" xfId="0" applyFont="1" applyAlignment="1">
      <alignment vertical="center" wrapText="1"/>
    </xf>
    <xf numFmtId="0" fontId="137" fillId="0" borderId="54" xfId="2" applyFont="1" applyBorder="1" applyAlignment="1">
      <alignment vertical="center" wrapText="1"/>
    </xf>
    <xf numFmtId="0" fontId="161" fillId="0" borderId="0" xfId="2" applyFont="1" applyAlignment="1">
      <alignment vertical="center" wrapText="1"/>
    </xf>
    <xf numFmtId="0" fontId="164" fillId="0" borderId="0" xfId="0" applyFont="1" applyBorder="1" applyAlignment="1">
      <alignment vertical="center" wrapText="1"/>
    </xf>
    <xf numFmtId="3" fontId="132" fillId="0" borderId="0" xfId="2" applyNumberFormat="1" applyFont="1" applyAlignment="1">
      <alignment horizontal="center" vertical="center" wrapText="1"/>
    </xf>
    <xf numFmtId="4" fontId="132" fillId="0" borderId="0" xfId="2" applyNumberFormat="1" applyFont="1" applyAlignment="1">
      <alignment horizontal="center" vertical="center" wrapText="1"/>
    </xf>
    <xf numFmtId="0" fontId="145" fillId="0" borderId="0" xfId="2" applyFont="1"/>
    <xf numFmtId="0" fontId="146" fillId="0" borderId="0" xfId="2" applyFont="1"/>
    <xf numFmtId="0" fontId="164" fillId="2" borderId="0" xfId="5" applyFont="1" applyFill="1" applyAlignment="1">
      <alignment vertical="center"/>
    </xf>
    <xf numFmtId="0" fontId="177" fillId="3" borderId="0" xfId="2" applyFont="1" applyFill="1" applyAlignment="1">
      <alignment horizontal="left" vertical="center"/>
    </xf>
    <xf numFmtId="0" fontId="160" fillId="0" borderId="64" xfId="2" applyFont="1" applyBorder="1" applyAlignment="1">
      <alignment horizontal="center" vertical="center" wrapText="1"/>
    </xf>
    <xf numFmtId="0" fontId="160" fillId="3" borderId="0" xfId="2" applyFont="1" applyFill="1" applyAlignment="1">
      <alignment vertical="center" wrapText="1"/>
    </xf>
    <xf numFmtId="2" fontId="64" fillId="3" borderId="0" xfId="2" applyNumberFormat="1" applyFont="1" applyFill="1" applyAlignment="1">
      <alignment vertical="center" wrapText="1"/>
    </xf>
    <xf numFmtId="0" fontId="148" fillId="0" borderId="53" xfId="2" applyFont="1" applyBorder="1" applyAlignment="1">
      <alignment horizontal="left" vertical="center" wrapText="1"/>
    </xf>
    <xf numFmtId="3" fontId="177" fillId="0" borderId="0" xfId="2" applyNumberFormat="1" applyFont="1" applyAlignment="1">
      <alignment vertical="center" wrapText="1"/>
    </xf>
    <xf numFmtId="3" fontId="137" fillId="0" borderId="55" xfId="0" applyNumberFormat="1" applyFont="1" applyBorder="1" applyAlignment="1" applyProtection="1">
      <alignment horizontal="center" vertical="center"/>
      <protection locked="0"/>
    </xf>
    <xf numFmtId="3" fontId="137" fillId="0" borderId="55" xfId="2" applyNumberFormat="1" applyFont="1" applyBorder="1" applyAlignment="1" applyProtection="1">
      <alignment horizontal="center" vertical="center"/>
      <protection locked="0"/>
    </xf>
    <xf numFmtId="4" fontId="149" fillId="0" borderId="56" xfId="2" applyNumberFormat="1" applyFont="1" applyBorder="1" applyAlignment="1">
      <alignment horizontal="center" vertical="center"/>
    </xf>
    <xf numFmtId="3" fontId="137" fillId="0" borderId="55" xfId="2" applyNumberFormat="1" applyFont="1" applyBorder="1" applyAlignment="1">
      <alignment horizontal="center" vertical="center" wrapText="1"/>
    </xf>
    <xf numFmtId="4" fontId="149" fillId="0" borderId="64" xfId="2" applyNumberFormat="1" applyFont="1" applyBorder="1" applyAlignment="1">
      <alignment horizontal="center" vertical="center" wrapText="1"/>
    </xf>
    <xf numFmtId="4" fontId="48" fillId="0" borderId="0" xfId="2" applyNumberFormat="1" applyFont="1" applyAlignment="1">
      <alignment horizontal="center" vertical="center"/>
    </xf>
    <xf numFmtId="0" fontId="148" fillId="0" borderId="63" xfId="2" applyFont="1" applyBorder="1" applyAlignment="1">
      <alignment horizontal="left" vertical="center" wrapText="1"/>
    </xf>
    <xf numFmtId="3" fontId="137" fillId="0" borderId="59" xfId="0" applyNumberFormat="1" applyFont="1" applyBorder="1" applyAlignment="1" applyProtection="1">
      <alignment horizontal="center" vertical="center"/>
      <protection locked="0"/>
    </xf>
    <xf numFmtId="3" fontId="137" fillId="0" borderId="59" xfId="2" applyNumberFormat="1" applyFont="1" applyBorder="1" applyAlignment="1" applyProtection="1">
      <alignment horizontal="center" vertical="center"/>
      <protection locked="0"/>
    </xf>
    <xf numFmtId="4" fontId="149" fillId="0" borderId="60" xfId="2" applyNumberFormat="1" applyFont="1" applyBorder="1" applyAlignment="1">
      <alignment horizontal="center" vertical="center"/>
    </xf>
    <xf numFmtId="3" fontId="137" fillId="0" borderId="59" xfId="2" applyNumberFormat="1" applyFont="1" applyBorder="1" applyAlignment="1">
      <alignment horizontal="center" vertical="center" wrapText="1"/>
    </xf>
    <xf numFmtId="3" fontId="137" fillId="0" borderId="59" xfId="0" applyNumberFormat="1" applyFont="1" applyBorder="1" applyAlignment="1" applyProtection="1">
      <alignment horizontal="center" vertical="center" wrapText="1"/>
      <protection locked="0"/>
    </xf>
    <xf numFmtId="3" fontId="137" fillId="0" borderId="59" xfId="2" applyNumberFormat="1" applyFont="1" applyBorder="1" applyAlignment="1" applyProtection="1">
      <alignment horizontal="center" vertical="center" wrapText="1"/>
      <protection locked="0"/>
    </xf>
    <xf numFmtId="4" fontId="48" fillId="0" borderId="0" xfId="2" applyNumberFormat="1" applyFont="1" applyAlignment="1">
      <alignment horizontal="center" vertical="center" wrapText="1"/>
    </xf>
    <xf numFmtId="0" fontId="89" fillId="0" borderId="63" xfId="2" applyFont="1" applyBorder="1" applyAlignment="1">
      <alignment horizontal="left" vertical="center" wrapText="1"/>
    </xf>
    <xf numFmtId="3" fontId="64" fillId="0" borderId="59" xfId="2" applyNumberFormat="1" applyFont="1" applyBorder="1" applyAlignment="1" applyProtection="1">
      <alignment horizontal="center" vertical="center"/>
      <protection locked="0"/>
    </xf>
    <xf numFmtId="4" fontId="155" fillId="0" borderId="60" xfId="2" applyNumberFormat="1" applyFont="1" applyBorder="1" applyAlignment="1">
      <alignment horizontal="center" vertical="center"/>
    </xf>
    <xf numFmtId="3" fontId="64" fillId="0" borderId="59" xfId="2" applyNumberFormat="1" applyFont="1" applyBorder="1" applyAlignment="1">
      <alignment horizontal="center" vertical="center" wrapText="1"/>
    </xf>
    <xf numFmtId="4" fontId="149" fillId="0" borderId="60" xfId="2" applyNumberFormat="1" applyFont="1" applyBorder="1" applyAlignment="1">
      <alignment horizontal="center" vertical="center" wrapText="1"/>
    </xf>
    <xf numFmtId="0" fontId="137" fillId="0" borderId="57" xfId="2" applyFont="1" applyBorder="1" applyAlignment="1">
      <alignment vertical="center" wrapText="1"/>
    </xf>
    <xf numFmtId="0" fontId="149" fillId="0" borderId="58" xfId="2" applyFont="1" applyBorder="1" applyAlignment="1">
      <alignment vertical="center" wrapText="1"/>
    </xf>
    <xf numFmtId="0" fontId="137" fillId="0" borderId="65" xfId="2" applyFont="1" applyBorder="1" applyAlignment="1">
      <alignment vertical="center" wrapText="1"/>
    </xf>
    <xf numFmtId="2" fontId="146" fillId="0" borderId="0" xfId="2" applyNumberFormat="1" applyFont="1" applyAlignment="1">
      <alignment horizontal="left" vertical="center" wrapText="1"/>
    </xf>
    <xf numFmtId="2" fontId="181" fillId="0" borderId="0" xfId="2" applyNumberFormat="1" applyFont="1" applyAlignment="1">
      <alignment horizontal="left" vertical="center" wrapText="1"/>
    </xf>
    <xf numFmtId="0" fontId="182" fillId="0" borderId="0" xfId="2" applyFont="1" applyAlignment="1">
      <alignment vertical="center" wrapText="1"/>
    </xf>
    <xf numFmtId="0" fontId="48" fillId="3" borderId="0" xfId="2" applyFont="1" applyFill="1" applyAlignment="1">
      <alignment vertical="center" wrapText="1"/>
    </xf>
    <xf numFmtId="0" fontId="132" fillId="0" borderId="0" xfId="2" applyFont="1" applyAlignment="1">
      <alignment horizontal="left" vertical="center" wrapText="1"/>
    </xf>
    <xf numFmtId="0" fontId="177" fillId="0" borderId="0" xfId="2" applyFont="1" applyAlignment="1">
      <alignment vertical="center" wrapText="1"/>
    </xf>
    <xf numFmtId="49" fontId="164" fillId="0" borderId="0" xfId="2" applyNumberFormat="1" applyFont="1" applyAlignment="1">
      <alignment vertical="center" wrapText="1"/>
    </xf>
    <xf numFmtId="165" fontId="64" fillId="0" borderId="0" xfId="1" applyNumberFormat="1" applyFont="1" applyBorder="1" applyAlignment="1">
      <alignment horizontal="center" vertical="center"/>
    </xf>
    <xf numFmtId="165" fontId="64" fillId="0" borderId="0" xfId="1" applyNumberFormat="1" applyFont="1" applyBorder="1" applyAlignment="1">
      <alignment horizontal="center" vertical="center" wrapText="1"/>
    </xf>
    <xf numFmtId="0" fontId="49" fillId="39" borderId="57" xfId="2" applyFont="1" applyFill="1" applyBorder="1" applyAlignment="1">
      <alignment horizontal="center" vertical="center" wrapText="1"/>
    </xf>
    <xf numFmtId="0" fontId="49" fillId="39" borderId="71" xfId="2" applyFont="1" applyFill="1" applyBorder="1" applyAlignment="1">
      <alignment horizontal="center" vertical="center" wrapText="1"/>
    </xf>
    <xf numFmtId="0" fontId="121" fillId="39" borderId="154" xfId="2" applyFont="1" applyFill="1" applyBorder="1" applyAlignment="1">
      <alignment horizontal="center" vertical="center" wrapText="1"/>
    </xf>
    <xf numFmtId="0" fontId="121" fillId="39" borderId="71" xfId="2" applyFont="1" applyFill="1" applyBorder="1" applyAlignment="1">
      <alignment horizontal="center" vertical="center" wrapText="1"/>
    </xf>
    <xf numFmtId="3" fontId="147" fillId="0" borderId="0" xfId="0" applyNumberFormat="1" applyFont="1" applyAlignment="1">
      <alignment horizontal="left" vertical="center"/>
    </xf>
    <xf numFmtId="10" fontId="137" fillId="0" borderId="53" xfId="7" applyNumberFormat="1" applyFont="1" applyBorder="1" applyAlignment="1">
      <alignment vertical="center" wrapText="1"/>
    </xf>
    <xf numFmtId="3" fontId="137" fillId="0" borderId="64" xfId="7" applyNumberFormat="1" applyFont="1" applyBorder="1" applyAlignment="1" applyProtection="1">
      <alignment horizontal="center" vertical="center"/>
      <protection locked="0"/>
    </xf>
    <xf numFmtId="4" fontId="149" fillId="0" borderId="56" xfId="7" applyNumberFormat="1" applyFont="1" applyBorder="1" applyAlignment="1">
      <alignment horizontal="center" vertical="center"/>
    </xf>
    <xf numFmtId="3" fontId="137" fillId="0" borderId="55" xfId="7" applyNumberFormat="1" applyFont="1" applyBorder="1" applyAlignment="1" applyProtection="1">
      <alignment horizontal="center" vertical="center"/>
      <protection locked="0"/>
    </xf>
    <xf numFmtId="9" fontId="137" fillId="0" borderId="0" xfId="8" applyFont="1" applyAlignment="1">
      <alignment vertical="center" wrapText="1"/>
    </xf>
    <xf numFmtId="10" fontId="137" fillId="0" borderId="63" xfId="7" applyNumberFormat="1" applyFont="1" applyBorder="1" applyAlignment="1">
      <alignment vertical="center" wrapText="1"/>
    </xf>
    <xf numFmtId="3" fontId="137" fillId="0" borderId="0" xfId="7" applyNumberFormat="1" applyFont="1" applyBorder="1" applyAlignment="1" applyProtection="1">
      <alignment horizontal="center" vertical="center"/>
      <protection locked="0"/>
    </xf>
    <xf numFmtId="4" fontId="149" fillId="0" borderId="60" xfId="7" applyNumberFormat="1" applyFont="1" applyBorder="1" applyAlignment="1">
      <alignment horizontal="center" vertical="center"/>
    </xf>
    <xf numFmtId="3" fontId="137" fillId="0" borderId="59" xfId="7" applyNumberFormat="1" applyFont="1" applyBorder="1" applyAlignment="1" applyProtection="1">
      <alignment horizontal="center" vertical="center"/>
      <protection locked="0"/>
    </xf>
    <xf numFmtId="10" fontId="137" fillId="0" borderId="54" xfId="7" applyNumberFormat="1" applyFont="1" applyBorder="1" applyAlignment="1">
      <alignment vertical="center" wrapText="1"/>
    </xf>
    <xf numFmtId="3" fontId="137" fillId="0" borderId="65" xfId="7" applyNumberFormat="1" applyFont="1" applyBorder="1" applyAlignment="1" applyProtection="1">
      <alignment horizontal="center" vertical="center"/>
      <protection locked="0"/>
    </xf>
    <xf numFmtId="4" fontId="149" fillId="0" borderId="58" xfId="7" applyNumberFormat="1" applyFont="1" applyBorder="1" applyAlignment="1">
      <alignment horizontal="center" vertical="center"/>
    </xf>
    <xf numFmtId="3" fontId="137" fillId="0" borderId="57" xfId="7" applyNumberFormat="1" applyFont="1" applyBorder="1" applyAlignment="1" applyProtection="1">
      <alignment horizontal="center" vertical="center"/>
      <protection locked="0"/>
    </xf>
    <xf numFmtId="10" fontId="148" fillId="0" borderId="4" xfId="7" applyNumberFormat="1" applyFont="1" applyBorder="1" applyAlignment="1">
      <alignment vertical="center" wrapText="1"/>
    </xf>
    <xf numFmtId="3" fontId="137" fillId="0" borderId="12" xfId="7" applyNumberFormat="1" applyFont="1" applyBorder="1" applyAlignment="1" applyProtection="1">
      <alignment horizontal="center" vertical="center"/>
      <protection locked="0"/>
    </xf>
    <xf numFmtId="4" fontId="149" fillId="0" borderId="11" xfId="7" applyNumberFormat="1" applyFont="1" applyBorder="1" applyAlignment="1">
      <alignment horizontal="center" vertical="center"/>
    </xf>
    <xf numFmtId="3" fontId="137" fillId="0" borderId="61" xfId="7" applyNumberFormat="1" applyFont="1" applyBorder="1" applyAlignment="1" applyProtection="1">
      <alignment horizontal="center" vertical="center"/>
      <protection locked="0"/>
    </xf>
    <xf numFmtId="4" fontId="149" fillId="0" borderId="62" xfId="7" applyNumberFormat="1" applyFont="1" applyBorder="1" applyAlignment="1">
      <alignment horizontal="center" vertical="center"/>
    </xf>
    <xf numFmtId="3" fontId="148" fillId="0" borderId="61" xfId="7" applyNumberFormat="1" applyFont="1" applyBorder="1" applyAlignment="1" applyProtection="1">
      <alignment horizontal="center" vertical="center"/>
      <protection locked="0"/>
    </xf>
    <xf numFmtId="4" fontId="183" fillId="0" borderId="62" xfId="0" applyNumberFormat="1" applyFont="1" applyBorder="1" applyAlignment="1">
      <alignment horizontal="center" vertical="center"/>
    </xf>
    <xf numFmtId="10" fontId="148" fillId="0" borderId="70" xfId="7" applyNumberFormat="1" applyFont="1" applyBorder="1" applyAlignment="1">
      <alignment vertical="center" wrapText="1"/>
    </xf>
    <xf numFmtId="3" fontId="132" fillId="0" borderId="66" xfId="0" applyNumberFormat="1" applyFont="1" applyBorder="1" applyAlignment="1">
      <alignment horizontal="center" vertical="center" wrapText="1"/>
    </xf>
    <xf numFmtId="4" fontId="175" fillId="0" borderId="66" xfId="0" applyNumberFormat="1" applyFont="1" applyBorder="1" applyAlignment="1">
      <alignment horizontal="center" vertical="center" wrapText="1"/>
    </xf>
    <xf numFmtId="3" fontId="160" fillId="0" borderId="14" xfId="0" applyNumberFormat="1" applyFont="1" applyBorder="1" applyAlignment="1">
      <alignment horizontal="center" vertical="center" wrapText="1"/>
    </xf>
    <xf numFmtId="4" fontId="162" fillId="0" borderId="6" xfId="0" applyNumberFormat="1" applyFont="1" applyBorder="1" applyAlignment="1">
      <alignment horizontal="center" vertical="center" wrapText="1"/>
    </xf>
    <xf numFmtId="0" fontId="49" fillId="39" borderId="163" xfId="0" applyFont="1" applyFill="1" applyBorder="1" applyAlignment="1">
      <alignment horizontal="center" vertical="center" wrapText="1"/>
    </xf>
    <xf numFmtId="0" fontId="49" fillId="39" borderId="154" xfId="0" applyFont="1" applyFill="1" applyBorder="1" applyAlignment="1">
      <alignment horizontal="center" vertical="center" wrapText="1"/>
    </xf>
    <xf numFmtId="0" fontId="64" fillId="0" borderId="0" xfId="0" applyFont="1" applyAlignment="1">
      <alignment vertical="center" wrapText="1"/>
    </xf>
    <xf numFmtId="0" fontId="132" fillId="0" borderId="0" xfId="0" applyFont="1" applyAlignment="1">
      <alignment vertical="center"/>
    </xf>
    <xf numFmtId="0" fontId="147" fillId="0" borderId="0" xfId="0" applyFont="1" applyAlignment="1">
      <alignment vertical="center"/>
    </xf>
    <xf numFmtId="0" fontId="164" fillId="0" borderId="0" xfId="0" applyFont="1" applyAlignment="1">
      <alignment horizontal="center" vertical="center"/>
    </xf>
    <xf numFmtId="0" fontId="164" fillId="0" borderId="0" xfId="0" applyFont="1" applyBorder="1" applyAlignment="1">
      <alignment horizontal="center" vertical="center"/>
    </xf>
    <xf numFmtId="0" fontId="160" fillId="0" borderId="0" xfId="0" applyFont="1" applyBorder="1" applyAlignment="1">
      <alignment horizontal="center" vertical="center"/>
    </xf>
    <xf numFmtId="0" fontId="132" fillId="0" borderId="0" xfId="0" applyFont="1" applyBorder="1" applyAlignment="1">
      <alignment horizontal="center" vertical="center"/>
    </xf>
    <xf numFmtId="0" fontId="147" fillId="0" borderId="72" xfId="0" applyFont="1" applyBorder="1" applyAlignment="1">
      <alignment horizontal="left" vertical="center"/>
    </xf>
    <xf numFmtId="0" fontId="136" fillId="0" borderId="57" xfId="0" applyFont="1" applyBorder="1" applyAlignment="1">
      <alignment horizontal="center" vertical="center" wrapText="1"/>
    </xf>
    <xf numFmtId="0" fontId="136" fillId="0" borderId="58" xfId="0" applyFont="1" applyBorder="1" applyAlignment="1">
      <alignment horizontal="center" vertical="center" wrapText="1"/>
    </xf>
    <xf numFmtId="3" fontId="137" fillId="0" borderId="53" xfId="0" applyNumberFormat="1" applyFont="1" applyBorder="1" applyAlignment="1">
      <alignment horizontal="center" vertical="center" wrapText="1"/>
    </xf>
    <xf numFmtId="3" fontId="137" fillId="0" borderId="64" xfId="0" applyNumberFormat="1" applyFont="1" applyBorder="1" applyAlignment="1">
      <alignment horizontal="center" vertical="center"/>
    </xf>
    <xf numFmtId="4" fontId="137" fillId="0" borderId="53" xfId="0" applyNumberFormat="1" applyFont="1" applyBorder="1" applyAlignment="1">
      <alignment horizontal="center" vertical="center"/>
    </xf>
    <xf numFmtId="3" fontId="137" fillId="0" borderId="63" xfId="0" applyNumberFormat="1" applyFont="1" applyBorder="1" applyAlignment="1">
      <alignment horizontal="center" vertical="center" wrapText="1"/>
    </xf>
    <xf numFmtId="3" fontId="137" fillId="0" borderId="0" xfId="0" applyNumberFormat="1" applyFont="1" applyBorder="1" applyAlignment="1">
      <alignment horizontal="center" vertical="center"/>
    </xf>
    <xf numFmtId="4" fontId="137" fillId="0" borderId="63" xfId="0" applyNumberFormat="1" applyFont="1" applyBorder="1" applyAlignment="1">
      <alignment horizontal="center" vertical="center"/>
    </xf>
    <xf numFmtId="0" fontId="89" fillId="0" borderId="63" xfId="0" applyFont="1" applyBorder="1" applyAlignment="1">
      <alignment horizontal="left" vertical="center" wrapText="1"/>
    </xf>
    <xf numFmtId="3" fontId="64" fillId="0" borderId="63" xfId="0" applyNumberFormat="1" applyFont="1" applyBorder="1" applyAlignment="1">
      <alignment horizontal="center" vertical="center" wrapText="1"/>
    </xf>
    <xf numFmtId="3" fontId="64" fillId="0" borderId="59" xfId="0" applyNumberFormat="1" applyFont="1" applyBorder="1" applyAlignment="1">
      <alignment horizontal="center" vertical="center"/>
    </xf>
    <xf numFmtId="4" fontId="155" fillId="0" borderId="60" xfId="0" applyNumberFormat="1" applyFont="1" applyBorder="1" applyAlignment="1">
      <alignment horizontal="center" vertical="center"/>
    </xf>
    <xf numFmtId="3" fontId="64" fillId="0" borderId="0" xfId="0" applyNumberFormat="1" applyFont="1" applyBorder="1" applyAlignment="1">
      <alignment horizontal="center" vertical="center"/>
    </xf>
    <xf numFmtId="4" fontId="64" fillId="0" borderId="0" xfId="0" applyNumberFormat="1" applyFont="1" applyBorder="1" applyAlignment="1">
      <alignment horizontal="center" vertical="center"/>
    </xf>
    <xf numFmtId="3" fontId="137" fillId="0" borderId="0" xfId="0" applyNumberFormat="1" applyFont="1" applyBorder="1" applyAlignment="1">
      <alignment horizontal="center" vertical="center" wrapText="1"/>
    </xf>
    <xf numFmtId="0" fontId="137" fillId="0" borderId="54" xfId="0" applyFont="1" applyBorder="1" applyAlignment="1">
      <alignment horizontal="center" vertical="center" wrapText="1"/>
    </xf>
    <xf numFmtId="4" fontId="137" fillId="0" borderId="58" xfId="0" applyNumberFormat="1" applyFont="1" applyBorder="1" applyAlignment="1">
      <alignment horizontal="center" vertical="center" wrapText="1"/>
    </xf>
    <xf numFmtId="4" fontId="137" fillId="0" borderId="58" xfId="0" applyNumberFormat="1" applyFont="1" applyBorder="1" applyAlignment="1">
      <alignment horizontal="center" vertical="center"/>
    </xf>
    <xf numFmtId="4" fontId="137" fillId="0" borderId="54" xfId="0" applyNumberFormat="1" applyFont="1" applyBorder="1" applyAlignment="1">
      <alignment horizontal="center" vertical="center" wrapText="1"/>
    </xf>
    <xf numFmtId="3" fontId="135" fillId="0" borderId="0" xfId="0" applyNumberFormat="1" applyFont="1" applyBorder="1" applyAlignment="1">
      <alignment vertical="center" wrapText="1"/>
    </xf>
    <xf numFmtId="3" fontId="136" fillId="0" borderId="0" xfId="0" applyNumberFormat="1" applyFont="1" applyBorder="1" applyAlignment="1">
      <alignment horizontal="center" vertical="center" wrapText="1"/>
    </xf>
    <xf numFmtId="4" fontId="132" fillId="0" borderId="0" xfId="0" applyNumberFormat="1" applyFont="1" applyBorder="1" applyAlignment="1">
      <alignment horizontal="center" vertical="center" wrapText="1"/>
    </xf>
    <xf numFmtId="2" fontId="150" fillId="0" borderId="0" xfId="0" applyNumberFormat="1" applyFont="1" applyAlignment="1">
      <alignment vertical="center" wrapText="1"/>
    </xf>
    <xf numFmtId="2" fontId="48" fillId="0" borderId="0" xfId="0" applyNumberFormat="1" applyFont="1" applyAlignment="1">
      <alignment vertical="center" wrapText="1"/>
    </xf>
    <xf numFmtId="0" fontId="48" fillId="0" borderId="0" xfId="0" applyFont="1" applyAlignment="1">
      <alignment vertical="center" wrapText="1"/>
    </xf>
    <xf numFmtId="3" fontId="48" fillId="0" borderId="0" xfId="0" applyNumberFormat="1" applyFont="1" applyAlignment="1">
      <alignment vertical="center" wrapText="1"/>
    </xf>
    <xf numFmtId="0" fontId="49" fillId="39" borderId="58" xfId="0" applyFont="1" applyFill="1" applyBorder="1" applyAlignment="1">
      <alignment horizontal="center" vertical="center" wrapText="1"/>
    </xf>
    <xf numFmtId="0" fontId="143" fillId="39" borderId="53" xfId="0" applyFont="1" applyFill="1" applyBorder="1" applyAlignment="1">
      <alignment horizontal="center" vertical="center" wrapText="1"/>
    </xf>
    <xf numFmtId="0" fontId="49" fillId="39" borderId="71" xfId="0" applyFont="1" applyFill="1" applyBorder="1" applyAlignment="1">
      <alignment horizontal="center" vertical="center" wrapText="1"/>
    </xf>
    <xf numFmtId="0" fontId="49" fillId="39" borderId="156" xfId="0" applyFont="1" applyFill="1" applyBorder="1" applyAlignment="1">
      <alignment horizontal="center" vertical="center" wrapText="1"/>
    </xf>
    <xf numFmtId="0" fontId="49" fillId="39" borderId="77" xfId="0" applyFont="1" applyFill="1" applyBorder="1" applyAlignment="1">
      <alignment horizontal="center" vertical="center" wrapText="1"/>
    </xf>
    <xf numFmtId="0" fontId="121" fillId="39" borderId="137" xfId="0" applyFont="1" applyFill="1" applyBorder="1" applyAlignment="1">
      <alignment horizontal="center" vertical="center" wrapText="1"/>
    </xf>
    <xf numFmtId="0" fontId="49" fillId="39" borderId="166" xfId="0" applyFont="1" applyFill="1" applyBorder="1" applyAlignment="1">
      <alignment horizontal="center" vertical="center" wrapText="1"/>
    </xf>
    <xf numFmtId="0" fontId="136" fillId="0" borderId="170" xfId="0" applyFont="1" applyBorder="1" applyAlignment="1">
      <alignment horizontal="center" vertical="center" wrapText="1"/>
    </xf>
    <xf numFmtId="0" fontId="121" fillId="39" borderId="54" xfId="0" applyFont="1" applyFill="1" applyBorder="1" applyAlignment="1">
      <alignment horizontal="center" vertical="center" wrapText="1"/>
    </xf>
    <xf numFmtId="0" fontId="121" fillId="39" borderId="71" xfId="0" applyFont="1" applyFill="1" applyBorder="1" applyAlignment="1">
      <alignment horizontal="center" vertical="center" wrapText="1"/>
    </xf>
    <xf numFmtId="0" fontId="121" fillId="39" borderId="163" xfId="0" applyFont="1" applyFill="1" applyBorder="1" applyAlignment="1">
      <alignment horizontal="center" vertical="center" wrapText="1"/>
    </xf>
    <xf numFmtId="0" fontId="121" fillId="39" borderId="166" xfId="0" applyFont="1" applyFill="1" applyBorder="1" applyAlignment="1">
      <alignment horizontal="center" vertical="center" wrapText="1"/>
    </xf>
    <xf numFmtId="0" fontId="121" fillId="39" borderId="65" xfId="0" applyFont="1" applyFill="1" applyBorder="1" applyAlignment="1">
      <alignment horizontal="center" vertical="center" wrapText="1"/>
    </xf>
    <xf numFmtId="0" fontId="121" fillId="39" borderId="170" xfId="0" applyFont="1" applyFill="1" applyBorder="1" applyAlignment="1">
      <alignment horizontal="center" vertical="center" wrapText="1"/>
    </xf>
    <xf numFmtId="0" fontId="121" fillId="39" borderId="154" xfId="0" applyFont="1" applyFill="1" applyBorder="1" applyAlignment="1">
      <alignment horizontal="center" vertical="center" wrapText="1"/>
    </xf>
    <xf numFmtId="0" fontId="161" fillId="0" borderId="0" xfId="0" applyFont="1" applyBorder="1" applyAlignment="1">
      <alignment horizontal="center" vertical="center" wrapText="1"/>
    </xf>
    <xf numFmtId="0" fontId="121" fillId="39" borderId="74" xfId="0" applyFont="1" applyFill="1" applyBorder="1" applyAlignment="1">
      <alignment horizontal="center" vertical="center" wrapText="1"/>
    </xf>
    <xf numFmtId="0" fontId="178" fillId="39" borderId="73" xfId="0" applyFont="1" applyFill="1" applyBorder="1" applyAlignment="1">
      <alignment horizontal="center" vertical="center" wrapText="1"/>
    </xf>
    <xf numFmtId="0" fontId="177" fillId="3" borderId="0" xfId="2" applyFont="1" applyFill="1" applyAlignment="1">
      <alignment vertical="center" wrapText="1"/>
    </xf>
    <xf numFmtId="0" fontId="5" fillId="0" borderId="0" xfId="2" applyFont="1" applyAlignment="1">
      <alignment vertical="center" wrapText="1"/>
    </xf>
    <xf numFmtId="0" fontId="105" fillId="0" borderId="0" xfId="2" applyFont="1" applyAlignment="1">
      <alignment horizontal="center" vertical="center" wrapText="1"/>
    </xf>
    <xf numFmtId="0" fontId="147" fillId="2" borderId="0" xfId="5" applyFont="1" applyFill="1" applyAlignment="1">
      <alignment vertical="center"/>
    </xf>
    <xf numFmtId="0" fontId="121" fillId="39" borderId="58" xfId="2" applyFont="1" applyFill="1" applyBorder="1" applyAlignment="1">
      <alignment horizontal="center" vertical="center" wrapText="1"/>
    </xf>
    <xf numFmtId="0" fontId="178" fillId="39" borderId="58" xfId="2" applyFont="1" applyFill="1" applyBorder="1" applyAlignment="1">
      <alignment horizontal="center" vertical="center" wrapText="1"/>
    </xf>
    <xf numFmtId="0" fontId="121" fillId="39" borderId="79" xfId="2" applyFont="1" applyFill="1" applyBorder="1" applyAlignment="1">
      <alignment horizontal="center" vertical="center" wrapText="1"/>
    </xf>
    <xf numFmtId="0" fontId="49" fillId="39" borderId="155" xfId="2" applyFont="1" applyFill="1" applyBorder="1" applyAlignment="1">
      <alignment horizontal="center" vertical="center" wrapText="1"/>
    </xf>
    <xf numFmtId="0" fontId="121" fillId="39" borderId="78" xfId="2" applyFont="1" applyFill="1" applyBorder="1" applyAlignment="1">
      <alignment horizontal="center" vertical="center" wrapText="1"/>
    </xf>
    <xf numFmtId="0" fontId="178" fillId="39" borderId="79" xfId="2" applyFont="1" applyFill="1" applyBorder="1" applyAlignment="1">
      <alignment horizontal="center" vertical="center" wrapText="1"/>
    </xf>
    <xf numFmtId="0" fontId="160" fillId="0" borderId="64" xfId="2" applyFont="1" applyBorder="1" applyAlignment="1">
      <alignment vertical="center" wrapText="1"/>
    </xf>
    <xf numFmtId="0" fontId="160" fillId="0" borderId="65" xfId="2" applyFont="1" applyBorder="1" applyAlignment="1">
      <alignment vertical="center" wrapText="1"/>
    </xf>
    <xf numFmtId="0" fontId="148" fillId="0" borderId="54" xfId="2" applyFont="1" applyBorder="1" applyAlignment="1">
      <alignment horizontal="left" vertical="center" wrapText="1"/>
    </xf>
    <xf numFmtId="3" fontId="137" fillId="0" borderId="57" xfId="2" applyNumberFormat="1" applyFont="1" applyBorder="1" applyAlignment="1" applyProtection="1">
      <alignment horizontal="center" vertical="center" wrapText="1"/>
      <protection locked="0"/>
    </xf>
    <xf numFmtId="0" fontId="121" fillId="39" borderId="125" xfId="2" applyFont="1" applyFill="1" applyBorder="1" applyAlignment="1">
      <alignment horizontal="center" vertical="center" wrapText="1"/>
    </xf>
    <xf numFmtId="0" fontId="134" fillId="0" borderId="0" xfId="2" applyFont="1" applyAlignment="1">
      <alignment horizontal="center" vertical="center" wrapText="1"/>
    </xf>
    <xf numFmtId="10" fontId="142" fillId="0" borderId="0" xfId="2" applyNumberFormat="1" applyFont="1" applyAlignment="1">
      <alignment vertical="center" wrapText="1"/>
    </xf>
    <xf numFmtId="3" fontId="160" fillId="0" borderId="64" xfId="2" applyNumberFormat="1" applyFont="1" applyBorder="1" applyAlignment="1">
      <alignment vertical="center" wrapText="1"/>
    </xf>
    <xf numFmtId="0" fontId="160" fillId="0" borderId="56" xfId="2" applyFont="1" applyBorder="1" applyAlignment="1">
      <alignment vertical="center" wrapText="1"/>
    </xf>
    <xf numFmtId="0" fontId="64" fillId="0" borderId="0" xfId="2" applyFont="1" applyAlignment="1">
      <alignment horizontal="left" vertical="center"/>
    </xf>
    <xf numFmtId="3" fontId="137" fillId="3" borderId="53" xfId="2" applyNumberFormat="1" applyFont="1" applyFill="1" applyBorder="1" applyAlignment="1" applyProtection="1">
      <alignment horizontal="center" vertical="center"/>
      <protection locked="0"/>
    </xf>
    <xf numFmtId="3" fontId="137" fillId="3" borderId="63" xfId="2" applyNumberFormat="1" applyFont="1" applyFill="1" applyBorder="1" applyAlignment="1" applyProtection="1">
      <alignment horizontal="center" vertical="center"/>
      <protection locked="0"/>
    </xf>
    <xf numFmtId="3" fontId="137" fillId="0" borderId="63" xfId="2" applyNumberFormat="1" applyFont="1" applyBorder="1" applyAlignment="1" applyProtection="1">
      <alignment horizontal="center" vertical="center" wrapText="1"/>
      <protection locked="0"/>
    </xf>
    <xf numFmtId="3" fontId="137" fillId="3" borderId="63" xfId="2" applyNumberFormat="1" applyFont="1" applyFill="1" applyBorder="1" applyAlignment="1" applyProtection="1">
      <alignment horizontal="center" vertical="center" wrapText="1"/>
      <protection locked="0"/>
    </xf>
    <xf numFmtId="3" fontId="137" fillId="3" borderId="54" xfId="2" applyNumberFormat="1" applyFont="1" applyFill="1" applyBorder="1" applyAlignment="1" applyProtection="1">
      <alignment horizontal="center" vertical="center" wrapText="1"/>
      <protection locked="0"/>
    </xf>
    <xf numFmtId="4" fontId="149" fillId="0" borderId="58" xfId="2" applyNumberFormat="1" applyFont="1" applyBorder="1" applyAlignment="1">
      <alignment horizontal="center" vertical="center" wrapText="1"/>
    </xf>
    <xf numFmtId="0" fontId="161" fillId="0" borderId="65" xfId="2" applyFont="1" applyBorder="1" applyAlignment="1">
      <alignment vertical="center" wrapText="1"/>
    </xf>
    <xf numFmtId="0" fontId="49" fillId="39" borderId="69" xfId="2" applyFont="1" applyFill="1" applyBorder="1" applyAlignment="1">
      <alignment horizontal="center" vertical="center" wrapText="1"/>
    </xf>
    <xf numFmtId="0" fontId="121" fillId="39" borderId="57" xfId="2" applyFont="1" applyFill="1" applyBorder="1" applyAlignment="1">
      <alignment horizontal="center" vertical="center" wrapText="1"/>
    </xf>
    <xf numFmtId="0" fontId="121" fillId="39" borderId="155" xfId="2" applyFont="1" applyFill="1" applyBorder="1" applyAlignment="1">
      <alignment horizontal="center" vertical="center" wrapText="1"/>
    </xf>
    <xf numFmtId="0" fontId="121" fillId="39" borderId="166" xfId="2" applyFont="1" applyFill="1" applyBorder="1" applyAlignment="1">
      <alignment horizontal="center" vertical="center" wrapText="1"/>
    </xf>
    <xf numFmtId="0" fontId="121" fillId="39" borderId="163" xfId="2" applyFont="1" applyFill="1" applyBorder="1" applyAlignment="1">
      <alignment horizontal="center" vertical="center" wrapText="1"/>
    </xf>
    <xf numFmtId="10" fontId="148" fillId="0" borderId="12" xfId="7" applyNumberFormat="1" applyFont="1" applyBorder="1" applyAlignment="1">
      <alignment vertical="center" wrapText="1"/>
    </xf>
    <xf numFmtId="10" fontId="148" fillId="0" borderId="61" xfId="7" applyNumberFormat="1" applyFont="1" applyBorder="1" applyAlignment="1">
      <alignment vertical="center" wrapText="1"/>
    </xf>
    <xf numFmtId="0" fontId="64" fillId="0" borderId="0" xfId="0" applyFont="1" applyBorder="1" applyAlignment="1">
      <alignment horizontal="left" vertical="center"/>
    </xf>
    <xf numFmtId="10" fontId="48" fillId="0" borderId="0" xfId="7" applyNumberFormat="1" applyFont="1" applyBorder="1" applyAlignment="1">
      <alignment vertical="center" wrapText="1"/>
    </xf>
    <xf numFmtId="3" fontId="48" fillId="0" borderId="0" xfId="7" applyNumberFormat="1" applyFont="1" applyBorder="1" applyAlignment="1" applyProtection="1">
      <alignment horizontal="center" vertical="center"/>
      <protection locked="0"/>
    </xf>
    <xf numFmtId="10" fontId="48" fillId="0" borderId="0" xfId="6" applyNumberFormat="1" applyFont="1" applyBorder="1" applyAlignment="1">
      <alignment vertical="center" wrapText="1"/>
    </xf>
    <xf numFmtId="9" fontId="48" fillId="0" borderId="0" xfId="8" applyFont="1" applyBorder="1" applyAlignment="1">
      <alignment vertical="center" wrapText="1"/>
    </xf>
    <xf numFmtId="10" fontId="49" fillId="0" borderId="0" xfId="7" applyNumberFormat="1" applyFont="1" applyBorder="1" applyAlignment="1">
      <alignment vertical="center" wrapText="1"/>
    </xf>
    <xf numFmtId="2" fontId="49" fillId="0" borderId="0" xfId="0" applyNumberFormat="1" applyFont="1" applyBorder="1" applyAlignment="1">
      <alignment vertical="center" wrapText="1"/>
    </xf>
    <xf numFmtId="2" fontId="49" fillId="0" borderId="0" xfId="0" applyNumberFormat="1" applyFont="1" applyBorder="1" applyAlignment="1">
      <alignment horizontal="left" vertical="center" wrapText="1"/>
    </xf>
    <xf numFmtId="2" fontId="49" fillId="0" borderId="0" xfId="0" applyNumberFormat="1" applyFont="1" applyAlignment="1">
      <alignment horizontal="left" vertical="center" wrapText="1"/>
    </xf>
    <xf numFmtId="2" fontId="48" fillId="0" borderId="0" xfId="0" applyNumberFormat="1" applyFont="1" applyAlignment="1">
      <alignment horizontal="left" vertical="center" wrapText="1"/>
    </xf>
    <xf numFmtId="0" fontId="64" fillId="0" borderId="0" xfId="0" applyFont="1" applyAlignment="1">
      <alignment horizontal="left" vertical="center" wrapText="1"/>
    </xf>
    <xf numFmtId="3" fontId="64" fillId="0" borderId="0" xfId="0" applyNumberFormat="1" applyFont="1" applyAlignment="1">
      <alignment horizontal="left" vertical="center" wrapText="1"/>
    </xf>
    <xf numFmtId="0" fontId="64" fillId="0" borderId="0" xfId="0" applyFont="1" applyBorder="1" applyAlignment="1">
      <alignment vertical="center" wrapText="1"/>
    </xf>
    <xf numFmtId="2" fontId="89" fillId="0" borderId="0" xfId="0" applyNumberFormat="1" applyFont="1" applyAlignment="1">
      <alignment horizontal="left" vertical="center" wrapText="1"/>
    </xf>
    <xf numFmtId="3" fontId="160" fillId="4" borderId="0" xfId="3" applyNumberFormat="1" applyFont="1" applyFill="1" applyAlignment="1">
      <alignment horizontal="center" vertical="center" wrapText="1"/>
    </xf>
    <xf numFmtId="0" fontId="160" fillId="4" borderId="0" xfId="2" applyFont="1" applyFill="1" applyAlignment="1">
      <alignment vertical="center" wrapText="1"/>
    </xf>
    <xf numFmtId="0" fontId="160" fillId="4" borderId="0" xfId="2" applyFont="1" applyFill="1" applyAlignment="1">
      <alignment horizontal="center" vertical="center" wrapText="1"/>
    </xf>
    <xf numFmtId="3" fontId="184" fillId="4" borderId="0" xfId="3" applyNumberFormat="1" applyFont="1" applyFill="1" applyAlignment="1">
      <alignment horizontal="center" vertical="center" wrapText="1"/>
    </xf>
    <xf numFmtId="0" fontId="185" fillId="0" borderId="0" xfId="2" applyFont="1" applyAlignment="1">
      <alignment vertical="center"/>
    </xf>
    <xf numFmtId="0" fontId="186" fillId="2" borderId="0" xfId="5" applyFont="1" applyFill="1" applyAlignment="1">
      <alignment vertical="center"/>
    </xf>
    <xf numFmtId="0" fontId="89" fillId="4" borderId="53" xfId="3" applyFont="1" applyFill="1" applyBorder="1" applyAlignment="1">
      <alignment horizontal="left" vertical="center" indent="1"/>
    </xf>
    <xf numFmtId="3" fontId="64" fillId="4" borderId="55" xfId="2" applyNumberFormat="1" applyFont="1" applyFill="1" applyBorder="1" applyAlignment="1" applyProtection="1">
      <alignment horizontal="center" vertical="center"/>
      <protection locked="0"/>
    </xf>
    <xf numFmtId="4" fontId="155" fillId="4" borderId="56" xfId="2" applyNumberFormat="1" applyFont="1" applyFill="1" applyBorder="1" applyAlignment="1">
      <alignment horizontal="center" vertical="center"/>
    </xf>
    <xf numFmtId="3" fontId="64" fillId="4" borderId="53" xfId="2" applyNumberFormat="1" applyFont="1" applyFill="1" applyBorder="1" applyAlignment="1" applyProtection="1">
      <alignment horizontal="center" vertical="center"/>
      <protection locked="0"/>
    </xf>
    <xf numFmtId="3" fontId="64" fillId="4" borderId="0" xfId="2" applyNumberFormat="1" applyFont="1" applyFill="1" applyAlignment="1" applyProtection="1">
      <alignment horizontal="center" vertical="center"/>
      <protection locked="0"/>
    </xf>
    <xf numFmtId="0" fontId="89" fillId="4" borderId="63" xfId="3" applyFont="1" applyFill="1" applyBorder="1" applyAlignment="1">
      <alignment horizontal="left" vertical="center" indent="1"/>
    </xf>
    <xf numFmtId="3" fontId="64" fillId="4" borderId="59" xfId="2" applyNumberFormat="1" applyFont="1" applyFill="1" applyBorder="1" applyAlignment="1" applyProtection="1">
      <alignment horizontal="center" vertical="center"/>
      <protection locked="0"/>
    </xf>
    <xf numFmtId="4" fontId="155" fillId="4" borderId="60" xfId="2" applyNumberFormat="1" applyFont="1" applyFill="1" applyBorder="1" applyAlignment="1">
      <alignment horizontal="center" vertical="center"/>
    </xf>
    <xf numFmtId="3" fontId="64" fillId="4" borderId="63" xfId="2" applyNumberFormat="1" applyFont="1" applyFill="1" applyBorder="1" applyAlignment="1" applyProtection="1">
      <alignment horizontal="center" vertical="center"/>
      <protection locked="0"/>
    </xf>
    <xf numFmtId="3" fontId="145" fillId="0" borderId="0" xfId="2" applyNumberFormat="1" applyFont="1"/>
    <xf numFmtId="3" fontId="121" fillId="39" borderId="79" xfId="3" applyNumberFormat="1" applyFont="1" applyFill="1" applyBorder="1" applyAlignment="1">
      <alignment horizontal="center" vertical="center" wrapText="1"/>
    </xf>
    <xf numFmtId="3" fontId="121" fillId="39" borderId="77" xfId="3" applyNumberFormat="1" applyFont="1" applyFill="1" applyBorder="1" applyAlignment="1">
      <alignment horizontal="center" vertical="center" wrapText="1"/>
    </xf>
    <xf numFmtId="3" fontId="121" fillId="39" borderId="78" xfId="3" applyNumberFormat="1" applyFont="1" applyFill="1" applyBorder="1" applyAlignment="1">
      <alignment horizontal="center" vertical="center" wrapText="1"/>
    </xf>
    <xf numFmtId="3" fontId="161" fillId="4" borderId="0" xfId="3" applyNumberFormat="1" applyFont="1" applyFill="1" applyAlignment="1">
      <alignment horizontal="center" vertical="center" wrapText="1"/>
    </xf>
    <xf numFmtId="3" fontId="121" fillId="39" borderId="58" xfId="3" applyNumberFormat="1" applyFont="1" applyFill="1" applyBorder="1" applyAlignment="1">
      <alignment horizontal="center" vertical="center" wrapText="1"/>
    </xf>
    <xf numFmtId="3" fontId="121" fillId="39" borderId="167" xfId="3" applyNumberFormat="1" applyFont="1" applyFill="1" applyBorder="1" applyAlignment="1">
      <alignment horizontal="center" vertical="center" wrapText="1"/>
    </xf>
    <xf numFmtId="3" fontId="121" fillId="39" borderId="179" xfId="3" applyNumberFormat="1" applyFont="1" applyFill="1" applyBorder="1" applyAlignment="1">
      <alignment horizontal="center" vertical="center" wrapText="1"/>
    </xf>
    <xf numFmtId="3" fontId="121" fillId="39" borderId="154" xfId="3" applyNumberFormat="1" applyFont="1" applyFill="1" applyBorder="1" applyAlignment="1">
      <alignment horizontal="center" vertical="center" wrapText="1"/>
    </xf>
    <xf numFmtId="3" fontId="121" fillId="39" borderId="155" xfId="3" applyNumberFormat="1" applyFont="1" applyFill="1" applyBorder="1" applyAlignment="1">
      <alignment horizontal="center" vertical="center" wrapText="1"/>
    </xf>
    <xf numFmtId="3" fontId="121" fillId="39" borderId="163" xfId="3" applyNumberFormat="1" applyFont="1" applyFill="1" applyBorder="1" applyAlignment="1">
      <alignment horizontal="center" vertical="center" wrapText="1"/>
    </xf>
    <xf numFmtId="3" fontId="64" fillId="4" borderId="181" xfId="2" applyNumberFormat="1" applyFont="1" applyFill="1" applyBorder="1" applyAlignment="1" applyProtection="1">
      <alignment horizontal="center" vertical="center"/>
      <protection locked="0"/>
    </xf>
    <xf numFmtId="2" fontId="146" fillId="0" borderId="117" xfId="2" applyNumberFormat="1" applyFont="1" applyBorder="1" applyAlignment="1">
      <alignment horizontal="left" vertical="center" wrapText="1"/>
    </xf>
    <xf numFmtId="3" fontId="64" fillId="4" borderId="183" xfId="2" applyNumberFormat="1" applyFont="1" applyFill="1" applyBorder="1" applyAlignment="1" applyProtection="1">
      <alignment horizontal="center" vertical="center"/>
      <protection locked="0"/>
    </xf>
    <xf numFmtId="4" fontId="155" fillId="4" borderId="184" xfId="2" applyNumberFormat="1" applyFont="1" applyFill="1" applyBorder="1" applyAlignment="1">
      <alignment horizontal="center" vertical="center"/>
    </xf>
    <xf numFmtId="0" fontId="135" fillId="0" borderId="117" xfId="2" applyFont="1" applyBorder="1" applyAlignment="1">
      <alignment vertical="center" wrapText="1"/>
    </xf>
    <xf numFmtId="0" fontId="135" fillId="0" borderId="86" xfId="2" applyFont="1" applyBorder="1" applyAlignment="1">
      <alignment vertical="center" wrapText="1"/>
    </xf>
    <xf numFmtId="0" fontId="89" fillId="4" borderId="183" xfId="3" applyFont="1" applyFill="1" applyBorder="1" applyAlignment="1">
      <alignment horizontal="left" vertical="center" indent="1"/>
    </xf>
    <xf numFmtId="0" fontId="89" fillId="4" borderId="54" xfId="3" applyFont="1" applyFill="1" applyBorder="1" applyAlignment="1">
      <alignment horizontal="left" vertical="center" indent="1"/>
    </xf>
    <xf numFmtId="3" fontId="64" fillId="4" borderId="57" xfId="2" applyNumberFormat="1" applyFont="1" applyFill="1" applyBorder="1" applyAlignment="1" applyProtection="1">
      <alignment horizontal="center" vertical="center"/>
      <protection locked="0"/>
    </xf>
    <xf numFmtId="4" fontId="155" fillId="4" borderId="58" xfId="2" applyNumberFormat="1" applyFont="1" applyFill="1" applyBorder="1" applyAlignment="1">
      <alignment horizontal="center" vertical="center"/>
    </xf>
    <xf numFmtId="3" fontId="121" fillId="39" borderId="166" xfId="3" applyNumberFormat="1" applyFont="1" applyFill="1" applyBorder="1" applyAlignment="1">
      <alignment horizontal="center" vertical="center" wrapText="1"/>
    </xf>
    <xf numFmtId="0" fontId="161" fillId="4" borderId="0" xfId="2" applyFont="1" applyFill="1" applyAlignment="1">
      <alignment horizontal="center" vertical="center" wrapText="1"/>
    </xf>
    <xf numFmtId="3" fontId="178" fillId="39" borderId="154" xfId="3" applyNumberFormat="1" applyFont="1" applyFill="1" applyBorder="1" applyAlignment="1">
      <alignment horizontal="center" vertical="center" wrapText="1"/>
    </xf>
    <xf numFmtId="3" fontId="121" fillId="39" borderId="160" xfId="3" applyNumberFormat="1" applyFont="1" applyFill="1" applyBorder="1" applyAlignment="1">
      <alignment horizontal="center" vertical="center" wrapText="1"/>
    </xf>
    <xf numFmtId="0" fontId="64" fillId="0" borderId="0" xfId="16" applyFont="1" applyAlignment="1">
      <alignment vertical="center"/>
    </xf>
    <xf numFmtId="0" fontId="135" fillId="0" borderId="0" xfId="16" applyFont="1" applyBorder="1" applyAlignment="1">
      <alignment vertical="center" wrapText="1"/>
    </xf>
    <xf numFmtId="0" fontId="137" fillId="0" borderId="0" xfId="16" applyFont="1" applyAlignment="1">
      <alignment vertical="center" wrapText="1"/>
    </xf>
    <xf numFmtId="0" fontId="163" fillId="0" borderId="0" xfId="16" applyFont="1" applyAlignment="1">
      <alignment vertical="center" wrapText="1"/>
    </xf>
    <xf numFmtId="0" fontId="48" fillId="0" borderId="0" xfId="16" applyFont="1" applyAlignment="1">
      <alignment vertical="center"/>
    </xf>
    <xf numFmtId="0" fontId="138" fillId="0" borderId="0" xfId="16" applyFont="1" applyAlignment="1">
      <alignment horizontal="left" vertical="center"/>
    </xf>
    <xf numFmtId="0" fontId="146" fillId="0" borderId="0" xfId="16" applyFont="1"/>
    <xf numFmtId="0" fontId="147" fillId="0" borderId="0" xfId="16" applyFont="1" applyAlignment="1">
      <alignment horizontal="left" vertical="center"/>
    </xf>
    <xf numFmtId="0" fontId="164" fillId="0" borderId="0" xfId="16" applyFont="1" applyAlignment="1">
      <alignment horizontal="left" vertical="center"/>
    </xf>
    <xf numFmtId="0" fontId="48" fillId="0" borderId="0" xfId="16" applyFont="1" applyAlignment="1">
      <alignment horizontal="left" vertical="center"/>
    </xf>
    <xf numFmtId="0" fontId="48" fillId="0" borderId="0" xfId="16" applyFont="1" applyAlignment="1">
      <alignment horizontal="center" vertical="center"/>
    </xf>
    <xf numFmtId="0" fontId="164" fillId="4" borderId="0" xfId="16" applyFont="1" applyFill="1" applyBorder="1" applyAlignment="1">
      <alignment horizontal="left" vertical="center"/>
    </xf>
    <xf numFmtId="0" fontId="132" fillId="0" borderId="0" xfId="16" applyFont="1" applyAlignment="1">
      <alignment vertical="center" wrapText="1"/>
    </xf>
    <xf numFmtId="0" fontId="132" fillId="0" borderId="0" xfId="16" applyFont="1" applyAlignment="1">
      <alignment vertical="center"/>
    </xf>
    <xf numFmtId="0" fontId="89" fillId="4" borderId="53" xfId="16" applyFont="1" applyFill="1" applyBorder="1" applyAlignment="1">
      <alignment horizontal="left" vertical="center" indent="1"/>
    </xf>
    <xf numFmtId="3" fontId="64" fillId="4" borderId="55" xfId="0" applyNumberFormat="1" applyFont="1" applyFill="1" applyBorder="1" applyAlignment="1" applyProtection="1">
      <alignment horizontal="center" vertical="center"/>
      <protection locked="0"/>
    </xf>
    <xf numFmtId="4" fontId="155" fillId="4" borderId="56" xfId="0" applyNumberFormat="1" applyFont="1" applyFill="1" applyBorder="1" applyAlignment="1">
      <alignment horizontal="center" vertical="center"/>
    </xf>
    <xf numFmtId="3" fontId="135" fillId="0" borderId="0" xfId="16" applyNumberFormat="1" applyFont="1" applyBorder="1" applyAlignment="1">
      <alignment vertical="center"/>
    </xf>
    <xf numFmtId="0" fontId="89" fillId="4" borderId="63" xfId="16" applyFont="1" applyFill="1" applyBorder="1" applyAlignment="1">
      <alignment horizontal="left" vertical="center" indent="1"/>
    </xf>
    <xf numFmtId="3" fontId="64" fillId="4" borderId="59" xfId="0" applyNumberFormat="1" applyFont="1" applyFill="1" applyBorder="1" applyAlignment="1" applyProtection="1">
      <alignment horizontal="center" vertical="center"/>
      <protection locked="0"/>
    </xf>
    <xf numFmtId="4" fontId="155" fillId="4" borderId="60" xfId="0" applyNumberFormat="1" applyFont="1" applyFill="1" applyBorder="1" applyAlignment="1">
      <alignment horizontal="center" vertical="center"/>
    </xf>
    <xf numFmtId="0" fontId="89" fillId="4" borderId="54" xfId="16" applyFont="1" applyFill="1" applyBorder="1" applyAlignment="1">
      <alignment horizontal="left" vertical="center" indent="1"/>
    </xf>
    <xf numFmtId="3" fontId="64" fillId="4" borderId="57" xfId="0" applyNumberFormat="1" applyFont="1" applyFill="1" applyBorder="1" applyAlignment="1" applyProtection="1">
      <alignment horizontal="center" vertical="center"/>
      <protection locked="0"/>
    </xf>
    <xf numFmtId="4" fontId="155" fillId="4" borderId="58" xfId="0" applyNumberFormat="1" applyFont="1" applyFill="1" applyBorder="1" applyAlignment="1">
      <alignment horizontal="center" vertical="center"/>
    </xf>
    <xf numFmtId="3" fontId="132" fillId="0" borderId="0" xfId="16" applyNumberFormat="1" applyFont="1" applyBorder="1" applyAlignment="1">
      <alignment horizontal="center" vertical="center" wrapText="1"/>
    </xf>
    <xf numFmtId="4" fontId="132" fillId="0" borderId="0" xfId="16" applyNumberFormat="1" applyFont="1" applyBorder="1" applyAlignment="1">
      <alignment horizontal="center" vertical="center" wrapText="1"/>
    </xf>
    <xf numFmtId="2" fontId="147" fillId="0" borderId="0" xfId="16" applyNumberFormat="1" applyFont="1" applyAlignment="1">
      <alignment vertical="center" wrapText="1"/>
    </xf>
    <xf numFmtId="0" fontId="147" fillId="0" borderId="0" xfId="16" applyFont="1" applyBorder="1" applyAlignment="1">
      <alignment vertical="center" wrapText="1"/>
    </xf>
    <xf numFmtId="0" fontId="138" fillId="0" borderId="0" xfId="16" applyFont="1" applyAlignment="1">
      <alignment vertical="center" wrapText="1"/>
    </xf>
    <xf numFmtId="3" fontId="49" fillId="39" borderId="154" xfId="16" applyNumberFormat="1" applyFont="1" applyFill="1" applyBorder="1" applyAlignment="1">
      <alignment horizontal="center" vertical="center" wrapText="1"/>
    </xf>
    <xf numFmtId="3" fontId="49" fillId="39" borderId="166" xfId="16" applyNumberFormat="1" applyFont="1" applyFill="1" applyBorder="1" applyAlignment="1">
      <alignment horizontal="center" vertical="center" wrapText="1"/>
    </xf>
    <xf numFmtId="3" fontId="49" fillId="39" borderId="155" xfId="16" applyNumberFormat="1" applyFont="1" applyFill="1" applyBorder="1" applyAlignment="1">
      <alignment horizontal="center" vertical="center" wrapText="1"/>
    </xf>
    <xf numFmtId="3" fontId="49" fillId="39" borderId="71" xfId="16" applyNumberFormat="1" applyFont="1" applyFill="1" applyBorder="1" applyAlignment="1">
      <alignment horizontal="center" vertical="center" wrapText="1"/>
    </xf>
    <xf numFmtId="0" fontId="64" fillId="4" borderId="0" xfId="16" applyFont="1" applyFill="1" applyAlignment="1">
      <alignment vertical="center"/>
    </xf>
    <xf numFmtId="0" fontId="4" fillId="0" borderId="0" xfId="16" applyFont="1" applyBorder="1"/>
    <xf numFmtId="0" fontId="4" fillId="4" borderId="0" xfId="16" applyFont="1" applyFill="1" applyBorder="1"/>
    <xf numFmtId="0" fontId="136" fillId="4" borderId="0" xfId="16" applyFont="1" applyFill="1" applyAlignment="1">
      <alignment horizontal="right" vertical="center"/>
    </xf>
    <xf numFmtId="0" fontId="138" fillId="4" borderId="0" xfId="16" applyFont="1" applyFill="1" applyAlignment="1">
      <alignment horizontal="left" vertical="center"/>
    </xf>
    <xf numFmtId="0" fontId="146" fillId="4" borderId="0" xfId="16" applyFont="1" applyFill="1" applyAlignment="1">
      <alignment horizontal="center"/>
    </xf>
    <xf numFmtId="3" fontId="138" fillId="4" borderId="0" xfId="16" applyNumberFormat="1" applyFont="1" applyFill="1" applyAlignment="1">
      <alignment horizontal="left" vertical="center"/>
    </xf>
    <xf numFmtId="0" fontId="4" fillId="4" borderId="0" xfId="16" applyFont="1" applyFill="1" applyAlignment="1">
      <alignment horizontal="left" vertical="center"/>
    </xf>
    <xf numFmtId="0" fontId="147" fillId="4" borderId="0" xfId="16" applyFont="1" applyFill="1" applyAlignment="1">
      <alignment horizontal="left" vertical="center"/>
    </xf>
    <xf numFmtId="0" fontId="132" fillId="4" borderId="0" xfId="16" applyFont="1" applyFill="1" applyAlignment="1">
      <alignment vertical="center"/>
    </xf>
    <xf numFmtId="0" fontId="105" fillId="4" borderId="0" xfId="16" applyFont="1" applyFill="1" applyAlignment="1">
      <alignment vertical="center"/>
    </xf>
    <xf numFmtId="0" fontId="48" fillId="4" borderId="0" xfId="16" applyFont="1" applyFill="1" applyAlignment="1">
      <alignment horizontal="left" vertical="center"/>
    </xf>
    <xf numFmtId="0" fontId="132" fillId="4" borderId="0" xfId="16" applyFont="1" applyFill="1" applyAlignment="1">
      <alignment vertical="center" wrapText="1"/>
    </xf>
    <xf numFmtId="0" fontId="48" fillId="0" borderId="0" xfId="5" applyFont="1" applyAlignment="1">
      <alignment vertical="center"/>
    </xf>
    <xf numFmtId="3" fontId="64" fillId="0" borderId="0" xfId="16" applyNumberFormat="1" applyFont="1" applyBorder="1" applyAlignment="1">
      <alignment horizontal="center" vertical="center"/>
    </xf>
    <xf numFmtId="167" fontId="64" fillId="0" borderId="0" xfId="16" applyNumberFormat="1" applyFont="1" applyBorder="1" applyAlignment="1">
      <alignment horizontal="center" vertical="center"/>
    </xf>
    <xf numFmtId="4" fontId="64" fillId="0" borderId="0" xfId="16" applyNumberFormat="1" applyFont="1" applyBorder="1" applyAlignment="1">
      <alignment horizontal="center" vertical="center"/>
    </xf>
    <xf numFmtId="0" fontId="64" fillId="0" borderId="0" xfId="16" applyFont="1" applyBorder="1" applyAlignment="1">
      <alignment horizontal="center" vertical="center" wrapText="1"/>
    </xf>
    <xf numFmtId="0" fontId="64" fillId="4" borderId="0" xfId="16" applyFont="1" applyFill="1" applyBorder="1" applyAlignment="1">
      <alignment horizontal="center" vertical="center" wrapText="1"/>
    </xf>
    <xf numFmtId="3" fontId="64" fillId="4" borderId="0" xfId="16" applyNumberFormat="1" applyFont="1" applyFill="1" applyBorder="1" applyAlignment="1">
      <alignment horizontal="center" vertical="center"/>
    </xf>
    <xf numFmtId="4" fontId="64" fillId="4" borderId="0" xfId="16" applyNumberFormat="1" applyFont="1" applyFill="1" applyBorder="1" applyAlignment="1">
      <alignment horizontal="center" vertical="center"/>
    </xf>
    <xf numFmtId="0" fontId="64" fillId="0" borderId="0" xfId="16" applyFont="1"/>
    <xf numFmtId="0" fontId="187" fillId="0" borderId="0" xfId="0" applyFont="1" applyAlignment="1">
      <alignment horizontal="left" vertical="center"/>
    </xf>
    <xf numFmtId="0" fontId="184" fillId="0" borderId="0" xfId="0" applyFont="1" applyAlignment="1">
      <alignment vertical="center"/>
    </xf>
    <xf numFmtId="0" fontId="64" fillId="0" borderId="0" xfId="0" applyFont="1" applyAlignment="1">
      <alignment horizontal="left" vertical="center"/>
    </xf>
    <xf numFmtId="0" fontId="187" fillId="0" borderId="0" xfId="0" applyFont="1"/>
    <xf numFmtId="3" fontId="48" fillId="4" borderId="0" xfId="0" applyNumberFormat="1" applyFont="1" applyFill="1" applyBorder="1"/>
    <xf numFmtId="10" fontId="48" fillId="4" borderId="0" xfId="0" applyNumberFormat="1" applyFont="1" applyFill="1" applyBorder="1"/>
    <xf numFmtId="167" fontId="49" fillId="4" borderId="0" xfId="0" applyNumberFormat="1" applyFont="1" applyFill="1" applyBorder="1"/>
    <xf numFmtId="0" fontId="188" fillId="0" borderId="0" xfId="2" applyFont="1" applyAlignment="1">
      <alignment vertical="center" wrapText="1"/>
    </xf>
    <xf numFmtId="0" fontId="189" fillId="0" borderId="0" xfId="2" applyFont="1"/>
    <xf numFmtId="0" fontId="190" fillId="0" borderId="0" xfId="2" applyFont="1" applyAlignment="1">
      <alignment horizontal="center"/>
    </xf>
    <xf numFmtId="0" fontId="192" fillId="0" borderId="0" xfId="2" applyFont="1" applyAlignment="1">
      <alignment horizontal="center" vertical="center" wrapText="1"/>
    </xf>
    <xf numFmtId="3" fontId="191" fillId="4" borderId="0" xfId="3" applyNumberFormat="1" applyFont="1" applyFill="1" applyAlignment="1">
      <alignment horizontal="center" vertical="center" wrapText="1"/>
    </xf>
    <xf numFmtId="0" fontId="191" fillId="4" borderId="0" xfId="2" applyFont="1" applyFill="1" applyAlignment="1">
      <alignment vertical="center" wrapText="1"/>
    </xf>
    <xf numFmtId="0" fontId="192" fillId="0" borderId="0" xfId="2" applyFont="1" applyAlignment="1">
      <alignment vertical="center" wrapText="1"/>
    </xf>
    <xf numFmtId="3" fontId="193" fillId="4" borderId="0" xfId="3" applyNumberFormat="1" applyFont="1" applyFill="1" applyAlignment="1">
      <alignment horizontal="center" vertical="center" wrapText="1"/>
    </xf>
    <xf numFmtId="0" fontId="194" fillId="0" borderId="0" xfId="2" applyFont="1" applyAlignment="1">
      <alignment horizontal="center" vertical="center" wrapText="1"/>
    </xf>
    <xf numFmtId="0" fontId="195" fillId="4" borderId="53" xfId="3" applyFont="1" applyFill="1" applyBorder="1" applyAlignment="1">
      <alignment horizontal="left" vertical="center" indent="1"/>
    </xf>
    <xf numFmtId="166" fontId="196" fillId="4" borderId="56" xfId="2" applyNumberFormat="1" applyFont="1" applyFill="1" applyBorder="1" applyAlignment="1" applyProtection="1">
      <alignment horizontal="center" vertical="center"/>
      <protection locked="0"/>
    </xf>
    <xf numFmtId="3" fontId="141" fillId="4" borderId="0" xfId="2" applyNumberFormat="1" applyFont="1" applyFill="1" applyAlignment="1" applyProtection="1">
      <alignment horizontal="center" vertical="center"/>
      <protection locked="0"/>
    </xf>
    <xf numFmtId="166" fontId="196" fillId="4" borderId="53" xfId="2" applyNumberFormat="1" applyFont="1" applyFill="1" applyBorder="1" applyAlignment="1" applyProtection="1">
      <alignment horizontal="center" vertical="center"/>
      <protection locked="0"/>
    </xf>
    <xf numFmtId="0" fontId="194" fillId="0" borderId="0" xfId="2" applyFont="1" applyAlignment="1">
      <alignment vertical="center" wrapText="1"/>
    </xf>
    <xf numFmtId="0" fontId="195" fillId="4" borderId="63" xfId="3" applyFont="1" applyFill="1" applyBorder="1" applyAlignment="1">
      <alignment horizontal="left" vertical="center" indent="1"/>
    </xf>
    <xf numFmtId="166" fontId="196" fillId="4" borderId="60" xfId="2" applyNumberFormat="1" applyFont="1" applyFill="1" applyBorder="1" applyAlignment="1" applyProtection="1">
      <alignment horizontal="center" vertical="center"/>
      <protection locked="0"/>
    </xf>
    <xf numFmtId="166" fontId="196" fillId="4" borderId="63" xfId="2" applyNumberFormat="1" applyFont="1" applyFill="1" applyBorder="1" applyAlignment="1" applyProtection="1">
      <alignment horizontal="center" vertical="center"/>
      <protection locked="0"/>
    </xf>
    <xf numFmtId="0" fontId="195" fillId="4" borderId="54" xfId="3" applyFont="1" applyFill="1" applyBorder="1" applyAlignment="1">
      <alignment horizontal="left" vertical="center" indent="1"/>
    </xf>
    <xf numFmtId="166" fontId="196" fillId="4" borderId="58" xfId="2" applyNumberFormat="1" applyFont="1" applyFill="1" applyBorder="1" applyAlignment="1" applyProtection="1">
      <alignment horizontal="center" vertical="center"/>
      <protection locked="0"/>
    </xf>
    <xf numFmtId="166" fontId="196" fillId="4" borderId="54" xfId="2" applyNumberFormat="1" applyFont="1" applyFill="1" applyBorder="1" applyAlignment="1" applyProtection="1">
      <alignment horizontal="center" vertical="center"/>
      <protection locked="0"/>
    </xf>
    <xf numFmtId="2" fontId="190" fillId="0" borderId="0" xfId="2" applyNumberFormat="1" applyFont="1" applyAlignment="1">
      <alignment horizontal="left" vertical="center" wrapText="1"/>
    </xf>
    <xf numFmtId="3" fontId="189" fillId="0" borderId="0" xfId="2" applyNumberFormat="1" applyFont="1"/>
    <xf numFmtId="166" fontId="155" fillId="4" borderId="53" xfId="2" applyNumberFormat="1" applyFont="1" applyFill="1" applyBorder="1" applyAlignment="1" applyProtection="1">
      <alignment horizontal="center" vertical="center"/>
      <protection locked="0"/>
    </xf>
    <xf numFmtId="166" fontId="155" fillId="4" borderId="63" xfId="2" applyNumberFormat="1" applyFont="1" applyFill="1" applyBorder="1" applyAlignment="1" applyProtection="1">
      <alignment horizontal="center" vertical="center"/>
      <protection locked="0"/>
    </xf>
    <xf numFmtId="166" fontId="155" fillId="4" borderId="54" xfId="2" applyNumberFormat="1" applyFont="1" applyFill="1" applyBorder="1" applyAlignment="1" applyProtection="1">
      <alignment horizontal="center" vertical="center"/>
      <protection locked="0"/>
    </xf>
    <xf numFmtId="0" fontId="48" fillId="4" borderId="0" xfId="0" applyFont="1" applyFill="1"/>
    <xf numFmtId="0" fontId="164" fillId="4" borderId="0" xfId="0" applyFont="1" applyFill="1" applyBorder="1"/>
    <xf numFmtId="0" fontId="89" fillId="5" borderId="55" xfId="0" applyFont="1" applyFill="1" applyBorder="1"/>
    <xf numFmtId="167" fontId="64" fillId="5" borderId="64" xfId="0" applyNumberFormat="1" applyFont="1" applyFill="1" applyBorder="1" applyAlignment="1">
      <alignment horizontal="center"/>
    </xf>
    <xf numFmtId="167" fontId="64" fillId="5" borderId="56" xfId="0" applyNumberFormat="1" applyFont="1" applyFill="1" applyBorder="1" applyAlignment="1">
      <alignment horizontal="center"/>
    </xf>
    <xf numFmtId="0" fontId="187" fillId="4" borderId="0" xfId="0" applyFont="1" applyFill="1" applyBorder="1"/>
    <xf numFmtId="0" fontId="89" fillId="4" borderId="59" xfId="0" applyFont="1" applyFill="1" applyBorder="1"/>
    <xf numFmtId="167" fontId="64" fillId="4" borderId="0" xfId="0" applyNumberFormat="1" applyFont="1" applyFill="1" applyBorder="1" applyAlignment="1">
      <alignment horizontal="center"/>
    </xf>
    <xf numFmtId="167" fontId="64" fillId="4" borderId="60" xfId="0" applyNumberFormat="1" applyFont="1" applyFill="1" applyBorder="1" applyAlignment="1">
      <alignment horizontal="center"/>
    </xf>
    <xf numFmtId="0" fontId="89" fillId="5" borderId="59" xfId="0" applyFont="1" applyFill="1" applyBorder="1"/>
    <xf numFmtId="167" fontId="64" fillId="5" borderId="0" xfId="0" applyNumberFormat="1" applyFont="1" applyFill="1" applyBorder="1" applyAlignment="1">
      <alignment horizontal="center"/>
    </xf>
    <xf numFmtId="167" fontId="64" fillId="5" borderId="60" xfId="0" applyNumberFormat="1" applyFont="1" applyFill="1" applyBorder="1" applyAlignment="1">
      <alignment horizontal="center"/>
    </xf>
    <xf numFmtId="0" fontId="89" fillId="4" borderId="57" xfId="0" applyFont="1" applyFill="1" applyBorder="1"/>
    <xf numFmtId="167" fontId="64" fillId="4" borderId="65" xfId="0" applyNumberFormat="1" applyFont="1" applyFill="1" applyBorder="1" applyAlignment="1">
      <alignment horizontal="center"/>
    </xf>
    <xf numFmtId="167" fontId="64" fillId="4" borderId="58" xfId="0" applyNumberFormat="1" applyFont="1" applyFill="1" applyBorder="1" applyAlignment="1">
      <alignment horizontal="center"/>
    </xf>
    <xf numFmtId="0" fontId="49" fillId="38" borderId="0" xfId="0" applyFont="1" applyFill="1" applyBorder="1" applyAlignment="1">
      <alignment horizontal="center" vertical="center" wrapText="1"/>
    </xf>
    <xf numFmtId="0" fontId="49" fillId="38" borderId="155" xfId="0" applyFont="1" applyFill="1" applyBorder="1" applyAlignment="1">
      <alignment horizontal="center" vertical="center"/>
    </xf>
    <xf numFmtId="0" fontId="49" fillId="38" borderId="166" xfId="0" applyFont="1" applyFill="1" applyBorder="1" applyAlignment="1">
      <alignment horizontal="center" vertical="center" wrapText="1"/>
    </xf>
    <xf numFmtId="0" fontId="49" fillId="38" borderId="154" xfId="0" applyFont="1" applyFill="1" applyBorder="1" applyAlignment="1">
      <alignment horizontal="center" vertical="center"/>
    </xf>
    <xf numFmtId="0" fontId="49" fillId="39" borderId="65" xfId="0" applyFont="1" applyFill="1" applyBorder="1" applyAlignment="1">
      <alignment horizontal="center" vertical="center" wrapText="1"/>
    </xf>
    <xf numFmtId="0" fontId="185" fillId="0" borderId="0" xfId="0" applyFont="1" applyAlignment="1">
      <alignment vertical="center"/>
    </xf>
    <xf numFmtId="0" fontId="187" fillId="0" borderId="0" xfId="0" applyFont="1" applyAlignment="1" applyProtection="1">
      <alignment vertical="center" wrapText="1"/>
      <protection locked="0"/>
    </xf>
    <xf numFmtId="0" fontId="186" fillId="0" borderId="0" xfId="0" applyFont="1" applyAlignment="1" applyProtection="1">
      <alignment vertical="center" wrapText="1"/>
      <protection locked="0"/>
    </xf>
    <xf numFmtId="0" fontId="187" fillId="0" borderId="0" xfId="0" applyFont="1" applyBorder="1"/>
    <xf numFmtId="0" fontId="105" fillId="0" borderId="53" xfId="0" applyFont="1" applyBorder="1"/>
    <xf numFmtId="168" fontId="4" fillId="0" borderId="55" xfId="0" applyNumberFormat="1" applyFont="1" applyBorder="1" applyAlignment="1">
      <alignment horizontal="center"/>
    </xf>
    <xf numFmtId="2" fontId="197" fillId="0" borderId="56" xfId="0" applyNumberFormat="1" applyFont="1" applyBorder="1" applyAlignment="1">
      <alignment horizontal="center"/>
    </xf>
    <xf numFmtId="0" fontId="105" fillId="0" borderId="63" xfId="0" applyFont="1" applyBorder="1"/>
    <xf numFmtId="168" fontId="4" fillId="0" borderId="59" xfId="0" applyNumberFormat="1" applyFont="1" applyBorder="1" applyAlignment="1">
      <alignment horizontal="center"/>
    </xf>
    <xf numFmtId="2" fontId="197" fillId="0" borderId="60" xfId="0" applyNumberFormat="1" applyFont="1" applyBorder="1" applyAlignment="1">
      <alignment horizontal="center"/>
    </xf>
    <xf numFmtId="0" fontId="105" fillId="0" borderId="54" xfId="0" applyFont="1" applyBorder="1"/>
    <xf numFmtId="168" fontId="4" fillId="0" borderId="57" xfId="0" applyNumberFormat="1" applyFont="1" applyBorder="1" applyAlignment="1">
      <alignment horizontal="center"/>
    </xf>
    <xf numFmtId="2" fontId="197" fillId="0" borderId="58" xfId="0" applyNumberFormat="1" applyFont="1" applyBorder="1" applyAlignment="1">
      <alignment horizontal="center"/>
    </xf>
    <xf numFmtId="0" fontId="173" fillId="0" borderId="0" xfId="0" applyFont="1"/>
    <xf numFmtId="49" fontId="147" fillId="0" borderId="0" xfId="0" applyNumberFormat="1" applyFont="1" applyAlignment="1">
      <alignment vertical="center" wrapText="1"/>
    </xf>
    <xf numFmtId="0" fontId="89" fillId="5" borderId="16" xfId="0" applyFont="1" applyFill="1" applyBorder="1"/>
    <xf numFmtId="167" fontId="64" fillId="5" borderId="17" xfId="0" applyNumberFormat="1" applyFont="1" applyFill="1" applyBorder="1" applyAlignment="1">
      <alignment horizontal="center"/>
    </xf>
    <xf numFmtId="0" fontId="89" fillId="4" borderId="16" xfId="0" applyFont="1" applyFill="1" applyBorder="1"/>
    <xf numFmtId="167" fontId="64" fillId="4" borderId="17" xfId="0" applyNumberFormat="1" applyFont="1" applyFill="1" applyBorder="1" applyAlignment="1">
      <alignment horizontal="center"/>
    </xf>
    <xf numFmtId="0" fontId="49" fillId="38" borderId="65" xfId="0" applyFont="1" applyFill="1" applyBorder="1" applyAlignment="1">
      <alignment horizontal="center" vertical="center" wrapText="1"/>
    </xf>
    <xf numFmtId="0" fontId="49" fillId="38" borderId="163" xfId="0" applyFont="1" applyFill="1" applyBorder="1" applyAlignment="1">
      <alignment horizontal="center" vertical="center" wrapText="1"/>
    </xf>
    <xf numFmtId="0" fontId="49" fillId="38" borderId="134" xfId="0" applyFont="1" applyFill="1" applyBorder="1" applyAlignment="1">
      <alignment horizontal="center" vertical="center" wrapText="1"/>
    </xf>
    <xf numFmtId="0" fontId="64" fillId="0" borderId="86" xfId="0" applyFont="1" applyBorder="1"/>
    <xf numFmtId="0" fontId="89" fillId="5" borderId="175" xfId="0" applyFont="1" applyFill="1" applyBorder="1"/>
    <xf numFmtId="167" fontId="64" fillId="5" borderId="117" xfId="0" applyNumberFormat="1" applyFont="1" applyFill="1" applyBorder="1" applyAlignment="1">
      <alignment horizontal="center"/>
    </xf>
    <xf numFmtId="0" fontId="64" fillId="0" borderId="196" xfId="0" applyFont="1" applyBorder="1"/>
    <xf numFmtId="167" fontId="64" fillId="5" borderId="197" xfId="0" applyNumberFormat="1" applyFont="1" applyFill="1" applyBorder="1" applyAlignment="1">
      <alignment horizontal="center"/>
    </xf>
    <xf numFmtId="0" fontId="187" fillId="4" borderId="101" xfId="0" applyFont="1" applyFill="1" applyBorder="1"/>
    <xf numFmtId="167" fontId="64" fillId="5" borderId="198" xfId="0" applyNumberFormat="1" applyFont="1" applyFill="1" applyBorder="1" applyAlignment="1">
      <alignment horizontal="center"/>
    </xf>
    <xf numFmtId="0" fontId="89" fillId="4" borderId="101" xfId="0" applyFont="1" applyFill="1" applyBorder="1"/>
    <xf numFmtId="167" fontId="64" fillId="4" borderId="86" xfId="0" applyNumberFormat="1" applyFont="1" applyFill="1" applyBorder="1" applyAlignment="1">
      <alignment horizontal="center"/>
    </xf>
    <xf numFmtId="0" fontId="89" fillId="5" borderId="101" xfId="0" applyFont="1" applyFill="1" applyBorder="1"/>
    <xf numFmtId="167" fontId="64" fillId="5" borderId="86" xfId="0" applyNumberFormat="1" applyFont="1" applyFill="1" applyBorder="1" applyAlignment="1">
      <alignment horizontal="center"/>
    </xf>
    <xf numFmtId="0" fontId="89" fillId="5" borderId="185" xfId="0" applyFont="1" applyFill="1" applyBorder="1"/>
    <xf numFmtId="167" fontId="64" fillId="5" borderId="142" xfId="0" applyNumberFormat="1" applyFont="1" applyFill="1" applyBorder="1" applyAlignment="1">
      <alignment horizontal="center"/>
    </xf>
    <xf numFmtId="167" fontId="64" fillId="5" borderId="199" xfId="0" applyNumberFormat="1" applyFont="1" applyFill="1" applyBorder="1" applyAlignment="1">
      <alignment horizontal="center"/>
    </xf>
    <xf numFmtId="168" fontId="4" fillId="41" borderId="59" xfId="0" applyNumberFormat="1" applyFont="1" applyFill="1" applyBorder="1" applyAlignment="1">
      <alignment horizontal="center"/>
    </xf>
    <xf numFmtId="0" fontId="64" fillId="3" borderId="0" xfId="2" applyFont="1" applyFill="1" applyAlignment="1">
      <alignment vertical="center" wrapText="1"/>
    </xf>
    <xf numFmtId="14" fontId="48" fillId="0" borderId="0" xfId="2" applyNumberFormat="1" applyFont="1" applyAlignment="1">
      <alignment vertical="center"/>
    </xf>
    <xf numFmtId="0" fontId="164" fillId="3" borderId="0" xfId="2" applyFont="1" applyFill="1" applyAlignment="1">
      <alignment horizontal="left" vertical="center"/>
    </xf>
    <xf numFmtId="0" fontId="160" fillId="0" borderId="11" xfId="2" applyFont="1" applyBorder="1" applyAlignment="1">
      <alignment vertical="center" wrapText="1"/>
    </xf>
    <xf numFmtId="0" fontId="89" fillId="3" borderId="0" xfId="2" applyFont="1" applyFill="1" applyAlignment="1">
      <alignment vertical="center" wrapText="1"/>
    </xf>
    <xf numFmtId="3" fontId="149" fillId="0" borderId="56" xfId="0" applyNumberFormat="1" applyFont="1" applyBorder="1" applyAlignment="1">
      <alignment horizontal="center" vertical="center"/>
    </xf>
    <xf numFmtId="3" fontId="64" fillId="0" borderId="0" xfId="2" applyNumberFormat="1" applyFont="1" applyAlignment="1">
      <alignment horizontal="center" vertical="center"/>
    </xf>
    <xf numFmtId="3" fontId="149" fillId="0" borderId="60" xfId="0" applyNumberFormat="1" applyFont="1" applyBorder="1" applyAlignment="1">
      <alignment horizontal="center" vertical="center"/>
    </xf>
    <xf numFmtId="3" fontId="64" fillId="0" borderId="0" xfId="2" applyNumberFormat="1" applyFont="1" applyAlignment="1">
      <alignment horizontal="center" vertical="center" wrapText="1"/>
    </xf>
    <xf numFmtId="3" fontId="149" fillId="0" borderId="60" xfId="0" applyNumberFormat="1" applyFont="1" applyBorder="1" applyAlignment="1">
      <alignment horizontal="center" vertical="center" wrapText="1"/>
    </xf>
    <xf numFmtId="3" fontId="149" fillId="0" borderId="60" xfId="2" applyNumberFormat="1" applyFont="1" applyBorder="1" applyAlignment="1">
      <alignment horizontal="center" vertical="center" wrapText="1"/>
    </xf>
    <xf numFmtId="0" fontId="148" fillId="0" borderId="54" xfId="2" applyFont="1" applyBorder="1" applyAlignment="1">
      <alignment vertical="center" wrapText="1"/>
    </xf>
    <xf numFmtId="0" fontId="137" fillId="0" borderId="57" xfId="2" applyFont="1" applyBorder="1" applyAlignment="1">
      <alignment horizontal="center" vertical="center" wrapText="1"/>
    </xf>
    <xf numFmtId="3" fontId="149" fillId="0" borderId="58" xfId="2" applyNumberFormat="1" applyFont="1" applyBorder="1" applyAlignment="1">
      <alignment horizontal="center" vertical="center" wrapText="1"/>
    </xf>
    <xf numFmtId="3" fontId="149" fillId="0" borderId="11" xfId="0" applyNumberFormat="1" applyFont="1" applyBorder="1" applyAlignment="1">
      <alignment horizontal="center" vertical="center"/>
    </xf>
    <xf numFmtId="0" fontId="89" fillId="0" borderId="101" xfId="2" applyFont="1" applyBorder="1" applyAlignment="1">
      <alignment horizontal="center" vertical="center" wrapText="1"/>
    </xf>
    <xf numFmtId="0" fontId="48" fillId="0" borderId="0" xfId="3" applyFont="1"/>
    <xf numFmtId="0" fontId="187" fillId="0" borderId="0" xfId="3" applyFont="1" applyAlignment="1">
      <alignment horizontal="left" vertical="center"/>
    </xf>
    <xf numFmtId="0" fontId="184" fillId="0" borderId="0" xfId="3" applyFont="1" applyAlignment="1">
      <alignment vertical="center"/>
    </xf>
    <xf numFmtId="0" fontId="185" fillId="0" borderId="0" xfId="3" applyFont="1" applyAlignment="1">
      <alignment vertical="center"/>
    </xf>
    <xf numFmtId="0" fontId="147" fillId="0" borderId="0" xfId="3" applyFont="1" applyAlignment="1">
      <alignment horizontal="left" vertical="center"/>
    </xf>
    <xf numFmtId="0" fontId="187" fillId="0" borderId="0" xfId="3" applyFont="1" applyAlignment="1" applyProtection="1">
      <alignment vertical="center" wrapText="1"/>
      <protection locked="0"/>
    </xf>
    <xf numFmtId="0" fontId="186" fillId="0" borderId="0" xfId="3" applyFont="1" applyAlignment="1" applyProtection="1">
      <alignment vertical="center" wrapText="1"/>
      <protection locked="0"/>
    </xf>
    <xf numFmtId="0" fontId="64" fillId="0" borderId="0" xfId="3" applyFont="1"/>
    <xf numFmtId="0" fontId="184" fillId="0" borderId="0" xfId="3" applyFont="1" applyAlignment="1">
      <alignment vertical="center" wrapText="1"/>
    </xf>
    <xf numFmtId="0" fontId="105" fillId="4" borderId="16" xfId="3" applyFont="1" applyFill="1" applyBorder="1"/>
    <xf numFmtId="168" fontId="155" fillId="4" borderId="56" xfId="15" applyNumberFormat="1" applyFont="1" applyFill="1" applyBorder="1" applyAlignment="1" applyProtection="1">
      <alignment horizontal="center" vertical="center"/>
      <protection locked="0"/>
    </xf>
    <xf numFmtId="168" fontId="155" fillId="4" borderId="60" xfId="15" applyNumberFormat="1" applyFont="1" applyFill="1" applyBorder="1" applyAlignment="1" applyProtection="1">
      <alignment horizontal="center" vertical="center"/>
      <protection locked="0"/>
    </xf>
    <xf numFmtId="3" fontId="64" fillId="4" borderId="54" xfId="2" applyNumberFormat="1" applyFont="1" applyFill="1" applyBorder="1" applyAlignment="1" applyProtection="1">
      <alignment horizontal="center" vertical="center"/>
      <protection locked="0"/>
    </xf>
    <xf numFmtId="168" fontId="155" fillId="4" borderId="58" xfId="15" applyNumberFormat="1" applyFont="1" applyFill="1" applyBorder="1" applyAlignment="1" applyProtection="1">
      <alignment horizontal="center" vertical="center"/>
      <protection locked="0"/>
    </xf>
    <xf numFmtId="0" fontId="164" fillId="0" borderId="0" xfId="3" applyFont="1"/>
    <xf numFmtId="0" fontId="173" fillId="0" borderId="0" xfId="3" applyFont="1"/>
    <xf numFmtId="0" fontId="49" fillId="39" borderId="59" xfId="3" applyFont="1" applyFill="1" applyBorder="1" applyAlignment="1">
      <alignment horizontal="center" vertical="center" wrapText="1"/>
    </xf>
    <xf numFmtId="0" fontId="164" fillId="39" borderId="64" xfId="3" applyFont="1" applyFill="1" applyBorder="1"/>
    <xf numFmtId="0" fontId="164" fillId="39" borderId="56" xfId="3" applyFont="1" applyFill="1" applyBorder="1"/>
    <xf numFmtId="0" fontId="121" fillId="40" borderId="163" xfId="3" applyFont="1" applyFill="1" applyBorder="1" applyAlignment="1">
      <alignment horizontal="center" vertical="center" wrapText="1"/>
    </xf>
    <xf numFmtId="0" fontId="121" fillId="40" borderId="78" xfId="3" applyFont="1" applyFill="1" applyBorder="1" applyAlignment="1">
      <alignment horizontal="center" vertical="center" wrapText="1"/>
    </xf>
    <xf numFmtId="0" fontId="121" fillId="40" borderId="154" xfId="3" applyFont="1" applyFill="1" applyBorder="1" applyAlignment="1">
      <alignment horizontal="center" vertical="center" wrapText="1"/>
    </xf>
    <xf numFmtId="0" fontId="121" fillId="40" borderId="166" xfId="3" applyFont="1" applyFill="1" applyBorder="1" applyAlignment="1">
      <alignment horizontal="center" vertical="center" wrapText="1"/>
    </xf>
    <xf numFmtId="0" fontId="160" fillId="0" borderId="0" xfId="3" applyFont="1" applyAlignment="1">
      <alignment horizontal="center" vertical="center" wrapText="1"/>
    </xf>
    <xf numFmtId="0" fontId="105" fillId="4" borderId="53" xfId="3" applyFont="1" applyFill="1" applyBorder="1"/>
    <xf numFmtId="0" fontId="105" fillId="4" borderId="63" xfId="3" applyFont="1" applyFill="1" applyBorder="1"/>
    <xf numFmtId="0" fontId="105" fillId="4" borderId="54" xfId="3" applyFont="1" applyFill="1" applyBorder="1"/>
    <xf numFmtId="0" fontId="49" fillId="39" borderId="155" xfId="3" applyFont="1" applyFill="1" applyBorder="1" applyAlignment="1">
      <alignment horizontal="center" vertical="center" wrapText="1"/>
    </xf>
    <xf numFmtId="0" fontId="49" fillId="39" borderId="154" xfId="3" applyFont="1" applyFill="1" applyBorder="1" applyAlignment="1">
      <alignment horizontal="center" vertical="center" wrapText="1"/>
    </xf>
    <xf numFmtId="0" fontId="49" fillId="39" borderId="163" xfId="3" applyFont="1" applyFill="1" applyBorder="1" applyAlignment="1">
      <alignment horizontal="center" vertical="center" wrapText="1"/>
    </xf>
    <xf numFmtId="3" fontId="64" fillId="4" borderId="0" xfId="0" applyNumberFormat="1" applyFont="1" applyFill="1" applyBorder="1"/>
    <xf numFmtId="10" fontId="64" fillId="4" borderId="0" xfId="0" applyNumberFormat="1" applyFont="1" applyFill="1" applyBorder="1"/>
    <xf numFmtId="0" fontId="132" fillId="0" borderId="0" xfId="16" applyFont="1" applyAlignment="1">
      <alignment horizontal="center" vertical="center" wrapText="1"/>
    </xf>
    <xf numFmtId="0" fontId="160" fillId="0" borderId="0" xfId="16" applyFont="1" applyBorder="1" applyAlignment="1">
      <alignment vertical="center" wrapText="1"/>
    </xf>
    <xf numFmtId="0" fontId="160" fillId="0" borderId="0" xfId="16" applyFont="1" applyBorder="1" applyAlignment="1">
      <alignment horizontal="center" vertical="center" wrapText="1"/>
    </xf>
    <xf numFmtId="0" fontId="160" fillId="0" borderId="0" xfId="16" applyFont="1" applyAlignment="1">
      <alignment vertical="center" wrapText="1"/>
    </xf>
    <xf numFmtId="0" fontId="160" fillId="0" borderId="63" xfId="16" applyFont="1" applyBorder="1" applyAlignment="1">
      <alignment vertical="center" wrapText="1"/>
    </xf>
    <xf numFmtId="0" fontId="135" fillId="0" borderId="0" xfId="16" applyFont="1" applyBorder="1" applyAlignment="1">
      <alignment horizontal="center" vertical="center" wrapText="1"/>
    </xf>
    <xf numFmtId="0" fontId="136" fillId="0" borderId="0" xfId="16" applyFont="1" applyBorder="1" applyAlignment="1">
      <alignment horizontal="center" vertical="center" wrapText="1"/>
    </xf>
    <xf numFmtId="0" fontId="146" fillId="0" borderId="0" xfId="16" applyFont="1" applyAlignment="1">
      <alignment horizontal="center"/>
    </xf>
    <xf numFmtId="0" fontId="138" fillId="0" borderId="0" xfId="16" applyFont="1" applyBorder="1" applyAlignment="1">
      <alignment horizontal="center" vertical="center"/>
    </xf>
    <xf numFmtId="0" fontId="138" fillId="0" borderId="0" xfId="16" applyFont="1" applyBorder="1" applyAlignment="1">
      <alignment horizontal="left" vertical="center"/>
    </xf>
    <xf numFmtId="0" fontId="164" fillId="0" borderId="0" xfId="16" applyFont="1" applyBorder="1" applyAlignment="1">
      <alignment horizontal="left" vertical="center"/>
    </xf>
    <xf numFmtId="0" fontId="160" fillId="0" borderId="64" xfId="16" applyFont="1" applyBorder="1" applyAlignment="1">
      <alignment vertical="center" wrapText="1"/>
    </xf>
    <xf numFmtId="0" fontId="160" fillId="0" borderId="56" xfId="16" applyFont="1" applyBorder="1" applyAlignment="1">
      <alignment vertical="center" wrapText="1"/>
    </xf>
    <xf numFmtId="9" fontId="160" fillId="0" borderId="0" xfId="16" applyNumberFormat="1" applyFont="1" applyBorder="1" applyAlignment="1">
      <alignment horizontal="center" vertical="center" wrapText="1"/>
    </xf>
    <xf numFmtId="0" fontId="160" fillId="0" borderId="57" xfId="16" applyFont="1" applyBorder="1" applyAlignment="1">
      <alignment vertical="center" wrapText="1"/>
    </xf>
    <xf numFmtId="0" fontId="137" fillId="0" borderId="0" xfId="16" applyFont="1" applyAlignment="1">
      <alignment horizontal="center" vertical="center" wrapText="1"/>
    </xf>
    <xf numFmtId="0" fontId="148" fillId="0" borderId="53" xfId="16" applyFont="1" applyBorder="1" applyAlignment="1">
      <alignment horizontal="left" vertical="center" wrapText="1"/>
    </xf>
    <xf numFmtId="3" fontId="137" fillId="4" borderId="53" xfId="16" applyNumberFormat="1" applyFont="1" applyFill="1" applyBorder="1" applyAlignment="1">
      <alignment horizontal="center" vertical="center"/>
    </xf>
    <xf numFmtId="4" fontId="137" fillId="0" borderId="0" xfId="16" applyNumberFormat="1" applyFont="1" applyBorder="1" applyAlignment="1">
      <alignment horizontal="center" vertical="center"/>
    </xf>
    <xf numFmtId="3" fontId="137" fillId="4" borderId="55" xfId="16" applyNumberFormat="1" applyFont="1" applyFill="1" applyBorder="1" applyAlignment="1">
      <alignment horizontal="center" vertical="center"/>
    </xf>
    <xf numFmtId="4" fontId="149" fillId="4" borderId="56" xfId="16" applyNumberFormat="1" applyFont="1" applyFill="1" applyBorder="1" applyAlignment="1">
      <alignment horizontal="center" vertical="center"/>
    </xf>
    <xf numFmtId="2" fontId="155" fillId="4" borderId="56" xfId="15" applyNumberFormat="1" applyFont="1" applyFill="1" applyBorder="1" applyAlignment="1" applyProtection="1">
      <alignment horizontal="center" vertical="center"/>
      <protection locked="0"/>
    </xf>
    <xf numFmtId="3" fontId="137" fillId="0" borderId="0" xfId="16" applyNumberFormat="1" applyFont="1" applyAlignment="1">
      <alignment vertical="center" wrapText="1"/>
    </xf>
    <xf numFmtId="0" fontId="148" fillId="0" borderId="63" xfId="16" applyFont="1" applyBorder="1" applyAlignment="1">
      <alignment horizontal="left" vertical="center" wrapText="1"/>
    </xf>
    <xf numFmtId="3" fontId="137" fillId="4" borderId="63" xfId="16" applyNumberFormat="1" applyFont="1" applyFill="1" applyBorder="1" applyAlignment="1">
      <alignment horizontal="center" vertical="center"/>
    </xf>
    <xf numFmtId="3" fontId="137" fillId="4" borderId="59" xfId="16" applyNumberFormat="1" applyFont="1" applyFill="1" applyBorder="1" applyAlignment="1">
      <alignment horizontal="center" vertical="center"/>
    </xf>
    <xf numFmtId="4" fontId="149" fillId="4" borderId="60" xfId="16" applyNumberFormat="1" applyFont="1" applyFill="1" applyBorder="1" applyAlignment="1">
      <alignment horizontal="center" vertical="center"/>
    </xf>
    <xf numFmtId="4" fontId="155" fillId="4" borderId="60" xfId="15" applyNumberFormat="1" applyFont="1" applyFill="1" applyBorder="1" applyAlignment="1" applyProtection="1">
      <alignment horizontal="center" vertical="center"/>
      <protection locked="0"/>
    </xf>
    <xf numFmtId="3" fontId="137" fillId="4" borderId="59" xfId="16" applyNumberFormat="1" applyFont="1" applyFill="1" applyBorder="1" applyAlignment="1">
      <alignment horizontal="center" vertical="center" wrapText="1"/>
    </xf>
    <xf numFmtId="3" fontId="137" fillId="4" borderId="63" xfId="16" applyNumberFormat="1" applyFont="1" applyFill="1" applyBorder="1" applyAlignment="1">
      <alignment horizontal="center" vertical="center" wrapText="1"/>
    </xf>
    <xf numFmtId="4" fontId="137" fillId="0" borderId="0" xfId="16" applyNumberFormat="1" applyFont="1" applyBorder="1" applyAlignment="1">
      <alignment horizontal="center" vertical="center" wrapText="1"/>
    </xf>
    <xf numFmtId="4" fontId="149" fillId="4" borderId="60" xfId="16" applyNumberFormat="1" applyFont="1" applyFill="1" applyBorder="1" applyAlignment="1">
      <alignment horizontal="center" vertical="center" wrapText="1"/>
    </xf>
    <xf numFmtId="0" fontId="148" fillId="0" borderId="54" xfId="16" applyFont="1" applyBorder="1" applyAlignment="1">
      <alignment horizontal="left" vertical="center" wrapText="1"/>
    </xf>
    <xf numFmtId="3" fontId="137" fillId="4" borderId="54" xfId="16" applyNumberFormat="1" applyFont="1" applyFill="1" applyBorder="1" applyAlignment="1">
      <alignment horizontal="center" vertical="center" wrapText="1"/>
    </xf>
    <xf numFmtId="3" fontId="137" fillId="4" borderId="57" xfId="16" applyNumberFormat="1" applyFont="1" applyFill="1" applyBorder="1" applyAlignment="1">
      <alignment horizontal="center" vertical="center" wrapText="1"/>
    </xf>
    <xf numFmtId="4" fontId="149" fillId="4" borderId="58" xfId="16" applyNumberFormat="1" applyFont="1" applyFill="1" applyBorder="1" applyAlignment="1">
      <alignment horizontal="center" vertical="center" wrapText="1"/>
    </xf>
    <xf numFmtId="4" fontId="155" fillId="4" borderId="58" xfId="15" applyNumberFormat="1" applyFont="1" applyFill="1" applyBorder="1" applyAlignment="1" applyProtection="1">
      <alignment horizontal="center" vertical="center"/>
      <protection locked="0"/>
    </xf>
    <xf numFmtId="2" fontId="64" fillId="0" borderId="0" xfId="16" applyNumberFormat="1" applyFont="1" applyBorder="1"/>
    <xf numFmtId="10" fontId="137" fillId="0" borderId="0" xfId="16" applyNumberFormat="1" applyFont="1" applyAlignment="1">
      <alignment vertical="center" wrapText="1"/>
    </xf>
    <xf numFmtId="2" fontId="139" fillId="0" borderId="0" xfId="16" applyNumberFormat="1" applyFont="1" applyBorder="1" applyAlignment="1">
      <alignment horizontal="center" vertical="center" wrapText="1"/>
    </xf>
    <xf numFmtId="2" fontId="136" fillId="0" borderId="0" xfId="16" applyNumberFormat="1" applyFont="1" applyBorder="1" applyAlignment="1">
      <alignment horizontal="center" vertical="center" wrapText="1"/>
    </xf>
    <xf numFmtId="0" fontId="150" fillId="0" borderId="0" xfId="16" applyFont="1"/>
    <xf numFmtId="2" fontId="146" fillId="0" borderId="0" xfId="16" applyNumberFormat="1" applyFont="1" applyAlignment="1">
      <alignment vertical="center" wrapText="1"/>
    </xf>
    <xf numFmtId="9" fontId="49" fillId="39" borderId="65" xfId="16" applyNumberFormat="1" applyFont="1" applyFill="1" applyBorder="1" applyAlignment="1">
      <alignment horizontal="center" vertical="center" wrapText="1"/>
    </xf>
    <xf numFmtId="0" fontId="49" fillId="39" borderId="65" xfId="3" applyFont="1" applyFill="1" applyBorder="1" applyAlignment="1">
      <alignment horizontal="center" vertical="center" wrapText="1"/>
    </xf>
    <xf numFmtId="0" fontId="49" fillId="39" borderId="74" xfId="16" applyFont="1" applyFill="1" applyBorder="1" applyAlignment="1">
      <alignment horizontal="center" vertical="center" wrapText="1"/>
    </xf>
    <xf numFmtId="0" fontId="49" fillId="39" borderId="155" xfId="16" applyFont="1" applyFill="1" applyBorder="1" applyAlignment="1">
      <alignment horizontal="center" vertical="center" wrapText="1"/>
    </xf>
    <xf numFmtId="9" fontId="49" fillId="39" borderId="154" xfId="16" applyNumberFormat="1" applyFont="1" applyFill="1" applyBorder="1" applyAlignment="1">
      <alignment horizontal="center" vertical="center" wrapText="1"/>
    </xf>
    <xf numFmtId="0" fontId="49" fillId="39" borderId="77" xfId="3" applyFont="1" applyFill="1" applyBorder="1" applyAlignment="1">
      <alignment horizontal="center" vertical="center" wrapText="1"/>
    </xf>
    <xf numFmtId="0" fontId="49" fillId="39" borderId="170" xfId="3" applyFont="1" applyFill="1" applyBorder="1" applyAlignment="1">
      <alignment horizontal="center" vertical="center" wrapText="1"/>
    </xf>
    <xf numFmtId="0" fontId="49" fillId="39" borderId="166" xfId="3" applyFont="1" applyFill="1" applyBorder="1" applyAlignment="1">
      <alignment horizontal="center" vertical="center" wrapText="1"/>
    </xf>
    <xf numFmtId="0" fontId="5" fillId="4" borderId="208" xfId="19" applyFont="1" applyFill="1" applyBorder="1"/>
    <xf numFmtId="3" fontId="105" fillId="4" borderId="209" xfId="19" applyNumberFormat="1" applyFont="1" applyFill="1" applyBorder="1"/>
    <xf numFmtId="3" fontId="105" fillId="4" borderId="0" xfId="19" applyNumberFormat="1" applyFont="1" applyFill="1"/>
    <xf numFmtId="3" fontId="5" fillId="4" borderId="210" xfId="19" applyNumberFormat="1" applyFont="1" applyFill="1" applyBorder="1"/>
    <xf numFmtId="3" fontId="105" fillId="4" borderId="211" xfId="19" applyNumberFormat="1" applyFont="1" applyFill="1" applyBorder="1"/>
    <xf numFmtId="3" fontId="105" fillId="4" borderId="212" xfId="19" applyNumberFormat="1" applyFont="1" applyFill="1" applyBorder="1"/>
    <xf numFmtId="0" fontId="5" fillId="0" borderId="213" xfId="19" applyFont="1" applyBorder="1"/>
    <xf numFmtId="3" fontId="105" fillId="4" borderId="214" xfId="19" applyNumberFormat="1" applyFont="1" applyFill="1" applyBorder="1"/>
    <xf numFmtId="167" fontId="105" fillId="4" borderId="39" xfId="20" applyNumberFormat="1" applyFont="1" applyFill="1" applyBorder="1"/>
    <xf numFmtId="167" fontId="64" fillId="4" borderId="215" xfId="20" applyNumberFormat="1" applyFont="1" applyFill="1" applyBorder="1"/>
    <xf numFmtId="167" fontId="105" fillId="4" borderId="39" xfId="19" applyNumberFormat="1" applyFont="1" applyFill="1" applyBorder="1"/>
    <xf numFmtId="167" fontId="5" fillId="4" borderId="215" xfId="19" applyNumberFormat="1" applyFont="1" applyFill="1" applyBorder="1"/>
    <xf numFmtId="3" fontId="105" fillId="4" borderId="40" xfId="19" applyNumberFormat="1" applyFont="1" applyFill="1" applyBorder="1"/>
    <xf numFmtId="3" fontId="5" fillId="4" borderId="216" xfId="19" applyNumberFormat="1" applyFont="1" applyFill="1" applyBorder="1"/>
    <xf numFmtId="167" fontId="105" fillId="4" borderId="217" xfId="19" applyNumberFormat="1" applyFont="1" applyFill="1" applyBorder="1"/>
    <xf numFmtId="0" fontId="49" fillId="39" borderId="42" xfId="0" applyFont="1" applyFill="1" applyBorder="1" applyAlignment="1">
      <alignment horizontal="center" vertical="center" wrapText="1"/>
    </xf>
    <xf numFmtId="0" fontId="48" fillId="0" borderId="0" xfId="0" applyFont="1" applyAlignment="1">
      <alignment horizontal="left" vertical="center"/>
    </xf>
    <xf numFmtId="0" fontId="49" fillId="0" borderId="0" xfId="0" applyFont="1" applyAlignment="1">
      <alignment vertical="center" wrapText="1"/>
    </xf>
    <xf numFmtId="0" fontId="178" fillId="39" borderId="154" xfId="2" applyFont="1" applyFill="1" applyBorder="1" applyAlignment="1">
      <alignment horizontal="center" vertical="center" wrapText="1"/>
    </xf>
    <xf numFmtId="0" fontId="178" fillId="39" borderId="71" xfId="2" applyFont="1" applyFill="1" applyBorder="1" applyAlignment="1">
      <alignment horizontal="center" vertical="center" wrapText="1"/>
    </xf>
    <xf numFmtId="3" fontId="132" fillId="0" borderId="19" xfId="0" applyNumberFormat="1" applyFont="1" applyBorder="1" applyAlignment="1">
      <alignment horizontal="center" vertical="center" wrapText="1"/>
    </xf>
    <xf numFmtId="0" fontId="48" fillId="0" borderId="0" xfId="16" applyFont="1" applyAlignment="1">
      <alignment vertical="center" wrapText="1"/>
    </xf>
    <xf numFmtId="0" fontId="5" fillId="0" borderId="83" xfId="19" applyFont="1" applyBorder="1"/>
    <xf numFmtId="3" fontId="105" fillId="5" borderId="219" xfId="19" applyNumberFormat="1" applyFont="1" applyFill="1" applyBorder="1"/>
    <xf numFmtId="0" fontId="164" fillId="0" borderId="0" xfId="0" applyFont="1" applyAlignment="1">
      <alignment vertical="center" wrapText="1"/>
    </xf>
    <xf numFmtId="0" fontId="89" fillId="0" borderId="30" xfId="0" applyFont="1" applyBorder="1" applyAlignment="1">
      <alignment horizontal="left" vertical="center" wrapText="1"/>
    </xf>
    <xf numFmtId="0" fontId="89" fillId="0" borderId="0" xfId="0" applyFont="1" applyBorder="1" applyAlignment="1">
      <alignment vertical="center" wrapText="1"/>
    </xf>
    <xf numFmtId="3" fontId="89" fillId="0" borderId="32" xfId="0" applyNumberFormat="1" applyFont="1" applyBorder="1" applyAlignment="1">
      <alignment horizontal="center" vertical="center" wrapText="1"/>
    </xf>
    <xf numFmtId="4" fontId="170" fillId="0" borderId="140" xfId="0" applyNumberFormat="1" applyFont="1" applyBorder="1" applyAlignment="1">
      <alignment horizontal="center" vertical="center" wrapText="1"/>
    </xf>
    <xf numFmtId="0" fontId="89" fillId="0" borderId="90" xfId="2" applyFont="1" applyBorder="1" applyAlignment="1">
      <alignment horizontal="left" vertical="center" wrapText="1"/>
    </xf>
    <xf numFmtId="3" fontId="89" fillId="0" borderId="91" xfId="2" applyNumberFormat="1" applyFont="1" applyBorder="1" applyAlignment="1">
      <alignment horizontal="center" vertical="center" wrapText="1"/>
    </xf>
    <xf numFmtId="3" fontId="89" fillId="0" borderId="92" xfId="2" applyNumberFormat="1" applyFont="1" applyBorder="1" applyAlignment="1">
      <alignment horizontal="center" vertical="center" wrapText="1"/>
    </xf>
    <xf numFmtId="4" fontId="170" fillId="0" borderId="92" xfId="2" applyNumberFormat="1" applyFont="1" applyBorder="1" applyAlignment="1">
      <alignment horizontal="center" vertical="center" wrapText="1"/>
    </xf>
    <xf numFmtId="165" fontId="170" fillId="0" borderId="93" xfId="1" applyNumberFormat="1" applyFont="1" applyBorder="1" applyAlignment="1">
      <alignment horizontal="center" vertical="center" wrapText="1"/>
    </xf>
    <xf numFmtId="3" fontId="89" fillId="0" borderId="94" xfId="2" applyNumberFormat="1" applyFont="1" applyBorder="1" applyAlignment="1">
      <alignment horizontal="center" vertical="center" wrapText="1"/>
    </xf>
    <xf numFmtId="4" fontId="170" fillId="0" borderId="95" xfId="2" applyNumberFormat="1" applyFont="1" applyBorder="1" applyAlignment="1">
      <alignment horizontal="center" vertical="center" wrapText="1"/>
    </xf>
    <xf numFmtId="4" fontId="170" fillId="0" borderId="93" xfId="2" applyNumberFormat="1" applyFont="1" applyBorder="1" applyAlignment="1">
      <alignment horizontal="center" vertical="center" wrapText="1"/>
    </xf>
    <xf numFmtId="0" fontId="89" fillId="0" borderId="30" xfId="2" applyFont="1" applyBorder="1" applyAlignment="1">
      <alignment horizontal="left" vertical="center" wrapText="1"/>
    </xf>
    <xf numFmtId="3" fontId="89" fillId="0" borderId="32" xfId="2" applyNumberFormat="1" applyFont="1" applyBorder="1" applyAlignment="1">
      <alignment vertical="center" wrapText="1"/>
    </xf>
    <xf numFmtId="4" fontId="170" fillId="0" borderId="140" xfId="2" applyNumberFormat="1" applyFont="1" applyBorder="1" applyAlignment="1">
      <alignment vertical="center" wrapText="1"/>
    </xf>
    <xf numFmtId="4" fontId="170" fillId="0" borderId="102" xfId="2" applyNumberFormat="1" applyFont="1" applyBorder="1" applyAlignment="1">
      <alignment vertical="center" wrapText="1"/>
    </xf>
    <xf numFmtId="165" fontId="170" fillId="0" borderId="140" xfId="1" applyNumberFormat="1" applyFont="1" applyBorder="1" applyAlignment="1">
      <alignment vertical="center" wrapText="1"/>
    </xf>
    <xf numFmtId="49" fontId="164" fillId="0" borderId="0" xfId="0" applyNumberFormat="1" applyFont="1" applyAlignment="1">
      <alignment vertical="center" wrapText="1"/>
    </xf>
    <xf numFmtId="3" fontId="89" fillId="0" borderId="32" xfId="2" applyNumberFormat="1" applyFont="1" applyBorder="1" applyAlignment="1">
      <alignment horizontal="center" vertical="center" wrapText="1"/>
    </xf>
    <xf numFmtId="4" fontId="170" fillId="0" borderId="35" xfId="2" applyNumberFormat="1" applyFont="1" applyBorder="1" applyAlignment="1">
      <alignment horizontal="center" vertical="center" wrapText="1"/>
    </xf>
    <xf numFmtId="3" fontId="89" fillId="0" borderId="30" xfId="2" applyNumberFormat="1" applyFont="1" applyBorder="1" applyAlignment="1">
      <alignment horizontal="center" vertical="center" wrapText="1"/>
    </xf>
    <xf numFmtId="10" fontId="64" fillId="0" borderId="0" xfId="6" applyNumberFormat="1" applyFont="1" applyAlignment="1">
      <alignment vertical="center" wrapText="1"/>
    </xf>
    <xf numFmtId="4" fontId="170" fillId="0" borderId="35" xfId="0" applyNumberFormat="1" applyFont="1" applyBorder="1" applyAlignment="1">
      <alignment horizontal="center" vertical="center" wrapText="1"/>
    </xf>
    <xf numFmtId="4" fontId="155" fillId="0" borderId="35" xfId="0" applyNumberFormat="1" applyFont="1" applyBorder="1" applyAlignment="1">
      <alignment horizontal="center" vertical="center" wrapText="1"/>
    </xf>
    <xf numFmtId="0" fontId="89" fillId="0" borderId="0" xfId="0" applyFont="1" applyBorder="1" applyAlignment="1">
      <alignment horizontal="center" vertical="center" wrapText="1"/>
    </xf>
    <xf numFmtId="0" fontId="89" fillId="0" borderId="52" xfId="0" applyFont="1" applyBorder="1" applyAlignment="1">
      <alignment horizontal="left" vertical="center" wrapText="1"/>
    </xf>
    <xf numFmtId="3" fontId="89" fillId="0" borderId="61" xfId="0" applyNumberFormat="1" applyFont="1" applyBorder="1" applyAlignment="1">
      <alignment horizontal="center" vertical="center" wrapText="1"/>
    </xf>
    <xf numFmtId="4" fontId="170" fillId="0" borderId="62" xfId="0" applyNumberFormat="1" applyFont="1" applyBorder="1" applyAlignment="1">
      <alignment horizontal="center" vertical="center" wrapText="1"/>
    </xf>
    <xf numFmtId="0" fontId="89" fillId="0" borderId="0" xfId="0" applyFont="1" applyAlignment="1">
      <alignment horizontal="center" vertical="center"/>
    </xf>
    <xf numFmtId="10" fontId="64" fillId="0" borderId="0" xfId="0" applyNumberFormat="1" applyFont="1" applyBorder="1" applyAlignment="1">
      <alignment horizontal="center" vertical="center"/>
    </xf>
    <xf numFmtId="10" fontId="64" fillId="0" borderId="0" xfId="0" applyNumberFormat="1" applyFont="1" applyAlignment="1">
      <alignment vertical="center" wrapText="1"/>
    </xf>
    <xf numFmtId="3" fontId="89" fillId="0" borderId="61" xfId="0" quotePrefix="1" applyNumberFormat="1" applyFont="1" applyBorder="1" applyAlignment="1">
      <alignment horizontal="center" vertical="center" wrapText="1"/>
    </xf>
    <xf numFmtId="0" fontId="89" fillId="0" borderId="52" xfId="2" applyFont="1" applyBorder="1" applyAlignment="1">
      <alignment horizontal="left" vertical="center" wrapText="1"/>
    </xf>
    <xf numFmtId="3" fontId="89" fillId="0" borderId="61" xfId="2" applyNumberFormat="1" applyFont="1" applyBorder="1" applyAlignment="1">
      <alignment horizontal="center" vertical="center" wrapText="1"/>
    </xf>
    <xf numFmtId="4" fontId="170" fillId="0" borderId="62" xfId="2" applyNumberFormat="1" applyFont="1" applyBorder="1" applyAlignment="1">
      <alignment horizontal="center" vertical="center" wrapText="1"/>
    </xf>
    <xf numFmtId="4" fontId="170" fillId="0" borderId="66" xfId="2" applyNumberFormat="1" applyFont="1" applyBorder="1" applyAlignment="1">
      <alignment horizontal="center" vertical="center" wrapText="1"/>
    </xf>
    <xf numFmtId="0" fontId="201" fillId="0" borderId="0" xfId="2" applyFont="1"/>
    <xf numFmtId="0" fontId="201" fillId="0" borderId="0" xfId="2" applyFont="1" applyAlignment="1">
      <alignment vertical="center" wrapText="1"/>
    </xf>
    <xf numFmtId="14" fontId="49" fillId="0" borderId="0" xfId="2" applyNumberFormat="1" applyFont="1" applyAlignment="1">
      <alignment horizontal="left" vertical="center" wrapText="1"/>
    </xf>
    <xf numFmtId="1" fontId="49" fillId="0" borderId="0" xfId="21" applyNumberFormat="1" applyFont="1" applyBorder="1" applyAlignment="1">
      <alignment horizontal="center" vertical="center"/>
    </xf>
    <xf numFmtId="0" fontId="89" fillId="0" borderId="0" xfId="2" applyFont="1"/>
    <xf numFmtId="10" fontId="160" fillId="0" borderId="0" xfId="6" applyNumberFormat="1" applyFont="1" applyAlignment="1">
      <alignment vertical="center" wrapText="1"/>
    </xf>
    <xf numFmtId="3" fontId="89" fillId="0" borderId="2" xfId="0" applyNumberFormat="1" applyFont="1" applyBorder="1" applyAlignment="1">
      <alignment horizontal="center" vertical="center" wrapText="1"/>
    </xf>
    <xf numFmtId="4" fontId="89" fillId="0" borderId="0" xfId="0" applyNumberFormat="1" applyFont="1" applyBorder="1" applyAlignment="1">
      <alignment horizontal="center" vertical="center" wrapText="1"/>
    </xf>
    <xf numFmtId="4" fontId="89" fillId="0" borderId="52" xfId="0" applyNumberFormat="1" applyFont="1" applyBorder="1" applyAlignment="1">
      <alignment horizontal="center" vertical="center" wrapText="1"/>
    </xf>
    <xf numFmtId="0" fontId="89" fillId="0" borderId="59" xfId="0" applyFont="1" applyBorder="1" applyAlignment="1">
      <alignment vertical="center" wrapText="1"/>
    </xf>
    <xf numFmtId="3" fontId="89" fillId="0" borderId="52" xfId="0" applyNumberFormat="1" applyFont="1" applyBorder="1" applyAlignment="1">
      <alignment horizontal="center" vertical="center" wrapText="1"/>
    </xf>
    <xf numFmtId="0" fontId="89" fillId="0" borderId="218" xfId="0" applyFont="1" applyBorder="1" applyAlignment="1">
      <alignment vertical="center" wrapText="1"/>
    </xf>
    <xf numFmtId="9" fontId="89" fillId="0" borderId="0" xfId="8" applyFont="1" applyBorder="1" applyAlignment="1">
      <alignment horizontal="center" vertical="center"/>
    </xf>
    <xf numFmtId="3" fontId="89" fillId="0" borderId="52" xfId="2" applyNumberFormat="1" applyFont="1" applyBorder="1" applyAlignment="1">
      <alignment horizontal="center" vertical="center" wrapText="1"/>
    </xf>
    <xf numFmtId="3" fontId="89" fillId="4" borderId="90" xfId="3" applyNumberFormat="1" applyFont="1" applyFill="1" applyBorder="1" applyAlignment="1">
      <alignment horizontal="left" vertical="center" wrapText="1" indent="1"/>
    </xf>
    <xf numFmtId="3" fontId="89" fillId="4" borderId="186" xfId="2" applyNumberFormat="1" applyFont="1" applyFill="1" applyBorder="1" applyAlignment="1" applyProtection="1">
      <alignment horizontal="center" vertical="center"/>
      <protection locked="0"/>
    </xf>
    <xf numFmtId="3" fontId="89" fillId="4" borderId="182" xfId="2" applyNumberFormat="1" applyFont="1" applyFill="1" applyBorder="1" applyAlignment="1" applyProtection="1">
      <alignment horizontal="center" vertical="center"/>
      <protection locked="0"/>
    </xf>
    <xf numFmtId="4" fontId="170" fillId="4" borderId="182" xfId="2" applyNumberFormat="1" applyFont="1" applyFill="1" applyBorder="1" applyAlignment="1">
      <alignment horizontal="center" vertical="center"/>
    </xf>
    <xf numFmtId="3" fontId="89" fillId="4" borderId="0" xfId="2" applyNumberFormat="1" applyFont="1" applyFill="1" applyAlignment="1" applyProtection="1">
      <alignment horizontal="center" vertical="center"/>
      <protection locked="0"/>
    </xf>
    <xf numFmtId="3" fontId="89" fillId="4" borderId="180" xfId="2" applyNumberFormat="1" applyFont="1" applyFill="1" applyBorder="1" applyAlignment="1" applyProtection="1">
      <alignment horizontal="center" vertical="center"/>
      <protection locked="0"/>
    </xf>
    <xf numFmtId="3" fontId="89" fillId="4" borderId="90" xfId="2" applyNumberFormat="1" applyFont="1" applyFill="1" applyBorder="1" applyAlignment="1" applyProtection="1">
      <alignment horizontal="center" vertical="center"/>
      <protection locked="0"/>
    </xf>
    <xf numFmtId="4" fontId="170" fillId="4" borderId="92" xfId="2" applyNumberFormat="1" applyFont="1" applyFill="1" applyBorder="1" applyAlignment="1">
      <alignment horizontal="center" vertical="center"/>
    </xf>
    <xf numFmtId="4" fontId="170" fillId="4" borderId="90" xfId="2" applyNumberFormat="1" applyFont="1" applyFill="1" applyBorder="1" applyAlignment="1">
      <alignment horizontal="center" vertical="center"/>
    </xf>
    <xf numFmtId="3" fontId="89" fillId="4" borderId="185" xfId="2" applyNumberFormat="1" applyFont="1" applyFill="1" applyBorder="1" applyAlignment="1" applyProtection="1">
      <alignment horizontal="center" vertical="center"/>
      <protection locked="0"/>
    </xf>
    <xf numFmtId="4" fontId="170" fillId="4" borderId="94" xfId="2" applyNumberFormat="1" applyFont="1" applyFill="1" applyBorder="1" applyAlignment="1">
      <alignment horizontal="center" vertical="center"/>
    </xf>
    <xf numFmtId="3" fontId="89" fillId="4" borderId="52" xfId="3" applyNumberFormat="1" applyFont="1" applyFill="1" applyBorder="1" applyAlignment="1">
      <alignment horizontal="left" vertical="center" wrapText="1" indent="1"/>
    </xf>
    <xf numFmtId="3" fontId="89" fillId="4" borderId="61" xfId="2" applyNumberFormat="1" applyFont="1" applyFill="1" applyBorder="1" applyAlignment="1" applyProtection="1">
      <alignment horizontal="center" vertical="center"/>
      <protection locked="0"/>
    </xf>
    <xf numFmtId="4" fontId="170" fillId="4" borderId="62" xfId="2" applyNumberFormat="1" applyFont="1" applyFill="1" applyBorder="1" applyAlignment="1">
      <alignment horizontal="center" vertical="center"/>
    </xf>
    <xf numFmtId="0" fontId="64" fillId="0" borderId="0" xfId="16" applyFont="1" applyBorder="1" applyAlignment="1">
      <alignment vertical="center" wrapText="1"/>
    </xf>
    <xf numFmtId="3" fontId="89" fillId="4" borderId="52" xfId="16" applyNumberFormat="1" applyFont="1" applyFill="1" applyBorder="1" applyAlignment="1">
      <alignment horizontal="left" vertical="center" wrapText="1" indent="1"/>
    </xf>
    <xf numFmtId="3" fontId="89" fillId="4" borderId="18" xfId="0" applyNumberFormat="1" applyFont="1" applyFill="1" applyBorder="1" applyAlignment="1" applyProtection="1">
      <alignment horizontal="center" vertical="center"/>
      <protection locked="0"/>
    </xf>
    <xf numFmtId="2" fontId="170" fillId="4" borderId="18" xfId="8" applyNumberFormat="1" applyFont="1" applyFill="1" applyBorder="1" applyAlignment="1" applyProtection="1">
      <alignment horizontal="center" vertical="center"/>
      <protection locked="0"/>
    </xf>
    <xf numFmtId="3" fontId="89" fillId="4" borderId="61" xfId="0" applyNumberFormat="1" applyFont="1" applyFill="1" applyBorder="1" applyAlignment="1" applyProtection="1">
      <alignment horizontal="center" vertical="center"/>
      <protection locked="0"/>
    </xf>
    <xf numFmtId="2" fontId="170" fillId="4" borderId="62" xfId="8" applyNumberFormat="1" applyFont="1" applyFill="1" applyBorder="1" applyAlignment="1" applyProtection="1">
      <alignment horizontal="center" vertical="center"/>
      <protection locked="0"/>
    </xf>
    <xf numFmtId="0" fontId="195" fillId="0" borderId="0" xfId="2" applyFont="1" applyAlignment="1">
      <alignment horizontal="center" vertical="center" wrapText="1"/>
    </xf>
    <xf numFmtId="3" fontId="195" fillId="4" borderId="52" xfId="3" applyNumberFormat="1" applyFont="1" applyFill="1" applyBorder="1" applyAlignment="1">
      <alignment horizontal="left" vertical="center" wrapText="1" indent="1"/>
    </xf>
    <xf numFmtId="166" fontId="202" fillId="4" borderId="52" xfId="2" applyNumberFormat="1" applyFont="1" applyFill="1" applyBorder="1" applyAlignment="1" applyProtection="1">
      <alignment horizontal="center" vertical="center"/>
      <protection locked="0"/>
    </xf>
    <xf numFmtId="3" fontId="195" fillId="4" borderId="0" xfId="2" applyNumberFormat="1" applyFont="1" applyFill="1" applyAlignment="1" applyProtection="1">
      <alignment horizontal="center" vertical="center"/>
      <protection locked="0"/>
    </xf>
    <xf numFmtId="166" fontId="202" fillId="4" borderId="15" xfId="2" applyNumberFormat="1" applyFont="1" applyFill="1" applyBorder="1" applyAlignment="1" applyProtection="1">
      <alignment horizontal="center" vertical="center"/>
      <protection locked="0"/>
    </xf>
    <xf numFmtId="3" fontId="195" fillId="4" borderId="16" xfId="2" applyNumberFormat="1" applyFont="1" applyFill="1" applyBorder="1" applyAlignment="1" applyProtection="1">
      <alignment horizontal="center" vertical="center"/>
      <protection locked="0"/>
    </xf>
    <xf numFmtId="166" fontId="170" fillId="4" borderId="52" xfId="2" applyNumberFormat="1" applyFont="1" applyFill="1" applyBorder="1" applyAlignment="1" applyProtection="1">
      <alignment horizontal="center" vertical="center"/>
      <protection locked="0"/>
    </xf>
    <xf numFmtId="0" fontId="89" fillId="4" borderId="61" xfId="0" applyFont="1" applyFill="1" applyBorder="1"/>
    <xf numFmtId="9" fontId="89" fillId="4" borderId="66" xfId="0" applyNumberFormat="1" applyFont="1" applyFill="1" applyBorder="1" applyAlignment="1">
      <alignment horizontal="center"/>
    </xf>
    <xf numFmtId="167" fontId="89" fillId="4" borderId="62" xfId="0" applyNumberFormat="1" applyFont="1" applyFill="1" applyBorder="1" applyAlignment="1">
      <alignment horizontal="center"/>
    </xf>
    <xf numFmtId="0" fontId="89" fillId="0" borderId="52" xfId="0" applyFont="1" applyBorder="1" applyAlignment="1">
      <alignment wrapText="1"/>
    </xf>
    <xf numFmtId="168" fontId="89" fillId="0" borderId="61" xfId="0" applyNumberFormat="1" applyFont="1" applyBorder="1" applyAlignment="1">
      <alignment horizontal="center" wrapText="1"/>
    </xf>
    <xf numFmtId="2" fontId="170" fillId="0" borderId="62" xfId="0" applyNumberFormat="1" applyFont="1" applyBorder="1" applyAlignment="1">
      <alignment horizontal="center" wrapText="1"/>
    </xf>
    <xf numFmtId="9" fontId="89" fillId="4" borderId="65" xfId="0" applyNumberFormat="1" applyFont="1" applyFill="1" applyBorder="1" applyAlignment="1">
      <alignment horizontal="center"/>
    </xf>
    <xf numFmtId="167" fontId="89" fillId="4" borderId="58" xfId="0" applyNumberFormat="1" applyFont="1" applyFill="1" applyBorder="1" applyAlignment="1">
      <alignment horizontal="center"/>
    </xf>
    <xf numFmtId="3" fontId="170" fillId="0" borderId="62" xfId="2" applyNumberFormat="1" applyFont="1" applyBorder="1" applyAlignment="1">
      <alignment horizontal="center" vertical="center" wrapText="1"/>
    </xf>
    <xf numFmtId="0" fontId="89" fillId="0" borderId="52" xfId="3" applyFont="1" applyBorder="1" applyAlignment="1">
      <alignment wrapText="1"/>
    </xf>
    <xf numFmtId="3" fontId="89" fillId="4" borderId="52" xfId="2" applyNumberFormat="1" applyFont="1" applyFill="1" applyBorder="1" applyAlignment="1" applyProtection="1">
      <alignment horizontal="center" vertical="center"/>
      <protection locked="0"/>
    </xf>
    <xf numFmtId="168" fontId="170" fillId="4" borderId="62" xfId="15" applyNumberFormat="1" applyFont="1" applyFill="1" applyBorder="1" applyAlignment="1" applyProtection="1">
      <alignment horizontal="center" vertical="center"/>
      <protection locked="0"/>
    </xf>
    <xf numFmtId="0" fontId="89" fillId="0" borderId="0" xfId="16" applyFont="1" applyBorder="1" applyAlignment="1">
      <alignment horizontal="center" vertical="center" wrapText="1"/>
    </xf>
    <xf numFmtId="0" fontId="89" fillId="0" borderId="52" xfId="16" applyFont="1" applyBorder="1" applyAlignment="1">
      <alignment horizontal="left" vertical="center" wrapText="1"/>
    </xf>
    <xf numFmtId="3" fontId="89" fillId="0" borderId="52" xfId="16" applyNumberFormat="1" applyFont="1" applyBorder="1" applyAlignment="1">
      <alignment horizontal="center" vertical="center" wrapText="1"/>
    </xf>
    <xf numFmtId="10" fontId="64" fillId="0" borderId="0" xfId="16" applyNumberFormat="1" applyFont="1" applyAlignment="1">
      <alignment vertical="center" wrapText="1"/>
    </xf>
    <xf numFmtId="3" fontId="89" fillId="0" borderId="61" xfId="16" applyNumberFormat="1" applyFont="1" applyBorder="1" applyAlignment="1">
      <alignment horizontal="center" vertical="center" wrapText="1"/>
    </xf>
    <xf numFmtId="4" fontId="170" fillId="0" borderId="62" xfId="16" applyNumberFormat="1" applyFont="1" applyBorder="1" applyAlignment="1">
      <alignment horizontal="center" vertical="center" wrapText="1"/>
    </xf>
    <xf numFmtId="3" fontId="89" fillId="0" borderId="61" xfId="16" quotePrefix="1" applyNumberFormat="1" applyFont="1" applyBorder="1" applyAlignment="1">
      <alignment horizontal="center" vertical="center" wrapText="1"/>
    </xf>
    <xf numFmtId="0" fontId="49" fillId="39" borderId="53" xfId="2" applyFont="1" applyFill="1" applyBorder="1" applyAlignment="1">
      <alignment horizontal="center" vertical="center" wrapText="1"/>
    </xf>
    <xf numFmtId="9" fontId="203" fillId="0" borderId="0" xfId="8" applyFont="1" applyBorder="1" applyAlignment="1">
      <alignment horizontal="center" vertical="center"/>
    </xf>
    <xf numFmtId="3" fontId="204" fillId="39" borderId="53" xfId="3" applyNumberFormat="1" applyFont="1" applyFill="1" applyBorder="1" applyAlignment="1">
      <alignment horizontal="center" vertical="center" wrapText="1"/>
    </xf>
    <xf numFmtId="3" fontId="204" fillId="39" borderId="54" xfId="3" applyNumberFormat="1" applyFont="1" applyFill="1" applyBorder="1" applyAlignment="1">
      <alignment horizontal="center" vertical="center" wrapText="1"/>
    </xf>
    <xf numFmtId="0" fontId="204" fillId="39" borderId="53" xfId="2" applyFont="1" applyFill="1" applyBorder="1" applyAlignment="1">
      <alignment horizontal="center" vertical="center" wrapText="1"/>
    </xf>
    <xf numFmtId="3" fontId="49" fillId="39" borderId="53" xfId="3" applyNumberFormat="1" applyFont="1" applyFill="1" applyBorder="1" applyAlignment="1">
      <alignment horizontal="center" vertical="center" wrapText="1"/>
    </xf>
    <xf numFmtId="3" fontId="49" fillId="39" borderId="54" xfId="3" applyNumberFormat="1" applyFont="1" applyFill="1" applyBorder="1" applyAlignment="1">
      <alignment horizontal="center" vertical="center" wrapText="1"/>
    </xf>
    <xf numFmtId="2" fontId="49" fillId="0" borderId="0" xfId="2" applyNumberFormat="1" applyFont="1" applyAlignment="1">
      <alignment horizontal="left" vertical="center" wrapText="1"/>
    </xf>
    <xf numFmtId="0" fontId="64" fillId="0" borderId="0" xfId="16" applyFont="1" applyAlignment="1">
      <alignment vertical="center" wrapText="1"/>
    </xf>
    <xf numFmtId="14" fontId="48" fillId="0" borderId="0" xfId="2" applyNumberFormat="1" applyFont="1" applyAlignment="1">
      <alignment vertical="center" wrapText="1"/>
    </xf>
    <xf numFmtId="0" fontId="207" fillId="0" borderId="0" xfId="0" applyFont="1" applyAlignment="1">
      <alignment horizontal="left" vertical="center" wrapText="1"/>
    </xf>
    <xf numFmtId="0" fontId="208" fillId="0" borderId="0" xfId="0" applyFont="1" applyAlignment="1">
      <alignment horizontal="center" wrapText="1"/>
    </xf>
    <xf numFmtId="0" fontId="210" fillId="0" borderId="0" xfId="0" applyFont="1" applyAlignment="1">
      <alignment horizontal="left" vertical="center"/>
    </xf>
    <xf numFmtId="0" fontId="210" fillId="0" borderId="0" xfId="0" applyFont="1" applyAlignment="1">
      <alignment vertical="center"/>
    </xf>
    <xf numFmtId="0" fontId="211" fillId="0" borderId="0" xfId="0" applyFont="1" applyAlignment="1">
      <alignment horizontal="center" vertical="center" wrapText="1"/>
    </xf>
    <xf numFmtId="0" fontId="12" fillId="0" borderId="0" xfId="0" applyFont="1" applyAlignment="1">
      <alignment horizontal="left"/>
    </xf>
    <xf numFmtId="0" fontId="12" fillId="0" borderId="0" xfId="0" applyFont="1"/>
    <xf numFmtId="14" fontId="48" fillId="0" borderId="0" xfId="2" applyNumberFormat="1" applyFont="1" applyAlignment="1">
      <alignment horizontal="left" vertical="center"/>
    </xf>
    <xf numFmtId="14" fontId="49" fillId="0" borderId="0" xfId="2" applyNumberFormat="1" applyFont="1" applyAlignment="1">
      <alignment vertical="center" wrapText="1"/>
    </xf>
    <xf numFmtId="14" fontId="48" fillId="0" borderId="0" xfId="21" applyNumberFormat="1" applyFont="1" applyBorder="1" applyAlignment="1">
      <alignment horizontal="center" vertical="center"/>
    </xf>
    <xf numFmtId="0" fontId="49" fillId="0" borderId="0" xfId="2" applyFont="1"/>
    <xf numFmtId="0" fontId="205" fillId="0" borderId="0" xfId="0" applyFont="1" applyAlignment="1">
      <alignment horizontal="center" wrapText="1"/>
    </xf>
    <xf numFmtId="0" fontId="212" fillId="0" borderId="0" xfId="0" applyFont="1" applyAlignment="1">
      <alignment horizontal="center"/>
    </xf>
    <xf numFmtId="0" fontId="209" fillId="0" borderId="0" xfId="0" applyFont="1" applyAlignment="1">
      <alignment horizontal="center" vertical="center" wrapText="1"/>
    </xf>
    <xf numFmtId="0" fontId="209" fillId="0" borderId="0" xfId="0" applyFont="1" applyAlignment="1" applyProtection="1">
      <alignment horizontal="center" vertical="center" wrapText="1"/>
      <protection locked="0"/>
    </xf>
    <xf numFmtId="0" fontId="208" fillId="0" borderId="0" xfId="0" applyFont="1" applyAlignment="1">
      <alignment horizontal="center" wrapText="1"/>
    </xf>
    <xf numFmtId="0" fontId="207" fillId="0" borderId="0" xfId="0" applyFont="1" applyAlignment="1">
      <alignment horizontal="left" vertical="center" wrapText="1"/>
    </xf>
    <xf numFmtId="0" fontId="118" fillId="0" borderId="0" xfId="18" applyFont="1" applyAlignment="1">
      <alignment horizontal="left" vertical="center" wrapText="1"/>
    </xf>
    <xf numFmtId="0" fontId="116" fillId="0" borderId="0" xfId="0" applyFont="1" applyAlignment="1">
      <alignment horizontal="center"/>
    </xf>
    <xf numFmtId="0" fontId="116" fillId="0" borderId="0" xfId="0" applyFont="1" applyAlignment="1">
      <alignment horizontal="center" vertical="center" wrapText="1"/>
    </xf>
    <xf numFmtId="0" fontId="116" fillId="4" borderId="0" xfId="0" applyFont="1" applyFill="1" applyAlignment="1">
      <alignment horizontal="left" vertical="center" wrapText="1"/>
    </xf>
    <xf numFmtId="0" fontId="114" fillId="4" borderId="0" xfId="0" applyFont="1" applyFill="1" applyAlignment="1">
      <alignment horizontal="left" vertical="center" wrapText="1"/>
    </xf>
    <xf numFmtId="14" fontId="116" fillId="4" borderId="0" xfId="0" applyNumberFormat="1" applyFont="1" applyFill="1" applyAlignment="1">
      <alignment horizontal="justify" vertical="center" wrapText="1"/>
    </xf>
    <xf numFmtId="0" fontId="114" fillId="4" borderId="0" xfId="0" applyFont="1" applyFill="1" applyAlignment="1">
      <alignment horizontal="justify" vertical="center" wrapText="1"/>
    </xf>
    <xf numFmtId="0" fontId="117" fillId="0" borderId="0" xfId="18" applyFont="1" applyAlignment="1">
      <alignment horizontal="left" vertical="center" wrapText="1"/>
    </xf>
    <xf numFmtId="0" fontId="120" fillId="0" borderId="0" xfId="0" applyFont="1" applyAlignment="1">
      <alignment horizontal="center" vertical="center"/>
    </xf>
    <xf numFmtId="14" fontId="49" fillId="38" borderId="30" xfId="19" applyNumberFormat="1" applyFont="1" applyFill="1" applyBorder="1" applyAlignment="1">
      <alignment horizontal="center" vertical="center"/>
    </xf>
    <xf numFmtId="14" fontId="49" fillId="38" borderId="97" xfId="19" applyNumberFormat="1" applyFont="1" applyFill="1" applyBorder="1" applyAlignment="1">
      <alignment horizontal="center" vertical="center"/>
    </xf>
    <xf numFmtId="14" fontId="49" fillId="38" borderId="104" xfId="19" applyNumberFormat="1" applyFont="1" applyFill="1" applyBorder="1" applyAlignment="1">
      <alignment horizontal="center" vertical="center"/>
    </xf>
    <xf numFmtId="0" fontId="48" fillId="39" borderId="105" xfId="19" applyFont="1" applyFill="1" applyBorder="1" applyAlignment="1">
      <alignment horizontal="center" vertical="center"/>
    </xf>
    <xf numFmtId="14" fontId="49" fillId="38" borderId="106" xfId="19" applyNumberFormat="1" applyFont="1" applyFill="1" applyBorder="1" applyAlignment="1">
      <alignment horizontal="center" vertical="center" wrapText="1"/>
    </xf>
    <xf numFmtId="14" fontId="49" fillId="38" borderId="107" xfId="19" applyNumberFormat="1" applyFont="1" applyFill="1" applyBorder="1" applyAlignment="1">
      <alignment horizontal="center" vertical="center" wrapText="1"/>
    </xf>
    <xf numFmtId="14" fontId="49" fillId="38" borderId="108" xfId="19" applyNumberFormat="1" applyFont="1" applyFill="1" applyBorder="1" applyAlignment="1">
      <alignment horizontal="center" vertical="center" wrapText="1"/>
    </xf>
    <xf numFmtId="14" fontId="49" fillId="38" borderId="104" xfId="19" applyNumberFormat="1" applyFont="1" applyFill="1" applyBorder="1" applyAlignment="1">
      <alignment horizontal="center" vertical="center" wrapText="1"/>
    </xf>
    <xf numFmtId="14" fontId="49" fillId="38" borderId="40" xfId="19" applyNumberFormat="1" applyFont="1" applyFill="1" applyBorder="1" applyAlignment="1">
      <alignment horizontal="center" vertical="center" wrapText="1"/>
    </xf>
    <xf numFmtId="14" fontId="49" fillId="38" borderId="39" xfId="19" applyNumberFormat="1" applyFont="1" applyFill="1" applyBorder="1" applyAlignment="1">
      <alignment horizontal="center" vertical="center" wrapText="1"/>
    </xf>
    <xf numFmtId="14" fontId="49" fillId="38" borderId="105" xfId="19" applyNumberFormat="1" applyFont="1" applyFill="1" applyBorder="1" applyAlignment="1">
      <alignment horizontal="center" vertical="center" wrapText="1"/>
    </xf>
    <xf numFmtId="9" fontId="49" fillId="38" borderId="30" xfId="8" applyFont="1" applyFill="1" applyBorder="1" applyAlignment="1">
      <alignment horizontal="center" vertical="center"/>
    </xf>
    <xf numFmtId="9" fontId="49" fillId="38" borderId="97" xfId="8" applyFont="1" applyFill="1" applyBorder="1" applyAlignment="1">
      <alignment horizontal="center" vertical="center"/>
    </xf>
    <xf numFmtId="2" fontId="89" fillId="0" borderId="0" xfId="2" applyNumberFormat="1" applyFont="1" applyAlignment="1">
      <alignment horizontal="left" vertical="center" wrapText="1"/>
    </xf>
    <xf numFmtId="0" fontId="121" fillId="39" borderId="20" xfId="2" applyFont="1" applyFill="1" applyBorder="1" applyAlignment="1">
      <alignment horizontal="center" vertical="center" wrapText="1"/>
    </xf>
    <xf numFmtId="0" fontId="121" fillId="39" borderId="48" xfId="2" applyFont="1" applyFill="1" applyBorder="1" applyAlignment="1">
      <alignment horizontal="center" vertical="center" wrapText="1"/>
    </xf>
    <xf numFmtId="0" fontId="49" fillId="39" borderId="133" xfId="2" applyFont="1" applyFill="1" applyBorder="1" applyAlignment="1">
      <alignment horizontal="center" vertical="center" wrapText="1"/>
    </xf>
    <xf numFmtId="0" fontId="49" fillId="39" borderId="134" xfId="2" applyFont="1" applyFill="1" applyBorder="1" applyAlignment="1">
      <alignment horizontal="center" vertical="center" wrapText="1"/>
    </xf>
    <xf numFmtId="0" fontId="49" fillId="39" borderId="137" xfId="2" applyFont="1" applyFill="1" applyBorder="1" applyAlignment="1">
      <alignment horizontal="center" vertical="center" wrapText="1"/>
    </xf>
    <xf numFmtId="0" fontId="49" fillId="39" borderId="138" xfId="2" applyFont="1" applyFill="1" applyBorder="1" applyAlignment="1">
      <alignment horizontal="center" vertical="center" wrapText="1"/>
    </xf>
    <xf numFmtId="0" fontId="49" fillId="39" borderId="107" xfId="2" applyFont="1" applyFill="1" applyBorder="1" applyAlignment="1">
      <alignment horizontal="center" vertical="center" wrapText="1"/>
    </xf>
    <xf numFmtId="0" fontId="49" fillId="39" borderId="132" xfId="2" applyFont="1" applyFill="1" applyBorder="1" applyAlignment="1">
      <alignment horizontal="center" vertical="center" wrapText="1"/>
    </xf>
    <xf numFmtId="49" fontId="125" fillId="0" borderId="0" xfId="0" applyNumberFormat="1" applyFont="1" applyAlignment="1">
      <alignment horizontal="left" vertical="center" wrapText="1"/>
    </xf>
    <xf numFmtId="49" fontId="147" fillId="0" borderId="0" xfId="0" applyNumberFormat="1" applyFont="1" applyAlignment="1">
      <alignment horizontal="left" vertical="center" wrapText="1"/>
    </xf>
    <xf numFmtId="0" fontId="146" fillId="0" borderId="0" xfId="2" applyFont="1" applyAlignment="1">
      <alignment horizontal="center"/>
    </xf>
    <xf numFmtId="0" fontId="132" fillId="0" borderId="0" xfId="2" applyFont="1" applyAlignment="1">
      <alignment horizontal="center" vertical="center"/>
    </xf>
    <xf numFmtId="0" fontId="120" fillId="0" borderId="0" xfId="2" applyFont="1" applyAlignment="1">
      <alignment horizontal="center" vertical="center"/>
    </xf>
    <xf numFmtId="0" fontId="166" fillId="2" borderId="0" xfId="5" applyFont="1" applyFill="1" applyAlignment="1">
      <alignment horizontal="center" vertical="center"/>
    </xf>
    <xf numFmtId="0" fontId="49" fillId="39" borderId="31" xfId="2" applyFont="1" applyFill="1" applyBorder="1" applyAlignment="1">
      <alignment horizontal="center" vertical="center" wrapText="1"/>
    </xf>
    <xf numFmtId="0" fontId="49" fillId="39" borderId="44" xfId="2" applyFont="1" applyFill="1" applyBorder="1" applyAlignment="1">
      <alignment horizontal="center" vertical="center" wrapText="1"/>
    </xf>
    <xf numFmtId="0" fontId="49" fillId="39" borderId="45" xfId="2" applyFont="1" applyFill="1" applyBorder="1" applyAlignment="1">
      <alignment horizontal="center" vertical="center" wrapText="1"/>
    </xf>
    <xf numFmtId="0" fontId="167" fillId="41" borderId="36" xfId="2" applyFont="1" applyFill="1" applyBorder="1" applyAlignment="1">
      <alignment horizontal="center" vertical="center" wrapText="1"/>
    </xf>
    <xf numFmtId="0" fontId="167" fillId="41" borderId="37" xfId="2" applyFont="1" applyFill="1" applyBorder="1" applyAlignment="1">
      <alignment horizontal="center" vertical="center" wrapText="1"/>
    </xf>
    <xf numFmtId="0" fontId="167" fillId="41" borderId="141" xfId="2" applyFont="1" applyFill="1" applyBorder="1" applyAlignment="1">
      <alignment horizontal="center" vertical="center" wrapText="1"/>
    </xf>
    <xf numFmtId="0" fontId="167" fillId="41" borderId="142" xfId="2" applyFont="1" applyFill="1" applyBorder="1" applyAlignment="1">
      <alignment horizontal="center" vertical="center" wrapText="1"/>
    </xf>
    <xf numFmtId="0" fontId="124" fillId="41" borderId="37" xfId="2" applyFont="1" applyFill="1" applyBorder="1" applyAlignment="1">
      <alignment horizontal="center" vertical="center" wrapText="1"/>
    </xf>
    <xf numFmtId="0" fontId="124" fillId="41" borderId="38" xfId="2" applyFont="1" applyFill="1" applyBorder="1" applyAlignment="1">
      <alignment horizontal="center" vertical="center" wrapText="1"/>
    </xf>
    <xf numFmtId="0" fontId="49" fillId="40" borderId="126" xfId="2" applyFont="1" applyFill="1" applyBorder="1" applyAlignment="1">
      <alignment horizontal="center" vertical="center" wrapText="1"/>
    </xf>
    <xf numFmtId="0" fontId="49" fillId="40" borderId="130" xfId="2" applyFont="1" applyFill="1" applyBorder="1" applyAlignment="1">
      <alignment horizontal="center" vertical="center" wrapText="1"/>
    </xf>
    <xf numFmtId="0" fontId="49" fillId="40" borderId="131" xfId="2" applyFont="1" applyFill="1" applyBorder="1" applyAlignment="1">
      <alignment horizontal="center" vertical="center" wrapText="1"/>
    </xf>
    <xf numFmtId="0" fontId="49" fillId="39" borderId="172" xfId="2" applyFont="1" applyFill="1" applyBorder="1" applyAlignment="1">
      <alignment horizontal="center" vertical="center" wrapText="1"/>
    </xf>
    <xf numFmtId="0" fontId="49" fillId="39" borderId="173" xfId="2" applyFont="1" applyFill="1" applyBorder="1" applyAlignment="1">
      <alignment horizontal="center" vertical="center" wrapText="1"/>
    </xf>
    <xf numFmtId="0" fontId="49" fillId="39" borderId="174" xfId="2" applyFont="1" applyFill="1" applyBorder="1" applyAlignment="1">
      <alignment horizontal="center" vertical="center" wrapText="1"/>
    </xf>
    <xf numFmtId="0" fontId="49" fillId="39" borderId="143" xfId="2" applyFont="1" applyFill="1" applyBorder="1" applyAlignment="1">
      <alignment horizontal="center" vertical="center" wrapText="1"/>
    </xf>
    <xf numFmtId="0" fontId="124" fillId="0" borderId="0" xfId="0" applyFont="1" applyAlignment="1">
      <alignment horizontal="center"/>
    </xf>
    <xf numFmtId="0" fontId="49" fillId="39" borderId="36" xfId="0" applyFont="1" applyFill="1" applyBorder="1" applyAlignment="1">
      <alignment horizontal="center" vertical="center" wrapText="1"/>
    </xf>
    <xf numFmtId="0" fontId="49" fillId="39" borderId="38" xfId="0" applyFont="1" applyFill="1" applyBorder="1" applyAlignment="1">
      <alignment horizontal="center" vertical="center" wrapText="1"/>
    </xf>
    <xf numFmtId="0" fontId="49" fillId="39" borderId="31" xfId="0" applyFont="1" applyFill="1" applyBorder="1" applyAlignment="1">
      <alignment horizontal="center" vertical="center" wrapText="1"/>
    </xf>
    <xf numFmtId="0" fontId="49" fillId="39" borderId="45" xfId="0" applyFont="1" applyFill="1" applyBorder="1" applyAlignment="1">
      <alignment horizontal="center" vertical="center" wrapText="1"/>
    </xf>
    <xf numFmtId="0" fontId="152" fillId="0" borderId="0" xfId="0" applyFont="1" applyAlignment="1" applyProtection="1">
      <alignment horizontal="center" vertical="center" wrapText="1"/>
      <protection locked="0"/>
    </xf>
    <xf numFmtId="2" fontId="132" fillId="0" borderId="0" xfId="2" applyNumberFormat="1" applyFont="1" applyAlignment="1">
      <alignment horizontal="left" vertical="center" wrapText="1"/>
    </xf>
    <xf numFmtId="0" fontId="158" fillId="0" borderId="0" xfId="2" applyFont="1" applyAlignment="1">
      <alignment horizontal="center" vertical="center"/>
    </xf>
    <xf numFmtId="0" fontId="159" fillId="2" borderId="0" xfId="5" applyFont="1" applyFill="1" applyAlignment="1">
      <alignment horizontal="center" vertical="center"/>
    </xf>
    <xf numFmtId="0" fontId="49" fillId="39" borderId="36" xfId="2" applyFont="1" applyFill="1" applyBorder="1" applyAlignment="1">
      <alignment horizontal="center" vertical="center" wrapText="1"/>
    </xf>
    <xf numFmtId="0" fontId="49" fillId="39" borderId="38" xfId="2" applyFont="1" applyFill="1" applyBorder="1" applyAlignment="1">
      <alignment horizontal="center" vertical="center" wrapText="1"/>
    </xf>
    <xf numFmtId="0" fontId="49" fillId="39" borderId="37" xfId="2" applyFont="1" applyFill="1" applyBorder="1" applyAlignment="1">
      <alignment horizontal="center" vertical="center" wrapText="1"/>
    </xf>
    <xf numFmtId="49" fontId="164" fillId="0" borderId="0" xfId="0" applyNumberFormat="1" applyFont="1" applyAlignment="1">
      <alignment horizontal="left" vertical="center" wrapText="1"/>
    </xf>
    <xf numFmtId="49" fontId="164" fillId="0" borderId="0" xfId="2" applyNumberFormat="1" applyFont="1" applyAlignment="1">
      <alignment horizontal="left" vertical="center" wrapText="1"/>
    </xf>
    <xf numFmtId="2" fontId="49" fillId="0" borderId="0" xfId="2" applyNumberFormat="1" applyFont="1" applyAlignment="1">
      <alignment horizontal="left" vertical="center" wrapText="1"/>
    </xf>
    <xf numFmtId="49" fontId="48" fillId="0" borderId="0" xfId="0" applyNumberFormat="1" applyFont="1" applyAlignment="1">
      <alignment horizontal="left" vertical="center" wrapText="1"/>
    </xf>
    <xf numFmtId="0" fontId="167" fillId="41" borderId="128" xfId="2" applyFont="1" applyFill="1" applyBorder="1" applyAlignment="1">
      <alignment horizontal="center" vertical="center" wrapText="1"/>
    </xf>
    <xf numFmtId="0" fontId="167" fillId="41" borderId="129" xfId="2" applyFont="1" applyFill="1" applyBorder="1" applyAlignment="1">
      <alignment horizontal="center" vertical="center" wrapText="1"/>
    </xf>
    <xf numFmtId="0" fontId="160" fillId="41" borderId="37" xfId="2" applyFont="1" applyFill="1" applyBorder="1" applyAlignment="1">
      <alignment horizontal="center" vertical="center" wrapText="1"/>
    </xf>
    <xf numFmtId="0" fontId="160" fillId="41" borderId="38" xfId="2" applyFont="1" applyFill="1" applyBorder="1" applyAlignment="1">
      <alignment horizontal="center" vertical="center" wrapText="1"/>
    </xf>
    <xf numFmtId="0" fontId="49" fillId="39" borderId="39" xfId="2" applyFont="1" applyFill="1" applyBorder="1" applyAlignment="1">
      <alignment horizontal="center" vertical="center" wrapText="1"/>
    </xf>
    <xf numFmtId="0" fontId="49" fillId="39" borderId="41" xfId="2" applyFont="1" applyFill="1" applyBorder="1" applyAlignment="1">
      <alignment horizontal="center" vertical="center" wrapText="1"/>
    </xf>
    <xf numFmtId="0" fontId="49" fillId="40" borderId="107" xfId="2" applyFont="1" applyFill="1" applyBorder="1" applyAlignment="1">
      <alignment horizontal="center" vertical="center" wrapText="1"/>
    </xf>
    <xf numFmtId="0" fontId="49" fillId="40" borderId="132" xfId="2" applyFont="1" applyFill="1" applyBorder="1" applyAlignment="1">
      <alignment horizontal="center" vertical="center" wrapText="1"/>
    </xf>
    <xf numFmtId="0" fontId="49" fillId="40" borderId="40" xfId="2" applyFont="1" applyFill="1" applyBorder="1" applyAlignment="1">
      <alignment horizontal="center" vertical="center" wrapText="1"/>
    </xf>
    <xf numFmtId="0" fontId="49" fillId="40" borderId="43" xfId="2" applyFont="1" applyFill="1" applyBorder="1" applyAlignment="1">
      <alignment horizontal="center" vertical="center" wrapText="1"/>
    </xf>
    <xf numFmtId="49" fontId="147" fillId="0" borderId="0" xfId="2" applyNumberFormat="1" applyFont="1" applyAlignment="1">
      <alignment horizontal="left" vertical="center" wrapText="1"/>
    </xf>
    <xf numFmtId="0" fontId="49" fillId="39" borderId="200" xfId="2" applyFont="1" applyFill="1" applyBorder="1" applyAlignment="1">
      <alignment horizontal="center" vertical="center" wrapText="1"/>
    </xf>
    <xf numFmtId="0" fontId="49" fillId="39" borderId="124" xfId="2" applyFont="1" applyFill="1" applyBorder="1" applyAlignment="1">
      <alignment horizontal="center" vertical="center" wrapText="1"/>
    </xf>
    <xf numFmtId="0" fontId="164" fillId="0" borderId="0" xfId="0" applyFont="1" applyAlignment="1">
      <alignment horizontal="left" vertical="center" wrapText="1"/>
    </xf>
    <xf numFmtId="0" fontId="37" fillId="0" borderId="13" xfId="2" applyFont="1" applyBorder="1" applyAlignment="1">
      <alignment horizontal="center" vertical="center" wrapText="1"/>
    </xf>
    <xf numFmtId="0" fontId="37" fillId="0" borderId="9" xfId="2" applyFont="1" applyBorder="1" applyAlignment="1">
      <alignment horizontal="center" vertical="center" wrapText="1"/>
    </xf>
    <xf numFmtId="0" fontId="37" fillId="0" borderId="10" xfId="2" applyFont="1" applyBorder="1" applyAlignment="1">
      <alignment horizontal="center" vertical="center" wrapText="1"/>
    </xf>
    <xf numFmtId="2" fontId="26" fillId="0" borderId="0" xfId="2" applyNumberFormat="1" applyFont="1" applyAlignment="1">
      <alignment horizontal="left" vertical="center" wrapText="1"/>
    </xf>
    <xf numFmtId="49" fontId="17" fillId="0" borderId="0" xfId="2" applyNumberFormat="1" applyFont="1" applyAlignment="1">
      <alignment horizontal="left" vertical="center" wrapText="1"/>
    </xf>
    <xf numFmtId="0" fontId="29" fillId="0" borderId="0" xfId="2" applyFont="1" applyAlignment="1">
      <alignment horizontal="center"/>
    </xf>
    <xf numFmtId="0" fontId="15" fillId="0" borderId="0" xfId="2" applyFont="1" applyAlignment="1">
      <alignment horizontal="center" vertical="center"/>
    </xf>
    <xf numFmtId="0" fontId="18" fillId="0" borderId="5" xfId="2" applyFont="1" applyBorder="1" applyAlignment="1">
      <alignment horizontal="center" vertical="center" wrapText="1"/>
    </xf>
    <xf numFmtId="0" fontId="18" fillId="0" borderId="4" xfId="2" applyFont="1" applyBorder="1" applyAlignment="1">
      <alignment horizontal="center" vertical="center" wrapText="1"/>
    </xf>
    <xf numFmtId="0" fontId="18" fillId="0" borderId="3" xfId="2" applyFont="1" applyBorder="1" applyAlignment="1">
      <alignment horizontal="center" vertical="center" wrapText="1"/>
    </xf>
    <xf numFmtId="49" fontId="17" fillId="0" borderId="0" xfId="0" applyNumberFormat="1" applyFont="1" applyAlignment="1">
      <alignment horizontal="left" vertical="center" wrapText="1"/>
    </xf>
    <xf numFmtId="0" fontId="37" fillId="0" borderId="12" xfId="2" applyFont="1" applyBorder="1" applyAlignment="1">
      <alignment horizontal="center" vertical="center" wrapText="1"/>
    </xf>
    <xf numFmtId="0" fontId="37" fillId="0" borderId="11" xfId="2" applyFont="1" applyBorder="1" applyAlignment="1">
      <alignment horizontal="center" vertical="center" wrapText="1"/>
    </xf>
    <xf numFmtId="0" fontId="37" fillId="0" borderId="0" xfId="2" applyFont="1" applyAlignment="1">
      <alignment horizontal="center" vertical="center" wrapText="1"/>
    </xf>
    <xf numFmtId="0" fontId="13" fillId="2" borderId="0" xfId="5" applyFont="1" applyFill="1" applyAlignment="1">
      <alignment horizontal="center" vertical="center"/>
    </xf>
    <xf numFmtId="0" fontId="49" fillId="0" borderId="0" xfId="2" applyFont="1" applyAlignment="1">
      <alignment horizontal="center" vertical="center" wrapText="1"/>
    </xf>
    <xf numFmtId="49" fontId="64" fillId="0" borderId="0" xfId="0" applyNumberFormat="1" applyFont="1" applyBorder="1" applyAlignment="1">
      <alignment horizontal="left" vertical="center" wrapText="1"/>
    </xf>
    <xf numFmtId="49" fontId="48" fillId="0" borderId="0" xfId="2" applyNumberFormat="1" applyFont="1" applyAlignment="1">
      <alignment horizontal="left" vertical="center" wrapText="1"/>
    </xf>
    <xf numFmtId="0" fontId="49" fillId="39" borderId="51" xfId="2" applyFont="1" applyFill="1" applyBorder="1" applyAlignment="1">
      <alignment horizontal="center" vertical="center" wrapText="1"/>
    </xf>
    <xf numFmtId="0" fontId="160" fillId="0" borderId="37" xfId="2" applyFont="1" applyBorder="1" applyAlignment="1">
      <alignment horizontal="center" vertical="center" wrapText="1"/>
    </xf>
    <xf numFmtId="0" fontId="49" fillId="39" borderId="128" xfId="2" applyFont="1" applyFill="1" applyBorder="1" applyAlignment="1">
      <alignment horizontal="center" vertical="center" wrapText="1"/>
    </xf>
    <xf numFmtId="0" fontId="49" fillId="39" borderId="144" xfId="2" applyFont="1" applyFill="1" applyBorder="1" applyAlignment="1">
      <alignment horizontal="center" vertical="center" wrapText="1"/>
    </xf>
    <xf numFmtId="0" fontId="158" fillId="0" borderId="0" xfId="2" applyFont="1" applyAlignment="1">
      <alignment horizontal="center" vertical="center" wrapText="1"/>
    </xf>
    <xf numFmtId="0" fontId="49" fillId="40" borderId="149" xfId="2" applyFont="1" applyFill="1" applyBorder="1" applyAlignment="1">
      <alignment horizontal="center" vertical="center" wrapText="1"/>
    </xf>
    <xf numFmtId="0" fontId="49" fillId="40" borderId="127" xfId="2" applyFont="1" applyFill="1" applyBorder="1" applyAlignment="1">
      <alignment horizontal="center" vertical="center" wrapText="1"/>
    </xf>
    <xf numFmtId="0" fontId="49" fillId="40" borderId="129" xfId="2" applyFont="1" applyFill="1" applyBorder="1" applyAlignment="1">
      <alignment horizontal="center" vertical="center" wrapText="1"/>
    </xf>
    <xf numFmtId="0" fontId="49" fillId="39" borderId="129" xfId="2" applyFont="1" applyFill="1" applyBorder="1" applyAlignment="1">
      <alignment horizontal="center" vertical="center" wrapText="1"/>
    </xf>
    <xf numFmtId="0" fontId="171" fillId="40" borderId="150" xfId="2" applyFont="1" applyFill="1" applyBorder="1" applyAlignment="1">
      <alignment horizontal="center" vertical="center" wrapText="1"/>
    </xf>
    <xf numFmtId="0" fontId="171" fillId="40" borderId="130" xfId="2" applyFont="1" applyFill="1" applyBorder="1" applyAlignment="1">
      <alignment horizontal="center" vertical="center" wrapText="1"/>
    </xf>
    <xf numFmtId="0" fontId="171" fillId="40" borderId="131" xfId="2" applyFont="1" applyFill="1" applyBorder="1" applyAlignment="1">
      <alignment horizontal="center" vertical="center" wrapText="1"/>
    </xf>
    <xf numFmtId="0" fontId="173" fillId="0" borderId="0" xfId="2" applyFont="1" applyAlignment="1">
      <alignment horizontal="left" vertical="center" wrapText="1"/>
    </xf>
    <xf numFmtId="0" fontId="49" fillId="40" borderId="0" xfId="2" applyFont="1" applyFill="1" applyAlignment="1">
      <alignment horizontal="center" vertical="center" wrapText="1"/>
    </xf>
    <xf numFmtId="0" fontId="49" fillId="40" borderId="137" xfId="2" applyFont="1" applyFill="1" applyBorder="1" applyAlignment="1">
      <alignment horizontal="center" vertical="center" wrapText="1"/>
    </xf>
    <xf numFmtId="0" fontId="49" fillId="40" borderId="134" xfId="2" applyFont="1" applyFill="1" applyBorder="1" applyAlignment="1">
      <alignment horizontal="center" vertical="center" wrapText="1"/>
    </xf>
    <xf numFmtId="0" fontId="49" fillId="40" borderId="135" xfId="2" applyFont="1" applyFill="1" applyBorder="1" applyAlignment="1">
      <alignment horizontal="center" vertical="center" wrapText="1"/>
    </xf>
    <xf numFmtId="0" fontId="49" fillId="40" borderId="136" xfId="2" applyFont="1" applyFill="1" applyBorder="1" applyAlignment="1">
      <alignment horizontal="center" vertical="center" wrapText="1"/>
    </xf>
    <xf numFmtId="0" fontId="49" fillId="39" borderId="128" xfId="0" applyFont="1" applyFill="1" applyBorder="1" applyAlignment="1">
      <alignment horizontal="center" vertical="center" wrapText="1"/>
    </xf>
    <xf numFmtId="0" fontId="49" fillId="39" borderId="144" xfId="0" applyFont="1" applyFill="1" applyBorder="1" applyAlignment="1">
      <alignment horizontal="center" vertical="center" wrapText="1"/>
    </xf>
    <xf numFmtId="2" fontId="160" fillId="0" borderId="0" xfId="0" applyNumberFormat="1" applyFont="1" applyAlignment="1">
      <alignment horizontal="left" vertical="center" wrapText="1"/>
    </xf>
    <xf numFmtId="0" fontId="146" fillId="0" borderId="0" xfId="0" applyFont="1" applyAlignment="1">
      <alignment horizontal="center"/>
    </xf>
    <xf numFmtId="0" fontId="132" fillId="0" borderId="0" xfId="0" applyFont="1" applyAlignment="1">
      <alignment horizontal="center" vertical="center"/>
    </xf>
    <xf numFmtId="0" fontId="158" fillId="0" borderId="0" xfId="0" applyFont="1" applyAlignment="1">
      <alignment horizontal="center" vertical="center"/>
    </xf>
    <xf numFmtId="0" fontId="49" fillId="39" borderId="44" xfId="0" applyFont="1" applyFill="1" applyBorder="1" applyAlignment="1">
      <alignment horizontal="center" vertical="center" wrapText="1"/>
    </xf>
    <xf numFmtId="0" fontId="49" fillId="39" borderId="126" xfId="0" applyFont="1" applyFill="1" applyBorder="1" applyAlignment="1">
      <alignment horizontal="center" vertical="center" wrapText="1"/>
    </xf>
    <xf numFmtId="0" fontId="49" fillId="39" borderId="130" xfId="0" applyFont="1" applyFill="1" applyBorder="1" applyAlignment="1">
      <alignment horizontal="center" vertical="center" wrapText="1"/>
    </xf>
    <xf numFmtId="0" fontId="49" fillId="39" borderId="131" xfId="0" applyFont="1" applyFill="1" applyBorder="1" applyAlignment="1">
      <alignment horizontal="center" vertical="center" wrapText="1"/>
    </xf>
    <xf numFmtId="0" fontId="49" fillId="39" borderId="39" xfId="0" applyFont="1" applyFill="1" applyBorder="1" applyAlignment="1">
      <alignment horizontal="center" vertical="center" wrapText="1"/>
    </xf>
    <xf numFmtId="0" fontId="49" fillId="39" borderId="40" xfId="0" applyFont="1" applyFill="1" applyBorder="1" applyAlignment="1">
      <alignment horizontal="center" vertical="center" wrapText="1"/>
    </xf>
    <xf numFmtId="0" fontId="132" fillId="0" borderId="0" xfId="0" applyFont="1" applyBorder="1" applyAlignment="1">
      <alignment horizontal="left" vertical="center" wrapText="1"/>
    </xf>
    <xf numFmtId="0" fontId="147" fillId="0" borderId="0" xfId="0" applyFont="1" applyBorder="1" applyAlignment="1">
      <alignment horizontal="left" vertical="center" wrapText="1"/>
    </xf>
    <xf numFmtId="0" fontId="49" fillId="39" borderId="75" xfId="0" applyFont="1" applyFill="1" applyBorder="1" applyAlignment="1">
      <alignment horizontal="center" vertical="center" wrapText="1"/>
    </xf>
    <xf numFmtId="0" fontId="49" fillId="39" borderId="153" xfId="0" applyFont="1" applyFill="1" applyBorder="1" applyAlignment="1">
      <alignment horizontal="center" vertical="center" wrapText="1"/>
    </xf>
    <xf numFmtId="0" fontId="121" fillId="39" borderId="75" xfId="0" applyFont="1" applyFill="1" applyBorder="1" applyAlignment="1">
      <alignment horizontal="center" vertical="center" wrapText="1"/>
    </xf>
    <xf numFmtId="0" fontId="121" fillId="39" borderId="153" xfId="0" applyFont="1" applyFill="1" applyBorder="1" applyAlignment="1">
      <alignment horizontal="center" vertical="center" wrapText="1"/>
    </xf>
    <xf numFmtId="0" fontId="138" fillId="0" borderId="0" xfId="0" applyFont="1" applyBorder="1" applyAlignment="1">
      <alignment horizontal="center" vertical="center"/>
    </xf>
    <xf numFmtId="0" fontId="49" fillId="39" borderId="53" xfId="0" applyFont="1" applyFill="1" applyBorder="1" applyAlignment="1">
      <alignment horizontal="center" vertical="center" wrapText="1"/>
    </xf>
    <xf numFmtId="0" fontId="49" fillId="39" borderId="54" xfId="0" applyFont="1" applyFill="1" applyBorder="1" applyAlignment="1">
      <alignment horizontal="center" vertical="center" wrapText="1"/>
    </xf>
    <xf numFmtId="0" fontId="158" fillId="0" borderId="0" xfId="0" applyFont="1" applyAlignment="1">
      <alignment horizontal="center" vertical="center" wrapText="1"/>
    </xf>
    <xf numFmtId="0" fontId="49" fillId="0" borderId="0" xfId="0" applyFont="1" applyBorder="1" applyAlignment="1">
      <alignment horizontal="center" vertical="center"/>
    </xf>
    <xf numFmtId="0" fontId="49" fillId="0" borderId="0" xfId="0" applyFont="1" applyBorder="1" applyAlignment="1">
      <alignment horizontal="center" vertical="center" wrapText="1"/>
    </xf>
    <xf numFmtId="0" fontId="75" fillId="0" borderId="0" xfId="0" applyFont="1" applyBorder="1" applyAlignment="1">
      <alignment horizontal="center" vertical="center"/>
    </xf>
    <xf numFmtId="0" fontId="61" fillId="0" borderId="0" xfId="0" applyFont="1" applyBorder="1" applyAlignment="1">
      <alignment horizontal="center" vertical="center" wrapText="1"/>
    </xf>
    <xf numFmtId="0" fontId="76" fillId="0" borderId="0" xfId="0" applyFont="1" applyBorder="1" applyAlignment="1">
      <alignment horizontal="center" vertical="center" wrapText="1"/>
    </xf>
    <xf numFmtId="0" fontId="49" fillId="39" borderId="53" xfId="2" applyFont="1" applyFill="1" applyBorder="1" applyAlignment="1">
      <alignment horizontal="center" vertical="center" wrapText="1"/>
    </xf>
    <xf numFmtId="0" fontId="48" fillId="39" borderId="54" xfId="2" applyFont="1" applyFill="1" applyBorder="1" applyAlignment="1">
      <alignment horizontal="center" vertical="center" wrapText="1"/>
    </xf>
    <xf numFmtId="0" fontId="121" fillId="39" borderId="55" xfId="2" applyFont="1" applyFill="1" applyBorder="1" applyAlignment="1">
      <alignment horizontal="center" vertical="center" wrapText="1"/>
    </xf>
    <xf numFmtId="0" fontId="121" fillId="39" borderId="56" xfId="2" applyFont="1" applyFill="1" applyBorder="1" applyAlignment="1">
      <alignment horizontal="center" vertical="center" wrapText="1"/>
    </xf>
    <xf numFmtId="0" fontId="121" fillId="39" borderId="75" xfId="2" applyFont="1" applyFill="1" applyBorder="1" applyAlignment="1">
      <alignment horizontal="center" vertical="center" wrapText="1"/>
    </xf>
    <xf numFmtId="0" fontId="121" fillId="39" borderId="157" xfId="2" applyFont="1" applyFill="1" applyBorder="1" applyAlignment="1">
      <alignment horizontal="center" vertical="center" wrapText="1"/>
    </xf>
    <xf numFmtId="0" fontId="49" fillId="39" borderId="63" xfId="0" applyFont="1" applyFill="1" applyBorder="1" applyAlignment="1">
      <alignment horizontal="center" vertical="center" wrapText="1"/>
    </xf>
    <xf numFmtId="0" fontId="49" fillId="39" borderId="162" xfId="0" applyFont="1" applyFill="1" applyBorder="1" applyAlignment="1">
      <alignment horizontal="center" vertical="center" wrapText="1"/>
    </xf>
    <xf numFmtId="0" fontId="49" fillId="39" borderId="157" xfId="0" applyFont="1" applyFill="1" applyBorder="1" applyAlignment="1">
      <alignment horizontal="center" vertical="center" wrapText="1"/>
    </xf>
    <xf numFmtId="0" fontId="49" fillId="39" borderId="55" xfId="0" applyFont="1" applyFill="1" applyBorder="1" applyAlignment="1">
      <alignment horizontal="center" vertical="center" wrapText="1"/>
    </xf>
    <xf numFmtId="0" fontId="49" fillId="39" borderId="56" xfId="0" applyFont="1" applyFill="1" applyBorder="1" applyAlignment="1">
      <alignment horizontal="center" vertical="center" wrapText="1"/>
    </xf>
    <xf numFmtId="0" fontId="49" fillId="39" borderId="158" xfId="0" applyFont="1" applyFill="1" applyBorder="1" applyAlignment="1">
      <alignment horizontal="center" vertical="center" wrapText="1"/>
    </xf>
    <xf numFmtId="0" fontId="49" fillId="39" borderId="159" xfId="0" applyFont="1" applyFill="1" applyBorder="1" applyAlignment="1">
      <alignment horizontal="center" vertical="center" wrapText="1"/>
    </xf>
    <xf numFmtId="0" fontId="49" fillId="39" borderId="137" xfId="0" applyFont="1" applyFill="1" applyBorder="1" applyAlignment="1">
      <alignment horizontal="center" vertical="center" wrapText="1"/>
    </xf>
    <xf numFmtId="0" fontId="49" fillId="39" borderId="161" xfId="0" applyFont="1" applyFill="1" applyBorder="1" applyAlignment="1">
      <alignment horizontal="center" vertical="center" wrapText="1"/>
    </xf>
    <xf numFmtId="0" fontId="49" fillId="39" borderId="59" xfId="0" applyFont="1" applyFill="1" applyBorder="1" applyAlignment="1">
      <alignment horizontal="center" vertical="center" wrapText="1"/>
    </xf>
    <xf numFmtId="0" fontId="49" fillId="39" borderId="57" xfId="0" applyFont="1" applyFill="1" applyBorder="1" applyAlignment="1">
      <alignment horizontal="center" vertical="center" wrapText="1"/>
    </xf>
    <xf numFmtId="0" fontId="148" fillId="0" borderId="53" xfId="0" applyFont="1" applyBorder="1" applyAlignment="1">
      <alignment horizontal="center" vertical="center" wrapText="1"/>
    </xf>
    <xf numFmtId="0" fontId="148" fillId="0" borderId="63" xfId="0" applyFont="1" applyBorder="1" applyAlignment="1">
      <alignment horizontal="center" vertical="center" wrapText="1"/>
    </xf>
    <xf numFmtId="0" fontId="148" fillId="0" borderId="54" xfId="0" applyFont="1" applyBorder="1" applyAlignment="1">
      <alignment horizontal="center" vertical="center" wrapText="1"/>
    </xf>
    <xf numFmtId="0" fontId="160" fillId="0" borderId="61" xfId="0" applyFont="1" applyBorder="1" applyAlignment="1">
      <alignment horizontal="center" vertical="center" wrapText="1"/>
    </xf>
    <xf numFmtId="0" fontId="160" fillId="0" borderId="66" xfId="0" applyFont="1" applyBorder="1" applyAlignment="1">
      <alignment horizontal="center" vertical="center" wrapText="1"/>
    </xf>
    <xf numFmtId="0" fontId="160" fillId="0" borderId="62" xfId="0" applyFont="1" applyBorder="1" applyAlignment="1">
      <alignment horizontal="center" vertical="center" wrapText="1"/>
    </xf>
    <xf numFmtId="0" fontId="74" fillId="0" borderId="0" xfId="0" applyFont="1" applyBorder="1" applyAlignment="1">
      <alignment horizontal="center" vertical="center" wrapText="1"/>
    </xf>
    <xf numFmtId="0" fontId="67" fillId="0" borderId="0" xfId="0" applyFont="1" applyBorder="1" applyAlignment="1">
      <alignment horizontal="center" vertical="center" wrapText="1"/>
    </xf>
    <xf numFmtId="2" fontId="33" fillId="0" borderId="0" xfId="0" applyNumberFormat="1" applyFont="1" applyAlignment="1">
      <alignment horizontal="left" vertical="center" wrapText="1"/>
    </xf>
    <xf numFmtId="0" fontId="26" fillId="0" borderId="0" xfId="0" applyFont="1" applyBorder="1" applyAlignment="1">
      <alignment horizontal="left" vertical="center" wrapText="1"/>
    </xf>
    <xf numFmtId="0" fontId="17" fillId="0" borderId="0" xfId="0" applyFont="1" applyBorder="1" applyAlignment="1">
      <alignment horizontal="left" vertical="center" wrapText="1"/>
    </xf>
    <xf numFmtId="0" fontId="29" fillId="0" borderId="0" xfId="0" applyFont="1" applyAlignment="1">
      <alignment horizontal="center"/>
    </xf>
    <xf numFmtId="0" fontId="15" fillId="0" borderId="0" xfId="0" applyFont="1" applyAlignment="1">
      <alignment horizontal="center" vertical="center"/>
    </xf>
    <xf numFmtId="0" fontId="49" fillId="39" borderId="55" xfId="0" applyFont="1" applyFill="1" applyBorder="1" applyAlignment="1">
      <alignment horizontal="center" vertical="center"/>
    </xf>
    <xf numFmtId="0" fontId="49" fillId="39" borderId="64" xfId="0" applyFont="1" applyFill="1" applyBorder="1" applyAlignment="1">
      <alignment horizontal="center" vertical="center"/>
    </xf>
    <xf numFmtId="0" fontId="49" fillId="39" borderId="56" xfId="0" applyFont="1" applyFill="1" applyBorder="1" applyAlignment="1">
      <alignment horizontal="center" vertical="center"/>
    </xf>
    <xf numFmtId="0" fontId="121" fillId="39" borderId="76" xfId="0" applyFont="1" applyFill="1" applyBorder="1" applyAlignment="1">
      <alignment horizontal="center" vertical="center" wrapText="1"/>
    </xf>
    <xf numFmtId="0" fontId="121" fillId="39" borderId="134" xfId="0" applyFont="1" applyFill="1" applyBorder="1" applyAlignment="1">
      <alignment horizontal="center" vertical="center" wrapText="1"/>
    </xf>
    <xf numFmtId="0" fontId="121" fillId="39" borderId="137" xfId="0" applyFont="1" applyFill="1" applyBorder="1" applyAlignment="1">
      <alignment horizontal="center" vertical="center" wrapText="1"/>
    </xf>
    <xf numFmtId="0" fontId="121" fillId="39" borderId="148" xfId="0" applyFont="1" applyFill="1" applyBorder="1" applyAlignment="1">
      <alignment horizontal="center" vertical="center" wrapText="1"/>
    </xf>
    <xf numFmtId="0" fontId="121" fillId="39" borderId="135" xfId="0" applyFont="1" applyFill="1" applyBorder="1" applyAlignment="1">
      <alignment horizontal="center" vertical="center" wrapText="1"/>
    </xf>
    <xf numFmtId="0" fontId="121" fillId="39" borderId="168" xfId="0" applyFont="1" applyFill="1" applyBorder="1" applyAlignment="1">
      <alignment horizontal="center" vertical="center" wrapText="1"/>
    </xf>
    <xf numFmtId="0" fontId="121" fillId="39" borderId="146" xfId="0" applyFont="1" applyFill="1" applyBorder="1" applyAlignment="1">
      <alignment horizontal="center" vertical="center" wrapText="1"/>
    </xf>
    <xf numFmtId="0" fontId="121" fillId="39" borderId="165" xfId="0" applyFont="1" applyFill="1" applyBorder="1" applyAlignment="1">
      <alignment horizontal="center" vertical="center" wrapText="1"/>
    </xf>
    <xf numFmtId="0" fontId="121" fillId="39" borderId="153" xfId="2" applyFont="1" applyFill="1" applyBorder="1" applyAlignment="1">
      <alignment horizontal="center" vertical="center" wrapText="1"/>
    </xf>
    <xf numFmtId="0" fontId="49" fillId="39" borderId="75" xfId="2" applyFont="1" applyFill="1" applyBorder="1" applyAlignment="1">
      <alignment horizontal="center" vertical="center" wrapText="1"/>
    </xf>
    <xf numFmtId="0" fontId="49" fillId="39" borderId="157" xfId="2" applyFont="1" applyFill="1" applyBorder="1" applyAlignment="1">
      <alignment horizontal="center" vertical="center" wrapText="1"/>
    </xf>
    <xf numFmtId="0" fontId="49" fillId="39" borderId="153" xfId="2" applyFont="1" applyFill="1" applyBorder="1" applyAlignment="1">
      <alignment horizontal="center" vertical="center" wrapText="1"/>
    </xf>
    <xf numFmtId="0" fontId="49" fillId="39" borderId="55" xfId="2" applyFont="1" applyFill="1" applyBorder="1" applyAlignment="1">
      <alignment horizontal="center" vertical="center" wrapText="1"/>
    </xf>
    <xf numFmtId="0" fontId="49" fillId="39" borderId="57" xfId="2" applyFont="1" applyFill="1" applyBorder="1" applyAlignment="1">
      <alignment horizontal="center" vertical="center" wrapText="1"/>
    </xf>
    <xf numFmtId="0" fontId="121" fillId="40" borderId="126" xfId="2" applyFont="1" applyFill="1" applyBorder="1" applyAlignment="1">
      <alignment horizontal="center" vertical="center" wrapText="1"/>
    </xf>
    <xf numFmtId="0" fontId="121" fillId="40" borderId="131" xfId="2" applyFont="1" applyFill="1" applyBorder="1" applyAlignment="1">
      <alignment horizontal="center" vertical="center" wrapText="1"/>
    </xf>
    <xf numFmtId="0" fontId="121" fillId="0" borderId="0" xfId="2" applyFont="1" applyAlignment="1">
      <alignment horizontal="center" vertical="center" wrapText="1"/>
    </xf>
    <xf numFmtId="49" fontId="86" fillId="0" borderId="0" xfId="0" applyNumberFormat="1" applyFont="1" applyBorder="1" applyAlignment="1">
      <alignment horizontal="left" vertical="center" wrapText="1"/>
    </xf>
    <xf numFmtId="49" fontId="86" fillId="0" borderId="0" xfId="2" applyNumberFormat="1" applyFont="1" applyAlignment="1">
      <alignment horizontal="left" vertical="center" wrapText="1"/>
    </xf>
    <xf numFmtId="2" fontId="134" fillId="0" borderId="0" xfId="2" applyNumberFormat="1" applyFont="1" applyAlignment="1">
      <alignment horizontal="left" vertical="center" wrapText="1"/>
    </xf>
    <xf numFmtId="0" fontId="129" fillId="0" borderId="0" xfId="2" applyFont="1" applyAlignment="1">
      <alignment horizontal="center"/>
    </xf>
    <xf numFmtId="0" fontId="131" fillId="0" borderId="0" xfId="2" applyFont="1" applyAlignment="1">
      <alignment horizontal="center" vertical="center"/>
    </xf>
    <xf numFmtId="0" fontId="89" fillId="0" borderId="0" xfId="2" applyFont="1" applyAlignment="1">
      <alignment horizontal="center" vertical="center" wrapText="1"/>
    </xf>
    <xf numFmtId="0" fontId="49" fillId="39" borderId="63" xfId="2" applyFont="1" applyFill="1" applyBorder="1" applyAlignment="1">
      <alignment horizontal="center" vertical="center" wrapText="1"/>
    </xf>
    <xf numFmtId="0" fontId="49" fillId="39" borderId="54" xfId="2" applyFont="1" applyFill="1" applyBorder="1" applyAlignment="1">
      <alignment horizontal="center" vertical="center" wrapText="1"/>
    </xf>
    <xf numFmtId="0" fontId="49" fillId="39" borderId="67" xfId="2" applyFont="1" applyFill="1" applyBorder="1" applyAlignment="1">
      <alignment horizontal="center" vertical="center" wrapText="1"/>
    </xf>
    <xf numFmtId="0" fontId="49" fillId="39" borderId="68" xfId="2" applyFont="1" applyFill="1" applyBorder="1" applyAlignment="1">
      <alignment horizontal="center" vertical="center" wrapText="1"/>
    </xf>
    <xf numFmtId="0" fontId="49" fillId="39" borderId="176" xfId="2" applyFont="1" applyFill="1" applyBorder="1" applyAlignment="1">
      <alignment horizontal="center" vertical="center" wrapText="1"/>
    </xf>
    <xf numFmtId="0" fontId="160" fillId="0" borderId="66" xfId="2" applyFont="1" applyBorder="1" applyAlignment="1">
      <alignment horizontal="center" vertical="center" wrapText="1"/>
    </xf>
    <xf numFmtId="0" fontId="49" fillId="39" borderId="56" xfId="2" applyFont="1" applyFill="1" applyBorder="1" applyAlignment="1">
      <alignment horizontal="center" vertical="center" wrapText="1"/>
    </xf>
    <xf numFmtId="0" fontId="49" fillId="39" borderId="158" xfId="2" applyFont="1" applyFill="1" applyBorder="1" applyAlignment="1">
      <alignment horizontal="center" vertical="center" wrapText="1"/>
    </xf>
    <xf numFmtId="0" fontId="49" fillId="39" borderId="159" xfId="2" applyFont="1" applyFill="1" applyBorder="1" applyAlignment="1">
      <alignment horizontal="center" vertical="center" wrapText="1"/>
    </xf>
    <xf numFmtId="0" fontId="160" fillId="0" borderId="61" xfId="2" applyFont="1" applyBorder="1" applyAlignment="1">
      <alignment horizontal="center" vertical="center" wrapText="1"/>
    </xf>
    <xf numFmtId="0" fontId="160" fillId="0" borderId="62" xfId="2" applyFont="1" applyBorder="1" applyAlignment="1">
      <alignment horizontal="center" vertical="center" wrapText="1"/>
    </xf>
    <xf numFmtId="0" fontId="49" fillId="39" borderId="72" xfId="2" applyFont="1" applyFill="1" applyBorder="1" applyAlignment="1">
      <alignment horizontal="center" vertical="center" wrapText="1"/>
    </xf>
    <xf numFmtId="0" fontId="49" fillId="39" borderId="0" xfId="2" applyFont="1" applyFill="1" applyAlignment="1">
      <alignment horizontal="center" vertical="center" wrapText="1"/>
    </xf>
    <xf numFmtId="0" fontId="49" fillId="39" borderId="149" xfId="2" applyFont="1" applyFill="1" applyBorder="1" applyAlignment="1">
      <alignment horizontal="center" vertical="center" wrapText="1"/>
    </xf>
    <xf numFmtId="0" fontId="49" fillId="39" borderId="127" xfId="2" applyFont="1" applyFill="1" applyBorder="1" applyAlignment="1">
      <alignment horizontal="center" vertical="center" wrapText="1"/>
    </xf>
    <xf numFmtId="0" fontId="49" fillId="39" borderId="161" xfId="2" applyFont="1" applyFill="1" applyBorder="1" applyAlignment="1">
      <alignment horizontal="center" vertical="center" wrapText="1"/>
    </xf>
    <xf numFmtId="0" fontId="49" fillId="39" borderId="177" xfId="2" applyFont="1" applyFill="1" applyBorder="1" applyAlignment="1">
      <alignment horizontal="center" vertical="center" wrapText="1"/>
    </xf>
    <xf numFmtId="0" fontId="171" fillId="40" borderId="162" xfId="2" applyFont="1" applyFill="1" applyBorder="1" applyAlignment="1">
      <alignment horizontal="center" vertical="center" wrapText="1"/>
    </xf>
    <xf numFmtId="0" fontId="171" fillId="40" borderId="157" xfId="2" applyFont="1" applyFill="1" applyBorder="1" applyAlignment="1">
      <alignment horizontal="center" vertical="center" wrapText="1"/>
    </xf>
    <xf numFmtId="0" fontId="171" fillId="40" borderId="153" xfId="2" applyFont="1" applyFill="1" applyBorder="1" applyAlignment="1">
      <alignment horizontal="center" vertical="center" wrapText="1"/>
    </xf>
    <xf numFmtId="0" fontId="49" fillId="39" borderId="148" xfId="2" applyFont="1" applyFill="1" applyBorder="1" applyAlignment="1">
      <alignment horizontal="center" vertical="center" wrapText="1"/>
    </xf>
    <xf numFmtId="0" fontId="49" fillId="39" borderId="149" xfId="0" applyFont="1" applyFill="1" applyBorder="1" applyAlignment="1">
      <alignment horizontal="center" vertical="center" wrapText="1"/>
    </xf>
    <xf numFmtId="0" fontId="49" fillId="39" borderId="60" xfId="0" applyFont="1" applyFill="1" applyBorder="1" applyAlignment="1">
      <alignment horizontal="center" vertical="center" wrapText="1"/>
    </xf>
    <xf numFmtId="0" fontId="89" fillId="0" borderId="61" xfId="0" applyFont="1" applyBorder="1" applyAlignment="1">
      <alignment horizontal="center" vertical="center" wrapText="1"/>
    </xf>
    <xf numFmtId="0" fontId="89" fillId="0" borderId="66" xfId="0" applyFont="1" applyBorder="1" applyAlignment="1">
      <alignment horizontal="center" vertical="center" wrapText="1"/>
    </xf>
    <xf numFmtId="0" fontId="89" fillId="0" borderId="62" xfId="0" applyFont="1" applyBorder="1" applyAlignment="1">
      <alignment horizontal="center" vertical="center" wrapText="1"/>
    </xf>
    <xf numFmtId="2" fontId="161" fillId="0" borderId="0" xfId="0" applyNumberFormat="1" applyFont="1" applyAlignment="1">
      <alignment horizontal="left" vertical="center" wrapText="1"/>
    </xf>
    <xf numFmtId="0" fontId="15" fillId="0" borderId="0" xfId="2" applyFont="1" applyAlignment="1">
      <alignment horizontal="center" vertical="center" wrapText="1"/>
    </xf>
    <xf numFmtId="2" fontId="132" fillId="0" borderId="0" xfId="0" applyNumberFormat="1" applyFont="1" applyAlignment="1">
      <alignment horizontal="left" vertical="center" wrapText="1"/>
    </xf>
    <xf numFmtId="0" fontId="138" fillId="0" borderId="0" xfId="2" applyFont="1" applyAlignment="1">
      <alignment horizontal="center" vertical="center"/>
    </xf>
    <xf numFmtId="3" fontId="49" fillId="39" borderId="75" xfId="3" applyNumberFormat="1" applyFont="1" applyFill="1" applyBorder="1" applyAlignment="1">
      <alignment horizontal="center" vertical="center" wrapText="1"/>
    </xf>
    <xf numFmtId="3" fontId="49" fillId="39" borderId="76" xfId="3" applyNumberFormat="1" applyFont="1" applyFill="1" applyBorder="1" applyAlignment="1">
      <alignment horizontal="center" vertical="center" wrapText="1"/>
    </xf>
    <xf numFmtId="3" fontId="49" fillId="39" borderId="71" xfId="3" applyNumberFormat="1" applyFont="1" applyFill="1" applyBorder="1" applyAlignment="1">
      <alignment horizontal="center" vertical="center" wrapText="1"/>
    </xf>
    <xf numFmtId="3" fontId="49" fillId="39" borderId="55" xfId="3" applyNumberFormat="1" applyFont="1" applyFill="1" applyBorder="1" applyAlignment="1">
      <alignment horizontal="center" vertical="center" wrapText="1"/>
    </xf>
    <xf numFmtId="3" fontId="49" fillId="39" borderId="64" xfId="3" applyNumberFormat="1" applyFont="1" applyFill="1" applyBorder="1" applyAlignment="1">
      <alignment horizontal="center" vertical="center" wrapText="1"/>
    </xf>
    <xf numFmtId="3" fontId="49" fillId="39" borderId="56" xfId="3" applyNumberFormat="1" applyFont="1" applyFill="1" applyBorder="1" applyAlignment="1">
      <alignment horizontal="center" vertical="center" wrapText="1"/>
    </xf>
    <xf numFmtId="3" fontId="49" fillId="39" borderId="158" xfId="3" applyNumberFormat="1" applyFont="1" applyFill="1" applyBorder="1" applyAlignment="1">
      <alignment horizontal="center" vertical="center" wrapText="1"/>
    </xf>
    <xf numFmtId="3" fontId="49" fillId="39" borderId="129" xfId="3" applyNumberFormat="1" applyFont="1" applyFill="1" applyBorder="1" applyAlignment="1">
      <alignment horizontal="center" vertical="center" wrapText="1"/>
    </xf>
    <xf numFmtId="3" fontId="49" fillId="39" borderId="159" xfId="3" applyNumberFormat="1" applyFont="1" applyFill="1" applyBorder="1" applyAlignment="1">
      <alignment horizontal="center" vertical="center" wrapText="1"/>
    </xf>
    <xf numFmtId="3" fontId="49" fillId="39" borderId="148" xfId="3" applyNumberFormat="1" applyFont="1" applyFill="1" applyBorder="1" applyAlignment="1">
      <alignment horizontal="center" vertical="center" wrapText="1"/>
    </xf>
    <xf numFmtId="0" fontId="48" fillId="2" borderId="0" xfId="0" applyFont="1" applyFill="1" applyAlignment="1">
      <alignment horizontal="left" wrapText="1"/>
    </xf>
    <xf numFmtId="0" fontId="49" fillId="39" borderId="76" xfId="2" applyFont="1" applyFill="1" applyBorder="1" applyAlignment="1">
      <alignment horizontal="center" vertical="center" wrapText="1"/>
    </xf>
    <xf numFmtId="0" fontId="49" fillId="39" borderId="164" xfId="2" applyFont="1" applyFill="1" applyBorder="1" applyAlignment="1">
      <alignment horizontal="center" vertical="center" wrapText="1"/>
    </xf>
    <xf numFmtId="0" fontId="49" fillId="39" borderId="168" xfId="2" applyFont="1" applyFill="1" applyBorder="1" applyAlignment="1">
      <alignment horizontal="center" vertical="center" wrapText="1"/>
    </xf>
    <xf numFmtId="2" fontId="146" fillId="0" borderId="117" xfId="2" applyNumberFormat="1" applyFont="1" applyBorder="1" applyAlignment="1">
      <alignment horizontal="left" vertical="center" wrapText="1"/>
    </xf>
    <xf numFmtId="0" fontId="121" fillId="39" borderId="137" xfId="2" applyFont="1" applyFill="1" applyBorder="1" applyAlignment="1">
      <alignment horizontal="center" vertical="center" wrapText="1"/>
    </xf>
    <xf numFmtId="0" fontId="121" fillId="39" borderId="161" xfId="2" applyFont="1" applyFill="1" applyBorder="1" applyAlignment="1">
      <alignment horizontal="center" vertical="center" wrapText="1"/>
    </xf>
    <xf numFmtId="2" fontId="146" fillId="0" borderId="0" xfId="2" applyNumberFormat="1" applyFont="1" applyAlignment="1">
      <alignment horizontal="left" vertical="center" wrapText="1"/>
    </xf>
    <xf numFmtId="0" fontId="147" fillId="2" borderId="0" xfId="0" applyFont="1" applyFill="1" applyAlignment="1">
      <alignment horizontal="left" wrapText="1"/>
    </xf>
    <xf numFmtId="3" fontId="49" fillId="39" borderId="178" xfId="3" applyNumberFormat="1" applyFont="1" applyFill="1" applyBorder="1" applyAlignment="1">
      <alignment horizontal="center" vertical="center" wrapText="1"/>
    </xf>
    <xf numFmtId="3" fontId="49" fillId="39" borderId="149" xfId="3" applyNumberFormat="1" applyFont="1" applyFill="1" applyBorder="1" applyAlignment="1">
      <alignment horizontal="center" vertical="center" wrapText="1"/>
    </xf>
    <xf numFmtId="0" fontId="49" fillId="40" borderId="75" xfId="2" applyFont="1" applyFill="1" applyBorder="1" applyAlignment="1">
      <alignment horizontal="center" vertical="center" wrapText="1"/>
    </xf>
    <xf numFmtId="0" fontId="49" fillId="40" borderId="157" xfId="2" applyFont="1" applyFill="1" applyBorder="1" applyAlignment="1">
      <alignment horizontal="center" vertical="center" wrapText="1"/>
    </xf>
    <xf numFmtId="0" fontId="49" fillId="40" borderId="153" xfId="2" applyFont="1" applyFill="1" applyBorder="1" applyAlignment="1">
      <alignment horizontal="center" vertical="center" wrapText="1"/>
    </xf>
    <xf numFmtId="0" fontId="121" fillId="39" borderId="59" xfId="2" applyFont="1" applyFill="1" applyBorder="1" applyAlignment="1">
      <alignment horizontal="center" vertical="center" wrapText="1"/>
    </xf>
    <xf numFmtId="0" fontId="121" fillId="39" borderId="187" xfId="2" applyFont="1" applyFill="1" applyBorder="1" applyAlignment="1">
      <alignment horizontal="center" vertical="center" wrapText="1"/>
    </xf>
    <xf numFmtId="0" fontId="121" fillId="39" borderId="158" xfId="2" applyFont="1" applyFill="1" applyBorder="1" applyAlignment="1">
      <alignment horizontal="center" vertical="center" wrapText="1"/>
    </xf>
    <xf numFmtId="0" fontId="121" fillId="39" borderId="129" xfId="2" applyFont="1" applyFill="1" applyBorder="1" applyAlignment="1">
      <alignment horizontal="center" vertical="center" wrapText="1"/>
    </xf>
    <xf numFmtId="3" fontId="49" fillId="39" borderId="191" xfId="16" applyNumberFormat="1" applyFont="1" applyFill="1" applyBorder="1" applyAlignment="1">
      <alignment horizontal="center" vertical="center" wrapText="1"/>
    </xf>
    <xf numFmtId="3" fontId="49" fillId="39" borderId="192" xfId="16" applyNumberFormat="1" applyFont="1" applyFill="1" applyBorder="1" applyAlignment="1">
      <alignment horizontal="center" vertical="center" wrapText="1"/>
    </xf>
    <xf numFmtId="3" fontId="49" fillId="39" borderId="75" xfId="16" applyNumberFormat="1" applyFont="1" applyFill="1" applyBorder="1" applyAlignment="1">
      <alignment horizontal="center" vertical="center" wrapText="1"/>
    </xf>
    <xf numFmtId="3" fontId="49" fillId="39" borderId="157" xfId="16" applyNumberFormat="1" applyFont="1" applyFill="1" applyBorder="1" applyAlignment="1">
      <alignment horizontal="center" vertical="center" wrapText="1"/>
    </xf>
    <xf numFmtId="3" fontId="49" fillId="39" borderId="153" xfId="16" applyNumberFormat="1" applyFont="1" applyFill="1" applyBorder="1" applyAlignment="1">
      <alignment horizontal="center" vertical="center" wrapText="1"/>
    </xf>
    <xf numFmtId="0" fontId="49" fillId="39" borderId="188" xfId="16" applyFont="1" applyFill="1" applyBorder="1" applyAlignment="1">
      <alignment horizontal="center" vertical="center"/>
    </xf>
    <xf numFmtId="0" fontId="49" fillId="39" borderId="77" xfId="16" applyFont="1" applyFill="1" applyBorder="1" applyAlignment="1">
      <alignment horizontal="center" vertical="center"/>
    </xf>
    <xf numFmtId="3" fontId="49" fillId="39" borderId="17" xfId="16" applyNumberFormat="1" applyFont="1" applyFill="1" applyBorder="1" applyAlignment="1">
      <alignment horizontal="center" vertical="center" wrapText="1"/>
    </xf>
    <xf numFmtId="3" fontId="49" fillId="39" borderId="16" xfId="16" applyNumberFormat="1" applyFont="1" applyFill="1" applyBorder="1" applyAlignment="1">
      <alignment horizontal="center" vertical="center" wrapText="1"/>
    </xf>
    <xf numFmtId="3" fontId="49" fillId="39" borderId="193" xfId="16" applyNumberFormat="1" applyFont="1" applyFill="1" applyBorder="1" applyAlignment="1">
      <alignment horizontal="center" vertical="center" wrapText="1"/>
    </xf>
    <xf numFmtId="3" fontId="49" fillId="39" borderId="189" xfId="16" applyNumberFormat="1" applyFont="1" applyFill="1" applyBorder="1" applyAlignment="1">
      <alignment horizontal="center" vertical="center" wrapText="1"/>
    </xf>
    <xf numFmtId="3" fontId="49" fillId="39" borderId="190" xfId="16" applyNumberFormat="1" applyFont="1" applyFill="1" applyBorder="1" applyAlignment="1">
      <alignment horizontal="center" vertical="center" wrapText="1"/>
    </xf>
    <xf numFmtId="0" fontId="146" fillId="4" borderId="0" xfId="16" applyFont="1" applyFill="1" applyAlignment="1">
      <alignment horizontal="center"/>
    </xf>
    <xf numFmtId="0" fontId="158" fillId="4" borderId="0" xfId="16" applyFont="1" applyFill="1" applyAlignment="1">
      <alignment horizontal="center" vertical="center" wrapText="1"/>
    </xf>
    <xf numFmtId="0" fontId="159" fillId="0" borderId="0" xfId="5" applyFont="1" applyAlignment="1">
      <alignment horizontal="center" vertical="center"/>
    </xf>
    <xf numFmtId="0" fontId="64" fillId="0" borderId="0" xfId="16" applyFont="1" applyBorder="1" applyAlignment="1">
      <alignment horizontal="center"/>
    </xf>
    <xf numFmtId="0" fontId="64" fillId="4" borderId="0" xfId="16" applyFont="1" applyFill="1" applyBorder="1" applyAlignment="1">
      <alignment horizontal="center"/>
    </xf>
    <xf numFmtId="0" fontId="64" fillId="4" borderId="0" xfId="16" applyFont="1" applyFill="1" applyBorder="1" applyAlignment="1">
      <alignment horizontal="center" vertical="center"/>
    </xf>
    <xf numFmtId="0" fontId="64" fillId="0" borderId="0" xfId="16" applyFont="1" applyBorder="1" applyAlignment="1">
      <alignment horizontal="center" vertical="center"/>
    </xf>
    <xf numFmtId="0" fontId="159" fillId="0" borderId="0" xfId="0" applyFont="1" applyAlignment="1" applyProtection="1">
      <alignment horizontal="center" vertical="center" wrapText="1"/>
      <protection locked="0"/>
    </xf>
    <xf numFmtId="0" fontId="48" fillId="4" borderId="0" xfId="0" applyFont="1" applyFill="1" applyBorder="1" applyAlignment="1">
      <alignment horizontal="center"/>
    </xf>
    <xf numFmtId="2" fontId="190" fillId="0" borderId="0" xfId="2" applyNumberFormat="1" applyFont="1" applyAlignment="1">
      <alignment horizontal="left" vertical="center" wrapText="1"/>
    </xf>
    <xf numFmtId="0" fontId="190" fillId="0" borderId="0" xfId="2" applyFont="1" applyAlignment="1">
      <alignment horizontal="center"/>
    </xf>
    <xf numFmtId="0" fontId="128" fillId="0" borderId="0" xfId="2" applyFont="1" applyAlignment="1">
      <alignment horizontal="center" vertical="center"/>
    </xf>
    <xf numFmtId="3" fontId="204" fillId="39" borderId="73" xfId="3" applyNumberFormat="1" applyFont="1" applyFill="1" applyBorder="1" applyAlignment="1">
      <alignment horizontal="center" vertical="center" wrapText="1"/>
    </xf>
    <xf numFmtId="3" fontId="204" fillId="39" borderId="74" xfId="3" applyNumberFormat="1" applyFont="1" applyFill="1" applyBorder="1" applyAlignment="1">
      <alignment horizontal="center" vertical="center" wrapText="1"/>
    </xf>
    <xf numFmtId="3" fontId="49" fillId="39" borderId="73" xfId="3" applyNumberFormat="1" applyFont="1" applyFill="1" applyBorder="1" applyAlignment="1">
      <alignment horizontal="center" vertical="center" wrapText="1"/>
    </xf>
    <xf numFmtId="3" fontId="49" fillId="39" borderId="74" xfId="3" applyNumberFormat="1" applyFont="1" applyFill="1" applyBorder="1" applyAlignment="1">
      <alignment horizontal="center" vertical="center" wrapText="1"/>
    </xf>
    <xf numFmtId="0" fontId="49" fillId="38" borderId="75" xfId="0" applyFont="1" applyFill="1" applyBorder="1" applyAlignment="1">
      <alignment horizontal="center" vertical="center"/>
    </xf>
    <xf numFmtId="0" fontId="49" fillId="38" borderId="157" xfId="0" applyFont="1" applyFill="1" applyBorder="1" applyAlignment="1">
      <alignment horizontal="center" vertical="center"/>
    </xf>
    <xf numFmtId="0" fontId="49" fillId="38" borderId="153" xfId="0" applyFont="1" applyFill="1" applyBorder="1" applyAlignment="1">
      <alignment horizontal="center" vertical="center"/>
    </xf>
    <xf numFmtId="0" fontId="173" fillId="0" borderId="0" xfId="0" applyFont="1" applyAlignment="1">
      <alignment horizontal="left" vertical="top" wrapText="1"/>
    </xf>
    <xf numFmtId="0" fontId="49" fillId="39" borderId="188" xfId="0" applyFont="1" applyFill="1" applyBorder="1" applyAlignment="1">
      <alignment horizontal="center" vertical="center" wrapText="1"/>
    </xf>
    <xf numFmtId="0" fontId="49" fillId="39" borderId="77" xfId="0" applyFont="1" applyFill="1" applyBorder="1" applyAlignment="1">
      <alignment horizontal="center" vertical="center" wrapText="1"/>
    </xf>
    <xf numFmtId="0" fontId="49" fillId="39" borderId="157" xfId="0" applyFont="1" applyFill="1" applyBorder="1" applyAlignment="1">
      <alignment horizontal="center" wrapText="1"/>
    </xf>
    <xf numFmtId="0" fontId="49" fillId="39" borderId="162" xfId="0" applyFont="1" applyFill="1" applyBorder="1" applyAlignment="1">
      <alignment horizontal="center" wrapText="1"/>
    </xf>
    <xf numFmtId="0" fontId="49" fillId="39" borderId="195" xfId="0" applyFont="1" applyFill="1" applyBorder="1" applyAlignment="1">
      <alignment horizontal="center" wrapText="1"/>
    </xf>
    <xf numFmtId="0" fontId="49" fillId="39" borderId="178" xfId="0" applyFont="1" applyFill="1" applyBorder="1" applyAlignment="1">
      <alignment horizontal="center" wrapText="1"/>
    </xf>
    <xf numFmtId="0" fontId="49" fillId="39" borderId="56" xfId="0" applyFont="1" applyFill="1" applyBorder="1" applyAlignment="1">
      <alignment horizontal="center" wrapText="1"/>
    </xf>
    <xf numFmtId="0" fontId="164" fillId="0" borderId="0" xfId="2" applyFont="1" applyAlignment="1">
      <alignment horizontal="left" vertical="center" wrapText="1"/>
    </xf>
    <xf numFmtId="0" fontId="198" fillId="0" borderId="0" xfId="2" applyFont="1" applyAlignment="1">
      <alignment horizontal="center" vertical="center" wrapText="1"/>
    </xf>
    <xf numFmtId="0" fontId="164" fillId="0" borderId="61" xfId="2" applyFont="1" applyBorder="1" applyAlignment="1">
      <alignment horizontal="center" vertical="center" wrapText="1"/>
    </xf>
    <xf numFmtId="0" fontId="164" fillId="0" borderId="66" xfId="2" applyFont="1" applyBorder="1" applyAlignment="1">
      <alignment horizontal="center" vertical="center" wrapText="1"/>
    </xf>
    <xf numFmtId="0" fontId="164" fillId="0" borderId="66" xfId="0" applyFont="1" applyBorder="1" applyAlignment="1">
      <alignment horizontal="center" vertical="center" wrapText="1"/>
    </xf>
    <xf numFmtId="0" fontId="164" fillId="0" borderId="62" xfId="0" applyFont="1" applyBorder="1" applyAlignment="1">
      <alignment horizontal="center" vertical="center" wrapText="1"/>
    </xf>
    <xf numFmtId="0" fontId="173" fillId="0" borderId="0" xfId="3" applyFont="1" applyAlignment="1">
      <alignment horizontal="left" wrapText="1"/>
    </xf>
    <xf numFmtId="0" fontId="158" fillId="0" borderId="0" xfId="3" applyFont="1" applyAlignment="1">
      <alignment horizontal="center" vertical="center" wrapText="1"/>
    </xf>
    <xf numFmtId="0" fontId="159" fillId="0" borderId="0" xfId="3" applyFont="1" applyAlignment="1" applyProtection="1">
      <alignment horizontal="center" vertical="center" wrapText="1"/>
      <protection locked="0"/>
    </xf>
    <xf numFmtId="0" fontId="49" fillId="39" borderId="55" xfId="3" applyFont="1" applyFill="1" applyBorder="1" applyAlignment="1">
      <alignment horizontal="center" vertical="center" wrapText="1"/>
    </xf>
    <xf numFmtId="0" fontId="49" fillId="39" borderId="59" xfId="3" applyFont="1" applyFill="1" applyBorder="1" applyAlignment="1">
      <alignment horizontal="center" vertical="center" wrapText="1"/>
    </xf>
    <xf numFmtId="0" fontId="49" fillId="39" borderId="57" xfId="3" applyFont="1" applyFill="1" applyBorder="1" applyAlignment="1">
      <alignment horizontal="center" vertical="center" wrapText="1"/>
    </xf>
    <xf numFmtId="0" fontId="49" fillId="39" borderId="201" xfId="3" applyFont="1" applyFill="1" applyBorder="1" applyAlignment="1">
      <alignment horizontal="center" vertical="center" wrapText="1"/>
    </xf>
    <xf numFmtId="0" fontId="49" fillId="39" borderId="202" xfId="3" applyFont="1" applyFill="1" applyBorder="1" applyAlignment="1">
      <alignment horizontal="center" vertical="center" wrapText="1"/>
    </xf>
    <xf numFmtId="0" fontId="49" fillId="39" borderId="179" xfId="3" applyFont="1" applyFill="1" applyBorder="1" applyAlignment="1">
      <alignment horizontal="center" vertical="center" wrapText="1"/>
    </xf>
    <xf numFmtId="0" fontId="121" fillId="40" borderId="154" xfId="3" applyFont="1" applyFill="1" applyBorder="1" applyAlignment="1">
      <alignment horizontal="center" vertical="center" wrapText="1"/>
    </xf>
    <xf numFmtId="0" fontId="121" fillId="40" borderId="71" xfId="3" applyFont="1" applyFill="1" applyBorder="1" applyAlignment="1">
      <alignment horizontal="center" vertical="center" wrapText="1"/>
    </xf>
    <xf numFmtId="0" fontId="121" fillId="40" borderId="203" xfId="3" applyFont="1" applyFill="1" applyBorder="1" applyAlignment="1">
      <alignment horizontal="center" vertical="center" wrapText="1"/>
    </xf>
    <xf numFmtId="0" fontId="121" fillId="40" borderId="75" xfId="3" applyFont="1" applyFill="1" applyBorder="1" applyAlignment="1">
      <alignment horizontal="center" vertical="center" wrapText="1"/>
    </xf>
    <xf numFmtId="0" fontId="121" fillId="40" borderId="160" xfId="3" applyFont="1" applyFill="1" applyBorder="1" applyAlignment="1">
      <alignment horizontal="center" vertical="center" wrapText="1"/>
    </xf>
    <xf numFmtId="0" fontId="121" fillId="40" borderId="204" xfId="3" applyFont="1" applyFill="1" applyBorder="1" applyAlignment="1">
      <alignment horizontal="center" vertical="center" wrapText="1"/>
    </xf>
    <xf numFmtId="0" fontId="121" fillId="40" borderId="171" xfId="3" applyFont="1" applyFill="1" applyBorder="1" applyAlignment="1">
      <alignment horizontal="center" vertical="center" wrapText="1"/>
    </xf>
    <xf numFmtId="0" fontId="121" fillId="40" borderId="59" xfId="3" applyFont="1" applyFill="1" applyBorder="1" applyAlignment="1">
      <alignment horizontal="center" vertical="center" wrapText="1"/>
    </xf>
    <xf numFmtId="0" fontId="49" fillId="39" borderId="188" xfId="3" applyFont="1" applyFill="1" applyBorder="1" applyAlignment="1">
      <alignment horizontal="center" vertical="center" wrapText="1"/>
    </xf>
    <xf numFmtId="0" fontId="49" fillId="39" borderId="205" xfId="3" applyFont="1" applyFill="1" applyBorder="1" applyAlignment="1">
      <alignment horizontal="center" vertical="center" wrapText="1"/>
    </xf>
    <xf numFmtId="0" fontId="49" fillId="39" borderId="206" xfId="3" applyFont="1" applyFill="1" applyBorder="1" applyAlignment="1">
      <alignment horizontal="center" vertical="center" wrapText="1"/>
    </xf>
    <xf numFmtId="0" fontId="49" fillId="39" borderId="53" xfId="3" applyFont="1" applyFill="1" applyBorder="1" applyAlignment="1">
      <alignment horizontal="center" vertical="center" wrapText="1"/>
    </xf>
    <xf numFmtId="0" fontId="49" fillId="39" borderId="63" xfId="3" applyFont="1" applyFill="1" applyBorder="1" applyAlignment="1">
      <alignment horizontal="center" vertical="center" wrapText="1"/>
    </xf>
    <xf numFmtId="0" fontId="49" fillId="39" borderId="56" xfId="3" applyFont="1" applyFill="1" applyBorder="1" applyAlignment="1">
      <alignment horizontal="center" vertical="center" wrapText="1"/>
    </xf>
    <xf numFmtId="0" fontId="49" fillId="39" borderId="60" xfId="3" applyFont="1" applyFill="1" applyBorder="1" applyAlignment="1">
      <alignment horizontal="center" vertical="center" wrapText="1"/>
    </xf>
    <xf numFmtId="0" fontId="49" fillId="39" borderId="158" xfId="3" applyFont="1" applyFill="1" applyBorder="1" applyAlignment="1">
      <alignment horizontal="center" vertical="center" wrapText="1"/>
    </xf>
    <xf numFmtId="0" fontId="49" fillId="39" borderId="159" xfId="3" applyFont="1" applyFill="1" applyBorder="1" applyAlignment="1">
      <alignment horizontal="center" vertical="center" wrapText="1"/>
    </xf>
    <xf numFmtId="0" fontId="49" fillId="39" borderId="64" xfId="3" applyFont="1" applyFill="1" applyBorder="1" applyAlignment="1">
      <alignment horizontal="center" vertical="center" wrapText="1"/>
    </xf>
    <xf numFmtId="0" fontId="49" fillId="39" borderId="0" xfId="3" applyFont="1" applyFill="1" applyAlignment="1">
      <alignment horizontal="center" vertical="center" wrapText="1"/>
    </xf>
    <xf numFmtId="0" fontId="56" fillId="4" borderId="0" xfId="0" applyFont="1" applyFill="1" applyBorder="1" applyAlignment="1">
      <alignment horizontal="center"/>
    </xf>
    <xf numFmtId="0" fontId="173" fillId="0" borderId="0" xfId="16" applyFont="1" applyAlignment="1">
      <alignment horizontal="left" vertical="top" wrapText="1"/>
    </xf>
    <xf numFmtId="0" fontId="146" fillId="0" borderId="0" xfId="16" applyFont="1" applyAlignment="1">
      <alignment horizontal="center"/>
    </xf>
    <xf numFmtId="0" fontId="49" fillId="39" borderId="53" xfId="16" applyFont="1" applyFill="1" applyBorder="1" applyAlignment="1">
      <alignment horizontal="center" vertical="center" wrapText="1"/>
    </xf>
    <xf numFmtId="0" fontId="49" fillId="39" borderId="63" xfId="16" applyFont="1" applyFill="1" applyBorder="1" applyAlignment="1">
      <alignment horizontal="center" vertical="center" wrapText="1"/>
    </xf>
    <xf numFmtId="0" fontId="49" fillId="39" borderId="54" xfId="16" applyFont="1" applyFill="1" applyBorder="1" applyAlignment="1">
      <alignment horizontal="center" vertical="center" wrapText="1"/>
    </xf>
    <xf numFmtId="0" fontId="49" fillId="39" borderId="55" xfId="16" applyFont="1" applyFill="1" applyBorder="1" applyAlignment="1">
      <alignment horizontal="center" vertical="center" wrapText="1"/>
    </xf>
    <xf numFmtId="0" fontId="49" fillId="39" borderId="56" xfId="16" applyFont="1" applyFill="1" applyBorder="1" applyAlignment="1">
      <alignment horizontal="center" vertical="center" wrapText="1"/>
    </xf>
    <xf numFmtId="0" fontId="49" fillId="39" borderId="59" xfId="16" applyFont="1" applyFill="1" applyBorder="1" applyAlignment="1">
      <alignment horizontal="center" vertical="center" wrapText="1"/>
    </xf>
    <xf numFmtId="0" fontId="49" fillId="39" borderId="60" xfId="16" applyFont="1" applyFill="1" applyBorder="1" applyAlignment="1">
      <alignment horizontal="center" vertical="center" wrapText="1"/>
    </xf>
    <xf numFmtId="0" fontId="49" fillId="39" borderId="64" xfId="16" applyFont="1" applyFill="1" applyBorder="1" applyAlignment="1">
      <alignment horizontal="center" vertical="center" wrapText="1"/>
    </xf>
    <xf numFmtId="0" fontId="49" fillId="39" borderId="0" xfId="16" applyFont="1" applyFill="1" applyBorder="1" applyAlignment="1">
      <alignment horizontal="center" vertical="center" wrapText="1"/>
    </xf>
    <xf numFmtId="0" fontId="49" fillId="39" borderId="158" xfId="16" applyFont="1" applyFill="1" applyBorder="1" applyAlignment="1">
      <alignment horizontal="center" vertical="center" wrapText="1"/>
    </xf>
    <xf numFmtId="0" fontId="49" fillId="39" borderId="129" xfId="16" applyFont="1" applyFill="1" applyBorder="1" applyAlignment="1">
      <alignment horizontal="center" vertical="center" wrapText="1"/>
    </xf>
    <xf numFmtId="0" fontId="49" fillId="39" borderId="52" xfId="3" applyFont="1" applyFill="1" applyBorder="1" applyAlignment="1">
      <alignment horizontal="center" vertical="center" wrapText="1"/>
    </xf>
    <xf numFmtId="0" fontId="49" fillId="39" borderId="61" xfId="3" applyFont="1" applyFill="1" applyBorder="1" applyAlignment="1">
      <alignment horizontal="center" vertical="center" wrapText="1"/>
    </xf>
    <xf numFmtId="0" fontId="49" fillId="39" borderId="73" xfId="3" applyFont="1" applyFill="1" applyBorder="1" applyAlignment="1">
      <alignment horizontal="center" vertical="center" wrapText="1"/>
    </xf>
    <xf numFmtId="0" fontId="49" fillId="39" borderId="75" xfId="3" applyFont="1" applyFill="1" applyBorder="1" applyAlignment="1">
      <alignment horizontal="center" vertical="center" wrapText="1"/>
    </xf>
    <xf numFmtId="0" fontId="49" fillId="39" borderId="194" xfId="3" applyFont="1" applyFill="1" applyBorder="1" applyAlignment="1">
      <alignment horizontal="center" vertical="center" wrapText="1"/>
    </xf>
    <xf numFmtId="0" fontId="49" fillId="39" borderId="167" xfId="3" applyFont="1" applyFill="1" applyBorder="1" applyAlignment="1">
      <alignment horizontal="center" vertical="center" wrapText="1"/>
    </xf>
    <xf numFmtId="0" fontId="49" fillId="39" borderId="169" xfId="3" applyFont="1" applyFill="1" applyBorder="1" applyAlignment="1">
      <alignment horizontal="center" vertical="center" wrapText="1"/>
    </xf>
    <xf numFmtId="0" fontId="49" fillId="39" borderId="165" xfId="3" applyFont="1" applyFill="1" applyBorder="1" applyAlignment="1">
      <alignment horizontal="center" vertical="center" wrapText="1"/>
    </xf>
    <xf numFmtId="0" fontId="49" fillId="39" borderId="207" xfId="3" applyFont="1" applyFill="1" applyBorder="1" applyAlignment="1">
      <alignment horizontal="center" vertical="center" wrapText="1"/>
    </xf>
    <xf numFmtId="0" fontId="158" fillId="0" borderId="0" xfId="16" applyFont="1" applyAlignment="1">
      <alignment horizontal="center" vertical="center" wrapText="1"/>
    </xf>
  </cellXfs>
  <cellStyles count="152">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1 5" xfId="134" xr:uid="{070A8FE7-EDBE-43A6-A5A8-D6AAE6C7AD66}"/>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2 5" xfId="137" xr:uid="{986DBD49-290F-4EA9-B3F1-A6754A248993}"/>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3 5" xfId="140" xr:uid="{745E992F-3AD4-4985-B962-3790D006389B}"/>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4 5" xfId="143" xr:uid="{E75A55E4-B96F-41C7-A9E2-DE2B12B82D56}"/>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5 5" xfId="146" xr:uid="{49576369-7C78-46FA-90F0-8D06DEB967BA}"/>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20% - Énfasis6 5" xfId="149" xr:uid="{5DCA947A-8B6A-461A-B655-EB6DC63FBDE6}"/>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1 5" xfId="135" xr:uid="{1FAFD95B-BB51-460E-A5DE-5EE99A9411D0}"/>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2 5" xfId="138" xr:uid="{916AF2DD-FAA5-44A1-AAEC-2C0D3FCE08DD}"/>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3 5" xfId="141" xr:uid="{A53EC649-1B07-48BD-A8A4-90EAD5CC0114}"/>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4 5" xfId="144" xr:uid="{A5285348-B2DE-4926-AF1A-B5FAACFA4041}"/>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5 5" xfId="147" xr:uid="{F71B7719-7024-447F-A0FB-539AB2B896F4}"/>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40% - Énfasis6 5" xfId="150" xr:uid="{A744446E-25C3-438B-9F13-9ADA604D0A4A}"/>
    <cellStyle name="60% - Énfasis1" xfId="42" builtinId="32" customBuiltin="1"/>
    <cellStyle name="60% - Énfasis1 2" xfId="72" xr:uid="{51BE631B-E20C-4FBE-ABDB-EF7A104D109F}"/>
    <cellStyle name="60% - Énfasis1 3" xfId="95" xr:uid="{A12C013A-C271-4B19-9AF9-2EAD530A85D7}"/>
    <cellStyle name="60% - Énfasis1 4" xfId="115" xr:uid="{6C5EDC37-FEF7-4144-8569-8CA36F6888D3}"/>
    <cellStyle name="60% - Énfasis1 5" xfId="136" xr:uid="{029CFCB4-64BE-4CBC-857F-F05E22F18222}"/>
    <cellStyle name="60% - Énfasis2" xfId="46" builtinId="36" customBuiltin="1"/>
    <cellStyle name="60% - Énfasis2 2" xfId="75" xr:uid="{F6C5D0D3-AA18-47F7-BA88-E7D3E485B2A3}"/>
    <cellStyle name="60% - Énfasis2 3" xfId="98" xr:uid="{33114802-53EA-4DDF-AA67-93D54BC287D0}"/>
    <cellStyle name="60% - Énfasis2 4" xfId="118" xr:uid="{6713CDAA-8F9C-45EA-99CB-F0CCB21A9A94}"/>
    <cellStyle name="60% - Énfasis2 5" xfId="139" xr:uid="{51CD71E5-341B-4739-8D8F-59369A88322D}"/>
    <cellStyle name="60% - Énfasis3" xfId="50" builtinId="40" customBuiltin="1"/>
    <cellStyle name="60% - Énfasis3 2" xfId="78" xr:uid="{9D9858CF-2D3C-48B4-A911-A641FCC55D07}"/>
    <cellStyle name="60% - Énfasis3 3" xfId="101" xr:uid="{DC42A9E2-0622-4FC7-B636-5AC23F80BFC8}"/>
    <cellStyle name="60% - Énfasis3 4" xfId="121" xr:uid="{7291B4B1-6FE7-4A70-8CD0-44CF6D0590C1}"/>
    <cellStyle name="60% - Énfasis3 5" xfId="142" xr:uid="{ADA3D8D5-6183-474A-9E21-E3C28C0F456B}"/>
    <cellStyle name="60% - Énfasis4" xfId="54" builtinId="44" customBuiltin="1"/>
    <cellStyle name="60% - Énfasis4 2" xfId="81" xr:uid="{4F4A2018-1327-433C-9E93-A2F0BFA56472}"/>
    <cellStyle name="60% - Énfasis4 3" xfId="104" xr:uid="{4D8D33C4-7489-43B9-BC50-96D56F4D56F7}"/>
    <cellStyle name="60% - Énfasis4 4" xfId="124" xr:uid="{0B0578ED-7A6F-4CBD-B49A-6BD11F0BA82D}"/>
    <cellStyle name="60% - Énfasis4 5" xfId="145" xr:uid="{B0928EA6-5AAD-4BF4-8890-ECD5EB2EEA08}"/>
    <cellStyle name="60% - Énfasis5" xfId="58" builtinId="48" customBuiltin="1"/>
    <cellStyle name="60% - Énfasis5 2" xfId="84" xr:uid="{A1606EC0-3C93-44C7-ADB7-6AE23C334C9B}"/>
    <cellStyle name="60% - Énfasis5 3" xfId="107" xr:uid="{316EFACF-C144-4410-9148-56E9C0FACAF4}"/>
    <cellStyle name="60% - Énfasis5 4" xfId="128" xr:uid="{0DAD1015-F51F-4963-B1E7-FB412E2201B5}"/>
    <cellStyle name="60% - Énfasis5 5" xfId="148" xr:uid="{BA669756-13CE-43D1-A122-4AFE20A2F4B7}"/>
    <cellStyle name="60% - Énfasis6" xfId="62" builtinId="52" customBuiltin="1"/>
    <cellStyle name="60% - Énfasis6 2" xfId="87" xr:uid="{6C4E3033-13A2-43F1-912E-3794677ED2FA}"/>
    <cellStyle name="60% - Énfasis6 3" xfId="110" xr:uid="{DCFBFAAA-D45F-4316-A3C7-D9FA676FB397}"/>
    <cellStyle name="60% - Énfasis6 4" xfId="131" xr:uid="{8F16787F-D702-4833-AD9F-9A6336523ABC}"/>
    <cellStyle name="60% - Énfasis6 5" xfId="151" xr:uid="{2786975D-53F5-4B0F-B093-929ED2716CDF}"/>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15" xfId="132" xr:uid="{450FA195-1EEB-42B1-B682-F4AC99CB93C6}"/>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Notas 4" xfId="92" xr:uid="{6FCC982B-4BCA-419F-B48A-E0A66B432F5E}"/>
    <cellStyle name="Notas 5" xfId="112" xr:uid="{0E470468-A5CE-473F-8D50-1F475DA5529F}"/>
    <cellStyle name="Notas 6" xfId="133" xr:uid="{42F1B641-7051-4678-993A-5132F4C92DB9}"/>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1327495</c:v>
                </c:pt>
                <c:pt idx="1">
                  <c:v>802711</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20.393862541869268</c:v>
                </c:pt>
                <c:pt idx="1">
                  <c:v>24.643299942927992</c:v>
                </c:pt>
                <c:pt idx="2">
                  <c:v>18.973735408560312</c:v>
                </c:pt>
                <c:pt idx="3">
                  <c:v>19.877343207590837</c:v>
                </c:pt>
                <c:pt idx="4">
                  <c:v>28.715777489192892</c:v>
                </c:pt>
                <c:pt idx="5">
                  <c:v>23.506437768240342</c:v>
                </c:pt>
                <c:pt idx="6">
                  <c:v>22.653992741061053</c:v>
                </c:pt>
                <c:pt idx="7">
                  <c:v>24.261054128373221</c:v>
                </c:pt>
                <c:pt idx="8">
                  <c:v>14.418313757236922</c:v>
                </c:pt>
                <c:pt idx="9">
                  <c:v>24.354168364436475</c:v>
                </c:pt>
                <c:pt idx="10">
                  <c:v>23.312611798877139</c:v>
                </c:pt>
                <c:pt idx="11">
                  <c:v>30.699380386012393</c:v>
                </c:pt>
                <c:pt idx="12">
                  <c:v>25.295451122753899</c:v>
                </c:pt>
                <c:pt idx="13">
                  <c:v>26.018429135585784</c:v>
                </c:pt>
                <c:pt idx="14">
                  <c:v>15.325865580448065</c:v>
                </c:pt>
                <c:pt idx="15">
                  <c:v>16.966135045567523</c:v>
                </c:pt>
                <c:pt idx="16">
                  <c:v>16.906910952445102</c:v>
                </c:pt>
                <c:pt idx="17">
                  <c:v>23.650434126085315</c:v>
                </c:pt>
                <c:pt idx="18" formatCode="General">
                  <c:v>21.48352545537783</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36.050442590208355</c:v>
                </c:pt>
                <c:pt idx="1">
                  <c:v>30.204868832779013</c:v>
                </c:pt>
                <c:pt idx="2">
                  <c:v>26.162451361867703</c:v>
                </c:pt>
                <c:pt idx="3">
                  <c:v>26.336496181439482</c:v>
                </c:pt>
                <c:pt idx="4">
                  <c:v>31.136925622187039</c:v>
                </c:pt>
                <c:pt idx="5">
                  <c:v>34.369098712446352</c:v>
                </c:pt>
                <c:pt idx="6">
                  <c:v>26.71718057097593</c:v>
                </c:pt>
                <c:pt idx="7">
                  <c:v>26.943947805903203</c:v>
                </c:pt>
                <c:pt idx="8">
                  <c:v>29.128003998024369</c:v>
                </c:pt>
                <c:pt idx="9">
                  <c:v>32.116371933827722</c:v>
                </c:pt>
                <c:pt idx="10">
                  <c:v>23.925402475957707</c:v>
                </c:pt>
                <c:pt idx="11">
                  <c:v>31.597939368041214</c:v>
                </c:pt>
                <c:pt idx="12">
                  <c:v>29.23083629907342</c:v>
                </c:pt>
                <c:pt idx="13">
                  <c:v>33.305835892935498</c:v>
                </c:pt>
                <c:pt idx="14">
                  <c:v>29.503795593408629</c:v>
                </c:pt>
                <c:pt idx="15">
                  <c:v>23.134148025407345</c:v>
                </c:pt>
                <c:pt idx="16">
                  <c:v>29.779065068031795</c:v>
                </c:pt>
                <c:pt idx="17">
                  <c:v>26.991317478293695</c:v>
                </c:pt>
                <c:pt idx="18" formatCode="General">
                  <c:v>30.238059699249778</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24.753447333449042</c:v>
                </c:pt>
                <c:pt idx="1">
                  <c:v>29.376340700214513</c:v>
                </c:pt>
                <c:pt idx="2">
                  <c:v>32.757782101167315</c:v>
                </c:pt>
                <c:pt idx="3">
                  <c:v>35.049757000694285</c:v>
                </c:pt>
                <c:pt idx="4">
                  <c:v>28.392008965897567</c:v>
                </c:pt>
                <c:pt idx="5">
                  <c:v>22.399141630901287</c:v>
                </c:pt>
                <c:pt idx="6">
                  <c:v>31.979586669004071</c:v>
                </c:pt>
                <c:pt idx="7">
                  <c:v>30.825047311355771</c:v>
                </c:pt>
                <c:pt idx="8">
                  <c:v>32.799289240112344</c:v>
                </c:pt>
                <c:pt idx="9">
                  <c:v>29.312505093309429</c:v>
                </c:pt>
                <c:pt idx="10">
                  <c:v>24.970334555372546</c:v>
                </c:pt>
                <c:pt idx="11">
                  <c:v>29.371127412577451</c:v>
                </c:pt>
                <c:pt idx="12">
                  <c:v>24.105720377606747</c:v>
                </c:pt>
                <c:pt idx="13">
                  <c:v>27.835015357612988</c:v>
                </c:pt>
                <c:pt idx="14">
                  <c:v>32.910572116274764</c:v>
                </c:pt>
                <c:pt idx="15">
                  <c:v>32.284762496547913</c:v>
                </c:pt>
                <c:pt idx="16">
                  <c:v>25.313215680991512</c:v>
                </c:pt>
                <c:pt idx="17">
                  <c:v>23.669309173272932</c:v>
                </c:pt>
                <c:pt idx="18" formatCode="General">
                  <c:v>28.743124127837376</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18.802247534473334</c:v>
                </c:pt>
                <c:pt idx="1">
                  <c:v>15.775490524078483</c:v>
                </c:pt>
                <c:pt idx="2">
                  <c:v>22.10603112840467</c:v>
                </c:pt>
                <c:pt idx="3">
                  <c:v>18.736403610275399</c:v>
                </c:pt>
                <c:pt idx="4">
                  <c:v>11.755287922722502</c:v>
                </c:pt>
                <c:pt idx="5">
                  <c:v>19.725321888412019</c:v>
                </c:pt>
                <c:pt idx="6">
                  <c:v>18.649240018958945</c:v>
                </c:pt>
                <c:pt idx="7">
                  <c:v>17.969950754367805</c:v>
                </c:pt>
                <c:pt idx="8">
                  <c:v>23.654393004626368</c:v>
                </c:pt>
                <c:pt idx="9">
                  <c:v>14.216954608426372</c:v>
                </c:pt>
                <c:pt idx="10">
                  <c:v>27.791651169792608</c:v>
                </c:pt>
                <c:pt idx="11">
                  <c:v>8.3315528333689439</c:v>
                </c:pt>
                <c:pt idx="12">
                  <c:v>21.367992200565933</c:v>
                </c:pt>
                <c:pt idx="13">
                  <c:v>12.84071961386573</c:v>
                </c:pt>
                <c:pt idx="14">
                  <c:v>22.259766709868543</c:v>
                </c:pt>
                <c:pt idx="15">
                  <c:v>27.614954432477216</c:v>
                </c:pt>
                <c:pt idx="16">
                  <c:v>28.000808298531592</c:v>
                </c:pt>
                <c:pt idx="17">
                  <c:v>25.688939222348054</c:v>
                </c:pt>
                <c:pt idx="18" formatCode="General">
                  <c:v>19.535290717535013</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25.116289457060635</c:v>
                </c:pt>
                <c:pt idx="1">
                  <c:v>29.259060214501016</c:v>
                </c:pt>
                <c:pt idx="2">
                  <c:v>24.358413986887292</c:v>
                </c:pt>
                <c:pt idx="3">
                  <c:v>24.460329213419151</c:v>
                </c:pt>
                <c:pt idx="4">
                  <c:v>32.541074488458825</c:v>
                </c:pt>
                <c:pt idx="5">
                  <c:v>29.282506415739949</c:v>
                </c:pt>
                <c:pt idx="6">
                  <c:v>27.847303143007647</c:v>
                </c:pt>
                <c:pt idx="7">
                  <c:v>29.575813194656877</c:v>
                </c:pt>
                <c:pt idx="8">
                  <c:v>18.885584023335667</c:v>
                </c:pt>
                <c:pt idx="9">
                  <c:v>28.390421735748681</c:v>
                </c:pt>
                <c:pt idx="10">
                  <c:v>32.285202717617913</c:v>
                </c:pt>
                <c:pt idx="11">
                  <c:v>33.489582658914628</c:v>
                </c:pt>
                <c:pt idx="12">
                  <c:v>32.169407637758368</c:v>
                </c:pt>
                <c:pt idx="13">
                  <c:v>29.851587828993736</c:v>
                </c:pt>
                <c:pt idx="14">
                  <c:v>19.714200654956834</c:v>
                </c:pt>
                <c:pt idx="15">
                  <c:v>23.438729522855713</c:v>
                </c:pt>
                <c:pt idx="16">
                  <c:v>23.482084385817195</c:v>
                </c:pt>
                <c:pt idx="17">
                  <c:v>31.826263652527306</c:v>
                </c:pt>
                <c:pt idx="18" formatCode="General">
                  <c:v>26.699314080613423</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44.39832568704896</c:v>
                </c:pt>
                <c:pt idx="1">
                  <c:v>35.862326798607377</c:v>
                </c:pt>
                <c:pt idx="2">
                  <c:v>33.587261941929441</c:v>
                </c:pt>
                <c:pt idx="3">
                  <c:v>32.408725864327621</c:v>
                </c:pt>
                <c:pt idx="4">
                  <c:v>35.28474952121762</c:v>
                </c:pt>
                <c:pt idx="5">
                  <c:v>42.814371257485028</c:v>
                </c:pt>
                <c:pt idx="6">
                  <c:v>32.841955720146217</c:v>
                </c:pt>
                <c:pt idx="7">
                  <c:v>32.846436219027225</c:v>
                </c:pt>
                <c:pt idx="8">
                  <c:v>38.152822597624322</c:v>
                </c:pt>
                <c:pt idx="9">
                  <c:v>37.439067110786532</c:v>
                </c:pt>
                <c:pt idx="10">
                  <c:v>33.13384513502244</c:v>
                </c:pt>
                <c:pt idx="11">
                  <c:v>34.469809781553082</c:v>
                </c:pt>
                <c:pt idx="12">
                  <c:v>37.174220927478089</c:v>
                </c:pt>
                <c:pt idx="13">
                  <c:v>38.212610000201373</c:v>
                </c:pt>
                <c:pt idx="14">
                  <c:v>37.951771360523963</c:v>
                </c:pt>
                <c:pt idx="15">
                  <c:v>31.959844528697808</c:v>
                </c:pt>
                <c:pt idx="16">
                  <c:v>41.360276920198338</c:v>
                </c:pt>
                <c:pt idx="17">
                  <c:v>36.322072644145287</c:v>
                </c:pt>
                <c:pt idx="18" formatCode="General">
                  <c:v>37.579281611646003</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30.485384855890405</c:v>
                </c:pt>
                <c:pt idx="1">
                  <c:v>34.878612986891603</c:v>
                </c:pt>
                <c:pt idx="2">
                  <c:v>42.054324071183267</c:v>
                </c:pt>
                <c:pt idx="3">
                  <c:v>43.130944922253235</c:v>
                </c:pt>
                <c:pt idx="4">
                  <c:v>32.174175990323555</c:v>
                </c:pt>
                <c:pt idx="5">
                  <c:v>27.903122326775023</c:v>
                </c:pt>
                <c:pt idx="6">
                  <c:v>39.31074113684614</c:v>
                </c:pt>
                <c:pt idx="7">
                  <c:v>37.577750586315894</c:v>
                </c:pt>
                <c:pt idx="8">
                  <c:v>42.961593379040004</c:v>
                </c:pt>
                <c:pt idx="9">
                  <c:v>34.170511153464787</c:v>
                </c:pt>
                <c:pt idx="10">
                  <c:v>34.580952147359646</c:v>
                </c:pt>
                <c:pt idx="11">
                  <c:v>32.04060755953229</c:v>
                </c:pt>
                <c:pt idx="12">
                  <c:v>30.656371434763543</c:v>
                </c:pt>
                <c:pt idx="13">
                  <c:v>31.935802170804891</c:v>
                </c:pt>
                <c:pt idx="14">
                  <c:v>42.334027984519203</c:v>
                </c:pt>
                <c:pt idx="15">
                  <c:v>44.601425948446476</c:v>
                </c:pt>
                <c:pt idx="16">
                  <c:v>35.157638693984467</c:v>
                </c:pt>
                <c:pt idx="17">
                  <c:v>31.851663703327407</c:v>
                </c:pt>
                <c:pt idx="18" formatCode="General">
                  <c:v>35.721404307740578</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5.3226879574184965E-3"/>
                  <c:y val="-4.084084084084086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Andalucía</c:v>
                </c:pt>
                <c:pt idx="1">
                  <c:v>Castilla y León</c:v>
                </c:pt>
                <c:pt idx="2">
                  <c:v>Extremadura</c:v>
                </c:pt>
                <c:pt idx="3">
                  <c:v>País Vasco</c:v>
                </c:pt>
                <c:pt idx="4">
                  <c:v>Balears, Illes</c:v>
                </c:pt>
                <c:pt idx="5">
                  <c:v>Rioja, La</c:v>
                </c:pt>
                <c:pt idx="6">
                  <c:v>Castilla - La Mancha</c:v>
                </c:pt>
                <c:pt idx="7">
                  <c:v>Cataluña</c:v>
                </c:pt>
                <c:pt idx="8">
                  <c:v>TOTAL</c:v>
                </c:pt>
                <c:pt idx="9">
                  <c:v>Madrid, Comunidad de</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'32dictcasaadpot'!$R$11:$R$29</c:f>
              <c:numCache>
                <c:formatCode>#,##0.00</c:formatCode>
                <c:ptCount val="19"/>
                <c:pt idx="0">
                  <c:v>38.057281669215172</c:v>
                </c:pt>
                <c:pt idx="1">
                  <c:v>37.596024049035428</c:v>
                </c:pt>
                <c:pt idx="2">
                  <c:v>37.507722353972774</c:v>
                </c:pt>
                <c:pt idx="3">
                  <c:v>35.285411940253056</c:v>
                </c:pt>
                <c:pt idx="4">
                  <c:v>35.281533738323859</c:v>
                </c:pt>
                <c:pt idx="5">
                  <c:v>35.222662459370326</c:v>
                </c:pt>
                <c:pt idx="6">
                  <c:v>33.907781102429205</c:v>
                </c:pt>
                <c:pt idx="7">
                  <c:v>32.884834028026724</c:v>
                </c:pt>
                <c:pt idx="8">
                  <c:v>31.555077881127559</c:v>
                </c:pt>
                <c:pt idx="9">
                  <c:v>31.429293866625478</c:v>
                </c:pt>
                <c:pt idx="10">
                  <c:v>30.445731866168789</c:v>
                </c:pt>
                <c:pt idx="11">
                  <c:v>29.34601774925444</c:v>
                </c:pt>
                <c:pt idx="12">
                  <c:v>27.240756327298655</c:v>
                </c:pt>
                <c:pt idx="13">
                  <c:v>26.556526656095194</c:v>
                </c:pt>
                <c:pt idx="14">
                  <c:v>26.249814200069366</c:v>
                </c:pt>
                <c:pt idx="15">
                  <c:v>23.31865492393915</c:v>
                </c:pt>
                <c:pt idx="16">
                  <c:v>22.364234628667774</c:v>
                </c:pt>
                <c:pt idx="17">
                  <c:v>22.169069074990635</c:v>
                </c:pt>
                <c:pt idx="18">
                  <c:v>17.940980422639292</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Castilla - La Mancha</c:v>
                </c:pt>
                <c:pt idx="5">
                  <c:v>Andalucía</c:v>
                </c:pt>
                <c:pt idx="6">
                  <c:v>Cataluña</c:v>
                </c:pt>
                <c:pt idx="7">
                  <c:v>TOTAL</c:v>
                </c:pt>
                <c:pt idx="8">
                  <c:v>Asturias, Principado de</c:v>
                </c:pt>
                <c:pt idx="9">
                  <c:v>Cantabria</c:v>
                </c:pt>
                <c:pt idx="10">
                  <c:v>Aragón</c:v>
                </c:pt>
                <c:pt idx="11">
                  <c:v>Comunitat Valenciana</c:v>
                </c:pt>
                <c:pt idx="12">
                  <c:v>Madrid, Comunidad de</c:v>
                </c:pt>
                <c:pt idx="13">
                  <c:v>Murcia, Región de</c:v>
                </c:pt>
                <c:pt idx="14">
                  <c:v>Balears, Illes</c:v>
                </c:pt>
                <c:pt idx="15">
                  <c:v>Navarra, Comunidad Foral de</c:v>
                </c:pt>
                <c:pt idx="16">
                  <c:v>Ceuta y Melilla</c:v>
                </c:pt>
                <c:pt idx="17">
                  <c:v>Galicia</c:v>
                </c:pt>
                <c:pt idx="18">
                  <c:v>Canarias</c:v>
                </c:pt>
              </c:strCache>
            </c:strRef>
          </c:cat>
          <c:val>
            <c:numRef>
              <c:f>'34bdictcasaad'!$AF$11:$AF$29</c:f>
              <c:numCache>
                <c:formatCode>0.00</c:formatCode>
                <c:ptCount val="19"/>
                <c:pt idx="0">
                  <c:v>6.4612495768138896</c:v>
                </c:pt>
                <c:pt idx="1">
                  <c:v>5.3554660601381379</c:v>
                </c:pt>
                <c:pt idx="2">
                  <c:v>5.2281683633367653</c:v>
                </c:pt>
                <c:pt idx="3">
                  <c:v>4.6065247205863189</c:v>
                </c:pt>
                <c:pt idx="4">
                  <c:v>4.5892060116521103</c:v>
                </c:pt>
                <c:pt idx="5">
                  <c:v>4.4969290483958391</c:v>
                </c:pt>
                <c:pt idx="6">
                  <c:v>4.3301771977418779</c:v>
                </c:pt>
                <c:pt idx="7">
                  <c:v>4.151937218481109</c:v>
                </c:pt>
                <c:pt idx="8">
                  <c:v>4.0872313778502276</c:v>
                </c:pt>
                <c:pt idx="9">
                  <c:v>3.9599787214877282</c:v>
                </c:pt>
                <c:pt idx="10">
                  <c:v>3.7883707388937058</c:v>
                </c:pt>
                <c:pt idx="11">
                  <c:v>3.7639697135555705</c:v>
                </c:pt>
                <c:pt idx="12">
                  <c:v>3.6718504321146557</c:v>
                </c:pt>
                <c:pt idx="13">
                  <c:v>3.671798269244154</c:v>
                </c:pt>
                <c:pt idx="14">
                  <c:v>3.5713518240259989</c:v>
                </c:pt>
                <c:pt idx="15">
                  <c:v>3.2141395957777594</c:v>
                </c:pt>
                <c:pt idx="16">
                  <c:v>3.1433741730695068</c:v>
                </c:pt>
                <c:pt idx="17">
                  <c:v>3.1208880116647109</c:v>
                </c:pt>
                <c:pt idx="18">
                  <c:v>2.5401081600856026</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Rioja, La</c:v>
                </c:pt>
                <c:pt idx="8">
                  <c:v>TOTAL</c:v>
                </c:pt>
                <c:pt idx="9">
                  <c:v>Cataluña</c:v>
                </c:pt>
                <c:pt idx="10">
                  <c:v>Castilla - La Mancha</c:v>
                </c:pt>
                <c:pt idx="11">
                  <c:v>Asturias, Principado de</c:v>
                </c:pt>
                <c:pt idx="12">
                  <c:v>Comunitat Valenciana</c:v>
                </c:pt>
                <c:pt idx="13">
                  <c:v>Galicia</c:v>
                </c:pt>
                <c:pt idx="14">
                  <c:v>Balears, Illes</c:v>
                </c:pt>
                <c:pt idx="15">
                  <c:v>Canarias</c:v>
                </c:pt>
                <c:pt idx="16">
                  <c:v>Madrid, Comunidad de</c:v>
                </c:pt>
                <c:pt idx="17">
                  <c:v>Aragón</c:v>
                </c:pt>
                <c:pt idx="18">
                  <c:v>Navarra, Comunidad Foral de</c:v>
                </c:pt>
              </c:strCache>
            </c:strRef>
          </c:cat>
          <c:val>
            <c:numRef>
              <c:f>'34bdictcasaad'!$AL$11:$AL$29</c:f>
              <c:numCache>
                <c:formatCode>0.00</c:formatCode>
                <c:ptCount val="19"/>
                <c:pt idx="0">
                  <c:v>1.9237658764761152</c:v>
                </c:pt>
                <c:pt idx="1">
                  <c:v>1.8035350206183987</c:v>
                </c:pt>
                <c:pt idx="2">
                  <c:v>1.7923993775986882</c:v>
                </c:pt>
                <c:pt idx="3">
                  <c:v>1.611449198251965</c:v>
                </c:pt>
                <c:pt idx="4">
                  <c:v>1.5973758523565025</c:v>
                </c:pt>
                <c:pt idx="5">
                  <c:v>1.5617404407725808</c:v>
                </c:pt>
                <c:pt idx="6">
                  <c:v>1.4255442967122303</c:v>
                </c:pt>
                <c:pt idx="7">
                  <c:v>1.372862463853773</c:v>
                </c:pt>
                <c:pt idx="8">
                  <c:v>1.3665546934787696</c:v>
                </c:pt>
                <c:pt idx="9">
                  <c:v>1.3540988818257096</c:v>
                </c:pt>
                <c:pt idx="10">
                  <c:v>1.326883576935671</c:v>
                </c:pt>
                <c:pt idx="11">
                  <c:v>1.3162750814611559</c:v>
                </c:pt>
                <c:pt idx="12">
                  <c:v>1.2701680467660958</c:v>
                </c:pt>
                <c:pt idx="13">
                  <c:v>1.2395560117461253</c:v>
                </c:pt>
                <c:pt idx="14">
                  <c:v>1.2089239052973315</c:v>
                </c:pt>
                <c:pt idx="15">
                  <c:v>1.1452699169818923</c:v>
                </c:pt>
                <c:pt idx="16">
                  <c:v>1.0575047298436409</c:v>
                </c:pt>
                <c:pt idx="17">
                  <c:v>0.97180817801288788</c:v>
                </c:pt>
                <c:pt idx="18">
                  <c:v>0.96498921867665566</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D89F-4C7A-967A-105B6E6C808D}"/>
              </c:ext>
            </c:extLst>
          </c:dPt>
          <c:dPt>
            <c:idx val="9"/>
            <c:invertIfNegative val="0"/>
            <c:bubble3D val="0"/>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Murcia, Región de</c:v>
                </c:pt>
                <c:pt idx="4">
                  <c:v>Balears, Illes</c:v>
                </c:pt>
                <c:pt idx="5">
                  <c:v>Castilla - La Mancha</c:v>
                </c:pt>
                <c:pt idx="6">
                  <c:v>Castilla y León</c:v>
                </c:pt>
                <c:pt idx="7">
                  <c:v>País Vasco</c:v>
                </c:pt>
                <c:pt idx="8">
                  <c:v>TOTAL</c:v>
                </c:pt>
                <c:pt idx="9">
                  <c:v>Ceuta y Melilla</c:v>
                </c:pt>
                <c:pt idx="10">
                  <c:v>Rioja, La</c:v>
                </c:pt>
                <c:pt idx="11">
                  <c:v>Comunitat Valenciana</c:v>
                </c:pt>
                <c:pt idx="12">
                  <c:v>Madrid, Comunidad de</c:v>
                </c:pt>
                <c:pt idx="13">
                  <c:v>Cantabria</c:v>
                </c:pt>
                <c:pt idx="14">
                  <c:v>Aragón</c:v>
                </c:pt>
                <c:pt idx="15">
                  <c:v>Asturias, Principado de</c:v>
                </c:pt>
                <c:pt idx="16">
                  <c:v>Canarias</c:v>
                </c:pt>
                <c:pt idx="17">
                  <c:v>Navarra, Comunidad Foral de</c:v>
                </c:pt>
                <c:pt idx="18">
                  <c:v>Galicia</c:v>
                </c:pt>
              </c:strCache>
            </c:strRef>
          </c:cat>
          <c:val>
            <c:numRef>
              <c:f>'34bdictcasaad'!$AR$11:$AR$29</c:f>
              <c:numCache>
                <c:formatCode>0.00</c:formatCode>
                <c:ptCount val="19"/>
                <c:pt idx="0">
                  <c:v>7.8900406736413684</c:v>
                </c:pt>
                <c:pt idx="1">
                  <c:v>7.7553305175309148</c:v>
                </c:pt>
                <c:pt idx="2">
                  <c:v>7.1168524166076619</c:v>
                </c:pt>
                <c:pt idx="3">
                  <c:v>6.897951125345501</c:v>
                </c:pt>
                <c:pt idx="4">
                  <c:v>6.8377812236459095</c:v>
                </c:pt>
                <c:pt idx="5">
                  <c:v>6.8178327176973994</c:v>
                </c:pt>
                <c:pt idx="6">
                  <c:v>6.7310225479224925</c:v>
                </c:pt>
                <c:pt idx="7">
                  <c:v>6.4514164886138445</c:v>
                </c:pt>
                <c:pt idx="8">
                  <c:v>6.1808805910631017</c:v>
                </c:pt>
                <c:pt idx="9">
                  <c:v>6.0852442355332528</c:v>
                </c:pt>
                <c:pt idx="10">
                  <c:v>5.7691108292966886</c:v>
                </c:pt>
                <c:pt idx="11">
                  <c:v>5.5873614413803692</c:v>
                </c:pt>
                <c:pt idx="12">
                  <c:v>5.5009598221803122</c:v>
                </c:pt>
                <c:pt idx="13">
                  <c:v>5.0966716241858556</c:v>
                </c:pt>
                <c:pt idx="14">
                  <c:v>4.8499201464727628</c:v>
                </c:pt>
                <c:pt idx="15">
                  <c:v>4.6142623595389356</c:v>
                </c:pt>
                <c:pt idx="16">
                  <c:v>4.2113591488446174</c:v>
                </c:pt>
                <c:pt idx="17">
                  <c:v>4.1735023354476013</c:v>
                </c:pt>
                <c:pt idx="18">
                  <c:v>3.1600571481710049</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Andalucía</c:v>
                </c:pt>
                <c:pt idx="2">
                  <c:v>Extremadura</c:v>
                </c:pt>
                <c:pt idx="3">
                  <c:v>Castilla - La Mancha</c:v>
                </c:pt>
                <c:pt idx="4">
                  <c:v>Balears, Illes</c:v>
                </c:pt>
                <c:pt idx="5">
                  <c:v>Cataluña</c:v>
                </c:pt>
                <c:pt idx="6">
                  <c:v>Rioja, La</c:v>
                </c:pt>
                <c:pt idx="7">
                  <c:v>País Vasco</c:v>
                </c:pt>
                <c:pt idx="8">
                  <c:v>Madrid, Comunidad de</c:v>
                </c:pt>
                <c:pt idx="9">
                  <c:v>TOTAL</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'34bdictcasaad'!$AX$11:$AX$29</c:f>
              <c:numCache>
                <c:formatCode>0.00</c:formatCode>
                <c:ptCount val="19"/>
                <c:pt idx="0">
                  <c:v>43.586559028496517</c:v>
                </c:pt>
                <c:pt idx="1">
                  <c:v>43.248224900435687</c:v>
                </c:pt>
                <c:pt idx="2">
                  <c:v>42.579285235220851</c:v>
                </c:pt>
                <c:pt idx="3">
                  <c:v>41.764499335908276</c:v>
                </c:pt>
                <c:pt idx="4">
                  <c:v>39.851569933396767</c:v>
                </c:pt>
                <c:pt idx="5">
                  <c:v>39.578485869320467</c:v>
                </c:pt>
                <c:pt idx="6">
                  <c:v>38.994565217391305</c:v>
                </c:pt>
                <c:pt idx="7">
                  <c:v>38.994387395550184</c:v>
                </c:pt>
                <c:pt idx="8">
                  <c:v>38.336065661028137</c:v>
                </c:pt>
                <c:pt idx="9">
                  <c:v>36.577973671363516</c:v>
                </c:pt>
                <c:pt idx="10">
                  <c:v>34.622491086642626</c:v>
                </c:pt>
                <c:pt idx="11">
                  <c:v>33.831634155576438</c:v>
                </c:pt>
                <c:pt idx="12">
                  <c:v>32.186097837742174</c:v>
                </c:pt>
                <c:pt idx="13">
                  <c:v>30.721776681061073</c:v>
                </c:pt>
                <c:pt idx="14">
                  <c:v>29.831077033664791</c:v>
                </c:pt>
                <c:pt idx="15">
                  <c:v>29.286100594916171</c:v>
                </c:pt>
                <c:pt idx="16">
                  <c:v>26.947421119759692</c:v>
                </c:pt>
                <c:pt idx="17">
                  <c:v>23.541789497224876</c:v>
                </c:pt>
                <c:pt idx="18">
                  <c:v>18.84515676853314</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'35ResolGraAltaBaj'!$AA$11:$AA$52</c:f>
              <c:numCache>
                <c:formatCode>m/d/yyyy</c:formatCode>
                <c:ptCount val="4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numCache>
            </c:numRef>
          </c:cat>
          <c:val>
            <c:numRef>
              <c:f>'35ResolGraAltaBaj'!$AB$11:$AB$52</c:f>
              <c:numCache>
                <c:formatCode>0</c:formatCode>
                <c:ptCount val="42"/>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pt idx="41">
                  <c:v>33519</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'35ResolGraAltaBaj'!$AA$11:$AA$52</c:f>
              <c:numCache>
                <c:formatCode>m/d/yyyy</c:formatCode>
                <c:ptCount val="4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numCache>
            </c:numRef>
          </c:cat>
          <c:val>
            <c:numRef>
              <c:f>'35ResolGraAltaBaj'!$AC$11:$AC$52</c:f>
              <c:numCache>
                <c:formatCode>0</c:formatCode>
                <c:ptCount val="42"/>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pt idx="41">
                  <c:v>19284</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5435</c:v>
                </c:pt>
                <c:pt idx="1">
                  <c:v>129956</c:v>
                </c:pt>
                <c:pt idx="2">
                  <c:v>67505</c:v>
                </c:pt>
                <c:pt idx="3">
                  <c:v>83084</c:v>
                </c:pt>
                <c:pt idx="4">
                  <c:v>91918</c:v>
                </c:pt>
                <c:pt idx="5">
                  <c:v>146826</c:v>
                </c:pt>
                <c:pt idx="6">
                  <c:v>421284</c:v>
                </c:pt>
                <c:pt idx="7">
                  <c:v>1050466</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415660</c:v>
                </c:pt>
                <c:pt idx="1">
                  <c:v>56996</c:v>
                </c:pt>
                <c:pt idx="2">
                  <c:v>49643</c:v>
                </c:pt>
                <c:pt idx="3">
                  <c:v>45609</c:v>
                </c:pt>
                <c:pt idx="4">
                  <c:v>72563</c:v>
                </c:pt>
                <c:pt idx="5">
                  <c:v>24208</c:v>
                </c:pt>
                <c:pt idx="6">
                  <c:v>160193</c:v>
                </c:pt>
                <c:pt idx="7">
                  <c:v>98324</c:v>
                </c:pt>
                <c:pt idx="8">
                  <c:v>374354</c:v>
                </c:pt>
                <c:pt idx="9">
                  <c:v>213093</c:v>
                </c:pt>
                <c:pt idx="10">
                  <c:v>58261</c:v>
                </c:pt>
                <c:pt idx="11">
                  <c:v>84471</c:v>
                </c:pt>
                <c:pt idx="12">
                  <c:v>252940</c:v>
                </c:pt>
                <c:pt idx="13">
                  <c:v>65755</c:v>
                </c:pt>
                <c:pt idx="14">
                  <c:v>21678</c:v>
                </c:pt>
                <c:pt idx="15">
                  <c:v>116059</c:v>
                </c:pt>
                <c:pt idx="16">
                  <c:v>14876</c:v>
                </c:pt>
                <c:pt idx="17">
                  <c:v>5523</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1250359</c:v>
                </c:pt>
                <c:pt idx="1">
                  <c:v>746115</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610</c:v>
                </c:pt>
                <c:pt idx="1">
                  <c:v>10393</c:v>
                </c:pt>
                <c:pt idx="2">
                  <c:v>6163</c:v>
                </c:pt>
                <c:pt idx="3">
                  <c:v>9055</c:v>
                </c:pt>
                <c:pt idx="4">
                  <c:v>8580</c:v>
                </c:pt>
                <c:pt idx="5">
                  <c:v>11766</c:v>
                </c:pt>
                <c:pt idx="6">
                  <c:v>39857</c:v>
                </c:pt>
                <c:pt idx="7">
                  <c:v>186897</c:v>
                </c:pt>
              </c:numCache>
            </c:numRef>
          </c:val>
          <c:extLst>
            <c:ext xmlns:c15="http://schemas.microsoft.com/office/drawing/2012/chart" uri="{02D57815-91ED-43cb-92C2-25804820EDAC}">
              <c15:datalabelsRange>
                <c15:f>'36aperfresol_graf'!$V$12:$AC$12</c15:f>
                <c15:dlblRangeCache>
                  <c:ptCount val="8"/>
                  <c:pt idx="0">
                    <c:v>25%</c:v>
                  </c:pt>
                  <c:pt idx="1">
                    <c:v>25%</c:v>
                  </c:pt>
                  <c:pt idx="2">
                    <c:v>24%</c:v>
                  </c:pt>
                  <c:pt idx="3">
                    <c:v>25%</c:v>
                  </c:pt>
                  <c:pt idx="4">
                    <c:v>20%</c:v>
                  </c:pt>
                  <c:pt idx="5">
                    <c:v>16%</c:v>
                  </c:pt>
                  <c:pt idx="6">
                    <c:v>15%</c:v>
                  </c:pt>
                  <c:pt idx="7">
                    <c:v>24%</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806</c:v>
                </c:pt>
                <c:pt idx="1">
                  <c:v>12219</c:v>
                </c:pt>
                <c:pt idx="2">
                  <c:v>7889</c:v>
                </c:pt>
                <c:pt idx="3">
                  <c:v>11689</c:v>
                </c:pt>
                <c:pt idx="4">
                  <c:v>13139</c:v>
                </c:pt>
                <c:pt idx="5">
                  <c:v>21226</c:v>
                </c:pt>
                <c:pt idx="6">
                  <c:v>68675</c:v>
                </c:pt>
                <c:pt idx="7">
                  <c:v>240964</c:v>
                </c:pt>
              </c:numCache>
            </c:numRef>
          </c:val>
          <c:extLst>
            <c:ext xmlns:c15="http://schemas.microsoft.com/office/drawing/2012/chart" uri="{02D57815-91ED-43cb-92C2-25804820EDAC}">
              <c15:datalabelsRange>
                <c15:f>'36aperfresol_graf'!$V$13:$AC$13</c15:f>
                <c15:dlblRangeCache>
                  <c:ptCount val="8"/>
                  <c:pt idx="0">
                    <c:v>34%</c:v>
                  </c:pt>
                  <c:pt idx="1">
                    <c:v>29%</c:v>
                  </c:pt>
                  <c:pt idx="2">
                    <c:v>30%</c:v>
                  </c:pt>
                  <c:pt idx="3">
                    <c:v>32%</c:v>
                  </c:pt>
                  <c:pt idx="4">
                    <c:v>30%</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368</c:v>
                </c:pt>
                <c:pt idx="1">
                  <c:v>8962</c:v>
                </c:pt>
                <c:pt idx="2">
                  <c:v>7173</c:v>
                </c:pt>
                <c:pt idx="3">
                  <c:v>9888</c:v>
                </c:pt>
                <c:pt idx="4">
                  <c:v>13271</c:v>
                </c:pt>
                <c:pt idx="5">
                  <c:v>23528</c:v>
                </c:pt>
                <c:pt idx="6">
                  <c:v>85124</c:v>
                </c:pt>
                <c:pt idx="7">
                  <c:v>211621</c:v>
                </c:pt>
              </c:numCache>
            </c:numRef>
          </c:val>
          <c:extLst>
            <c:ext xmlns:c15="http://schemas.microsoft.com/office/drawing/2012/chart" uri="{02D57815-91ED-43cb-92C2-25804820EDAC}">
              <c15:datalabelsRange>
                <c15:f>'36aperfresol_graf'!$V$14:$AC$14</c15:f>
                <c15:dlblRangeCache>
                  <c:ptCount val="8"/>
                  <c:pt idx="0">
                    <c:v>15%</c:v>
                  </c:pt>
                  <c:pt idx="1">
                    <c:v>21%</c:v>
                  </c:pt>
                  <c:pt idx="2">
                    <c:v>28%</c:v>
                  </c:pt>
                  <c:pt idx="3">
                    <c:v>27%</c:v>
                  </c:pt>
                  <c:pt idx="4">
                    <c:v>31%</c:v>
                  </c:pt>
                  <c:pt idx="5">
                    <c:v>32%</c:v>
                  </c:pt>
                  <c:pt idx="6">
                    <c:v>32%</c:v>
                  </c:pt>
                  <c:pt idx="7">
                    <c:v>28%</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614</c:v>
                </c:pt>
                <c:pt idx="1">
                  <c:v>10676</c:v>
                </c:pt>
                <c:pt idx="2">
                  <c:v>4722</c:v>
                </c:pt>
                <c:pt idx="3">
                  <c:v>5405</c:v>
                </c:pt>
                <c:pt idx="4">
                  <c:v>8324</c:v>
                </c:pt>
                <c:pt idx="5">
                  <c:v>16693</c:v>
                </c:pt>
                <c:pt idx="6">
                  <c:v>70576</c:v>
                </c:pt>
                <c:pt idx="7">
                  <c:v>123486</c:v>
                </c:pt>
              </c:numCache>
            </c:numRef>
          </c:val>
          <c:extLst>
            <c:ext xmlns:c15="http://schemas.microsoft.com/office/drawing/2012/chart" uri="{02D57815-91ED-43cb-92C2-25804820EDAC}">
              <c15:datalabelsRange>
                <c15:f>'36aperfresol_graf'!$V$15:$AC$15</c15:f>
                <c15:dlblRangeCache>
                  <c:ptCount val="8"/>
                  <c:pt idx="0">
                    <c:v>26%</c:v>
                  </c:pt>
                  <c:pt idx="1">
                    <c:v>25%</c:v>
                  </c:pt>
                  <c:pt idx="2">
                    <c:v>18%</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747</c:v>
                </c:pt>
                <c:pt idx="1">
                  <c:v>22091</c:v>
                </c:pt>
                <c:pt idx="2">
                  <c:v>9536</c:v>
                </c:pt>
                <c:pt idx="3">
                  <c:v>11147</c:v>
                </c:pt>
                <c:pt idx="4">
                  <c:v>9744</c:v>
                </c:pt>
                <c:pt idx="5">
                  <c:v>12919</c:v>
                </c:pt>
                <c:pt idx="6">
                  <c:v>29662</c:v>
                </c:pt>
                <c:pt idx="7">
                  <c:v>59746</c:v>
                </c:pt>
              </c:numCache>
            </c:numRef>
          </c:val>
          <c:extLst>
            <c:ext xmlns:c15="http://schemas.microsoft.com/office/drawing/2012/chart" uri="{02D57815-91ED-43cb-92C2-25804820EDAC}">
              <c15:datalabelsRange>
                <c15:f>'36aperfresol_graf'!$V$17:$AC$17</c15:f>
                <c15:dlblRangeCache>
                  <c:ptCount val="8"/>
                  <c:pt idx="0">
                    <c:v>25%</c:v>
                  </c:pt>
                  <c:pt idx="1">
                    <c:v>25%</c:v>
                  </c:pt>
                  <c:pt idx="2">
                    <c:v>23%</c:v>
                  </c:pt>
                  <c:pt idx="3">
                    <c:v>24%</c:v>
                  </c:pt>
                  <c:pt idx="4">
                    <c:v>20%</c:v>
                  </c:pt>
                  <c:pt idx="5">
                    <c:v>18%</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1116</c:v>
                </c:pt>
                <c:pt idx="1">
                  <c:v>30172</c:v>
                </c:pt>
                <c:pt idx="2">
                  <c:v>12432</c:v>
                </c:pt>
                <c:pt idx="3">
                  <c:v>15421</c:v>
                </c:pt>
                <c:pt idx="4">
                  <c:v>15782</c:v>
                </c:pt>
                <c:pt idx="5">
                  <c:v>23064</c:v>
                </c:pt>
                <c:pt idx="6">
                  <c:v>46256</c:v>
                </c:pt>
                <c:pt idx="7">
                  <c:v>82845</c:v>
                </c:pt>
              </c:numCache>
            </c:numRef>
          </c:val>
          <c:extLst>
            <c:ext xmlns:c15="http://schemas.microsoft.com/office/drawing/2012/chart" uri="{02D57815-91ED-43cb-92C2-25804820EDAC}">
              <c15:datalabelsRange>
                <c15:f>'36aperfresol_graf'!$V$18:$AC$18</c15:f>
                <c15:dlblRangeCache>
                  <c:ptCount val="8"/>
                  <c:pt idx="0">
                    <c:v>37%</c:v>
                  </c:pt>
                  <c:pt idx="1">
                    <c:v>34%</c:v>
                  </c:pt>
                  <c:pt idx="2">
                    <c:v>30%</c:v>
                  </c:pt>
                  <c:pt idx="3">
                    <c:v>33%</c:v>
                  </c:pt>
                  <c:pt idx="4">
                    <c:v>32%</c:v>
                  </c:pt>
                  <c:pt idx="5">
                    <c:v>31%</c:v>
                  </c:pt>
                  <c:pt idx="6">
                    <c:v>29%</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433</c:v>
                </c:pt>
                <c:pt idx="1">
                  <c:v>20498</c:v>
                </c:pt>
                <c:pt idx="2">
                  <c:v>12213</c:v>
                </c:pt>
                <c:pt idx="3">
                  <c:v>13900</c:v>
                </c:pt>
                <c:pt idx="4">
                  <c:v>15273</c:v>
                </c:pt>
                <c:pt idx="5">
                  <c:v>23249</c:v>
                </c:pt>
                <c:pt idx="6">
                  <c:v>45388</c:v>
                </c:pt>
                <c:pt idx="7">
                  <c:v>82960</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30%</c:v>
                  </c:pt>
                  <c:pt idx="4">
                    <c:v>31%</c:v>
                  </c:pt>
                  <c:pt idx="5">
                    <c:v>32%</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741</c:v>
                </c:pt>
                <c:pt idx="1">
                  <c:v>14945</c:v>
                </c:pt>
                <c:pt idx="2">
                  <c:v>7377</c:v>
                </c:pt>
                <c:pt idx="3">
                  <c:v>6579</c:v>
                </c:pt>
                <c:pt idx="4">
                  <c:v>7805</c:v>
                </c:pt>
                <c:pt idx="5">
                  <c:v>14381</c:v>
                </c:pt>
                <c:pt idx="6">
                  <c:v>35746</c:v>
                </c:pt>
                <c:pt idx="7">
                  <c:v>61947</c:v>
                </c:pt>
              </c:numCache>
            </c:numRef>
          </c:val>
          <c:extLst>
            <c:ext xmlns:c15="http://schemas.microsoft.com/office/drawing/2012/chart" uri="{02D57815-91ED-43cb-92C2-25804820EDAC}">
              <c15:datalabelsRange>
                <c15:f>'36aperfresol_graf'!$V$20:$AC$20</c15:f>
                <c15:dlblRangeCache>
                  <c:ptCount val="8"/>
                  <c:pt idx="0">
                    <c:v>24%</c:v>
                  </c:pt>
                  <c:pt idx="1">
                    <c:v>17%</c:v>
                  </c:pt>
                  <c:pt idx="2">
                    <c:v>18%</c:v>
                  </c:pt>
                  <c:pt idx="3">
                    <c:v>14%</c:v>
                  </c:pt>
                  <c:pt idx="4">
                    <c:v>16%</c:v>
                  </c:pt>
                  <c:pt idx="5">
                    <c:v>20%</c:v>
                  </c:pt>
                  <c:pt idx="6">
                    <c:v>23%</c:v>
                  </c:pt>
                  <c:pt idx="7">
                    <c:v>22%</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610</c:v>
                </c:pt>
                <c:pt idx="1">
                  <c:v>10393</c:v>
                </c:pt>
                <c:pt idx="2">
                  <c:v>6163</c:v>
                </c:pt>
                <c:pt idx="3">
                  <c:v>9055</c:v>
                </c:pt>
                <c:pt idx="4">
                  <c:v>8580</c:v>
                </c:pt>
                <c:pt idx="5">
                  <c:v>11766</c:v>
                </c:pt>
                <c:pt idx="6">
                  <c:v>39857</c:v>
                </c:pt>
                <c:pt idx="7">
                  <c:v>186897</c:v>
                </c:pt>
              </c:numCache>
            </c:numRef>
          </c:val>
          <c:extLst>
            <c:ext xmlns:c15="http://schemas.microsoft.com/office/drawing/2012/chart" uri="{02D57815-91ED-43cb-92C2-25804820EDAC}">
              <c15:datalabelsRange>
                <c15:f>'36bperfresol_graf'!$V$12:$AC$12</c15:f>
                <c15:dlblRangeCache>
                  <c:ptCount val="8"/>
                  <c:pt idx="0">
                    <c:v>34%</c:v>
                  </c:pt>
                  <c:pt idx="1">
                    <c:v>33%</c:v>
                  </c:pt>
                  <c:pt idx="2">
                    <c:v>29%</c:v>
                  </c:pt>
                  <c:pt idx="3">
                    <c:v>30%</c:v>
                  </c:pt>
                  <c:pt idx="4">
                    <c:v>25%</c:v>
                  </c:pt>
                  <c:pt idx="5">
                    <c:v>21%</c:v>
                  </c:pt>
                  <c:pt idx="6">
                    <c:v>21%</c:v>
                  </c:pt>
                  <c:pt idx="7">
                    <c:v>29%</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806</c:v>
                </c:pt>
                <c:pt idx="1">
                  <c:v>12219</c:v>
                </c:pt>
                <c:pt idx="2">
                  <c:v>7889</c:v>
                </c:pt>
                <c:pt idx="3">
                  <c:v>11689</c:v>
                </c:pt>
                <c:pt idx="4">
                  <c:v>13139</c:v>
                </c:pt>
                <c:pt idx="5">
                  <c:v>21226</c:v>
                </c:pt>
                <c:pt idx="6">
                  <c:v>68675</c:v>
                </c:pt>
                <c:pt idx="7">
                  <c:v>240964</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38%</c:v>
                  </c:pt>
                  <c:pt idx="5">
                    <c:v>38%</c:v>
                  </c:pt>
                  <c:pt idx="6">
                    <c:v>35%</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368</c:v>
                </c:pt>
                <c:pt idx="1">
                  <c:v>8962</c:v>
                </c:pt>
                <c:pt idx="2">
                  <c:v>7173</c:v>
                </c:pt>
                <c:pt idx="3">
                  <c:v>9888</c:v>
                </c:pt>
                <c:pt idx="4">
                  <c:v>13271</c:v>
                </c:pt>
                <c:pt idx="5">
                  <c:v>23528</c:v>
                </c:pt>
                <c:pt idx="6">
                  <c:v>85124</c:v>
                </c:pt>
                <c:pt idx="7">
                  <c:v>211621</c:v>
                </c:pt>
              </c:numCache>
            </c:numRef>
          </c:val>
          <c:extLst>
            <c:ext xmlns:c15="http://schemas.microsoft.com/office/drawing/2012/chart" uri="{02D57815-91ED-43cb-92C2-25804820EDAC}">
              <c15:datalabelsRange>
                <c15:f>'36bperfresol_graf'!$V$14:$AC$14</c15:f>
                <c15:dlblRangeCache>
                  <c:ptCount val="8"/>
                  <c:pt idx="0">
                    <c:v>21%</c:v>
                  </c:pt>
                  <c:pt idx="1">
                    <c:v>28%</c:v>
                  </c:pt>
                  <c:pt idx="2">
                    <c:v>34%</c:v>
                  </c:pt>
                  <c:pt idx="3">
                    <c:v>32%</c:v>
                  </c:pt>
                  <c:pt idx="4">
                    <c:v>38%</c:v>
                  </c:pt>
                  <c:pt idx="5">
                    <c:v>42%</c:v>
                  </c:pt>
                  <c:pt idx="6">
                    <c:v>44%</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747</c:v>
                </c:pt>
                <c:pt idx="1">
                  <c:v>22091</c:v>
                </c:pt>
                <c:pt idx="2">
                  <c:v>9536</c:v>
                </c:pt>
                <c:pt idx="3">
                  <c:v>11147</c:v>
                </c:pt>
                <c:pt idx="4">
                  <c:v>9744</c:v>
                </c:pt>
                <c:pt idx="5">
                  <c:v>12919</c:v>
                </c:pt>
                <c:pt idx="6">
                  <c:v>29662</c:v>
                </c:pt>
                <c:pt idx="7">
                  <c:v>59746</c:v>
                </c:pt>
              </c:numCache>
            </c:numRef>
          </c:val>
          <c:extLst>
            <c:ext xmlns:c15="http://schemas.microsoft.com/office/drawing/2012/chart" uri="{02D57815-91ED-43cb-92C2-25804820EDAC}">
              <c15:datalabelsRange>
                <c15:f>'36bperfresol_graf'!$V$17:$AC$17</c15:f>
                <c15:dlblRangeCache>
                  <c:ptCount val="8"/>
                  <c:pt idx="0">
                    <c:v>33%</c:v>
                  </c:pt>
                  <c:pt idx="1">
                    <c:v>30%</c:v>
                  </c:pt>
                  <c:pt idx="2">
                    <c:v>28%</c:v>
                  </c:pt>
                  <c:pt idx="3">
                    <c:v>28%</c:v>
                  </c:pt>
                  <c:pt idx="4">
                    <c:v>24%</c:v>
                  </c:pt>
                  <c:pt idx="5">
                    <c:v>22%</c:v>
                  </c:pt>
                  <c:pt idx="6">
                    <c:v>24%</c:v>
                  </c:pt>
                  <c:pt idx="7">
                    <c:v>26%</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1116</c:v>
                </c:pt>
                <c:pt idx="1">
                  <c:v>30172</c:v>
                </c:pt>
                <c:pt idx="2">
                  <c:v>12432</c:v>
                </c:pt>
                <c:pt idx="3">
                  <c:v>15421</c:v>
                </c:pt>
                <c:pt idx="4">
                  <c:v>15782</c:v>
                </c:pt>
                <c:pt idx="5">
                  <c:v>23064</c:v>
                </c:pt>
                <c:pt idx="6">
                  <c:v>46256</c:v>
                </c:pt>
                <c:pt idx="7">
                  <c:v>82845</c:v>
                </c:pt>
              </c:numCache>
            </c:numRef>
          </c:val>
          <c:extLst>
            <c:ext xmlns:c15="http://schemas.microsoft.com/office/drawing/2012/chart" uri="{02D57815-91ED-43cb-92C2-25804820EDAC}">
              <c15:datalabelsRange>
                <c15:f>'36bperfresol_graf'!$V$18:$AC$18</c15:f>
                <c15:dlblRangeCache>
                  <c:ptCount val="8"/>
                  <c:pt idx="0">
                    <c:v>49%</c:v>
                  </c:pt>
                  <c:pt idx="1">
                    <c:v>41%</c:v>
                  </c:pt>
                  <c:pt idx="2">
                    <c:v>36%</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433</c:v>
                </c:pt>
                <c:pt idx="1">
                  <c:v>20498</c:v>
                </c:pt>
                <c:pt idx="2">
                  <c:v>12213</c:v>
                </c:pt>
                <c:pt idx="3">
                  <c:v>13900</c:v>
                </c:pt>
                <c:pt idx="4">
                  <c:v>15273</c:v>
                </c:pt>
                <c:pt idx="5">
                  <c:v>23249</c:v>
                </c:pt>
                <c:pt idx="6">
                  <c:v>45388</c:v>
                </c:pt>
                <c:pt idx="7">
                  <c:v>82960</c:v>
                </c:pt>
              </c:numCache>
            </c:numRef>
          </c:val>
          <c:extLst>
            <c:ext xmlns:c15="http://schemas.microsoft.com/office/drawing/2012/chart" uri="{02D57815-91ED-43cb-92C2-25804820EDAC}">
              <c15:datalabelsRange>
                <c15:f>'36bperfresol_graf'!$V$19:$AC$19</c15:f>
                <c15:dlblRangeCache>
                  <c:ptCount val="8"/>
                  <c:pt idx="0">
                    <c:v>19%</c:v>
                  </c:pt>
                  <c:pt idx="1">
                    <c:v>28%</c:v>
                  </c:pt>
                  <c:pt idx="2">
                    <c:v>36%</c:v>
                  </c:pt>
                  <c:pt idx="3">
                    <c:v>34%</c:v>
                  </c:pt>
                  <c:pt idx="4">
                    <c:v>37%</c:v>
                  </c:pt>
                  <c:pt idx="5">
                    <c:v>39%</c:v>
                  </c:pt>
                  <c:pt idx="6">
                    <c:v>37%</c:v>
                  </c:pt>
                  <c:pt idx="7">
                    <c:v>37%</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78.815985208613924</c:v>
                </c:pt>
                <c:pt idx="1">
                  <c:v>44.113671994665992</c:v>
                </c:pt>
                <c:pt idx="2">
                  <c:v>61.125573910162352</c:v>
                </c:pt>
                <c:pt idx="3">
                  <c:v>52.974111863282545</c:v>
                </c:pt>
                <c:pt idx="4">
                  <c:v>34.151401283857837</c:v>
                </c:pt>
                <c:pt idx="5">
                  <c:v>66.82690608320668</c:v>
                </c:pt>
                <c:pt idx="6">
                  <c:v>46.040155025206168</c:v>
                </c:pt>
                <c:pt idx="7">
                  <c:v>70.888081352172918</c:v>
                </c:pt>
                <c:pt idx="8">
                  <c:v>44.209852136505326</c:v>
                </c:pt>
                <c:pt idx="9">
                  <c:v>47.999116986963294</c:v>
                </c:pt>
                <c:pt idx="10">
                  <c:v>39.261497301536046</c:v>
                </c:pt>
                <c:pt idx="11">
                  <c:v>63.957188022312167</c:v>
                </c:pt>
                <c:pt idx="12">
                  <c:v>70.152281887312185</c:v>
                </c:pt>
                <c:pt idx="13">
                  <c:v>50.754921662428195</c:v>
                </c:pt>
                <c:pt idx="14">
                  <c:v>44.222036065429215</c:v>
                </c:pt>
                <c:pt idx="15">
                  <c:v>54.32086234546599</c:v>
                </c:pt>
                <c:pt idx="16">
                  <c:v>84.19601187950785</c:v>
                </c:pt>
                <c:pt idx="17">
                  <c:v>61.950718685831625</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1.2156435801536389</c:v>
                </c:pt>
                <c:pt idx="1">
                  <c:v>16.60029192871173</c:v>
                </c:pt>
                <c:pt idx="2">
                  <c:v>11.113740710938609</c:v>
                </c:pt>
                <c:pt idx="3">
                  <c:v>1.5158313661991065</c:v>
                </c:pt>
                <c:pt idx="4">
                  <c:v>28.998356035697512</c:v>
                </c:pt>
                <c:pt idx="5">
                  <c:v>0.71400798840620694</c:v>
                </c:pt>
                <c:pt idx="6">
                  <c:v>31.775504851822713</c:v>
                </c:pt>
                <c:pt idx="7">
                  <c:v>10.96610656184092</c:v>
                </c:pt>
                <c:pt idx="8">
                  <c:v>8.809243504594356</c:v>
                </c:pt>
                <c:pt idx="9">
                  <c:v>9.6910680778523162</c:v>
                </c:pt>
                <c:pt idx="10">
                  <c:v>45.380321970570598</c:v>
                </c:pt>
                <c:pt idx="11">
                  <c:v>16.359572282969854</c:v>
                </c:pt>
                <c:pt idx="12">
                  <c:v>10.720988213077593</c:v>
                </c:pt>
                <c:pt idx="13">
                  <c:v>2.8311785314150559</c:v>
                </c:pt>
                <c:pt idx="14">
                  <c:v>12.424496274414709</c:v>
                </c:pt>
                <c:pt idx="15">
                  <c:v>1.3611173138994337</c:v>
                </c:pt>
                <c:pt idx="16">
                  <c:v>7.3327676424833825</c:v>
                </c:pt>
                <c:pt idx="17">
                  <c:v>0.12320328542094455</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19.965555592054322</c:v>
                </c:pt>
                <c:pt idx="1">
                  <c:v>39.286036076622274</c:v>
                </c:pt>
                <c:pt idx="2">
                  <c:v>27.706252662469826</c:v>
                </c:pt>
                <c:pt idx="3">
                  <c:v>45.510056770518347</c:v>
                </c:pt>
                <c:pt idx="4">
                  <c:v>36.850242680444651</c:v>
                </c:pt>
                <c:pt idx="5">
                  <c:v>32.459085928387118</c:v>
                </c:pt>
                <c:pt idx="6">
                  <c:v>20.702275839962702</c:v>
                </c:pt>
                <c:pt idx="7">
                  <c:v>18.124028398007784</c:v>
                </c:pt>
                <c:pt idx="8">
                  <c:v>46.949806378047789</c:v>
                </c:pt>
                <c:pt idx="9">
                  <c:v>42.033464558881846</c:v>
                </c:pt>
                <c:pt idx="10">
                  <c:v>15.358180727893354</c:v>
                </c:pt>
                <c:pt idx="11">
                  <c:v>19.548319539257736</c:v>
                </c:pt>
                <c:pt idx="12">
                  <c:v>19.09473626712342</c:v>
                </c:pt>
                <c:pt idx="13">
                  <c:v>46.408564670733227</c:v>
                </c:pt>
                <c:pt idx="14">
                  <c:v>43.18592654644857</c:v>
                </c:pt>
                <c:pt idx="15">
                  <c:v>37.086133046426177</c:v>
                </c:pt>
                <c:pt idx="16">
                  <c:v>8.4712204780087674</c:v>
                </c:pt>
                <c:pt idx="17">
                  <c:v>37.926078028747433</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2.8156191781207617E-3</c:v>
                </c:pt>
                <c:pt idx="1">
                  <c:v>0</c:v>
                </c:pt>
                <c:pt idx="2">
                  <c:v>5.4432716429213802E-2</c:v>
                </c:pt>
                <c:pt idx="3">
                  <c:v>0</c:v>
                </c:pt>
                <c:pt idx="4">
                  <c:v>0</c:v>
                </c:pt>
                <c:pt idx="5">
                  <c:v>0</c:v>
                </c:pt>
                <c:pt idx="6">
                  <c:v>1.4820642830084214</c:v>
                </c:pt>
                <c:pt idx="7">
                  <c:v>2.1783687978374738E-2</c:v>
                </c:pt>
                <c:pt idx="8">
                  <c:v>3.1097980852528934E-2</c:v>
                </c:pt>
                <c:pt idx="9">
                  <c:v>0.27635037630254644</c:v>
                </c:pt>
                <c:pt idx="10">
                  <c:v>0</c:v>
                </c:pt>
                <c:pt idx="11">
                  <c:v>0.13492015546023883</c:v>
                </c:pt>
                <c:pt idx="12">
                  <c:v>3.1993632486802627E-2</c:v>
                </c:pt>
                <c:pt idx="13">
                  <c:v>5.3351354235208334E-3</c:v>
                </c:pt>
                <c:pt idx="14">
                  <c:v>0.16754111370750849</c:v>
                </c:pt>
                <c:pt idx="15">
                  <c:v>7.2318872942084003</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72.120500634313515</c:v>
                </c:pt>
                <c:pt idx="1">
                  <c:v>46.267909654007383</c:v>
                </c:pt>
                <c:pt idx="2">
                  <c:v>58.201758532665217</c:v>
                </c:pt>
                <c:pt idx="3">
                  <c:v>55.222281735404394</c:v>
                </c:pt>
                <c:pt idx="4">
                  <c:v>37.904338954570008</c:v>
                </c:pt>
                <c:pt idx="5">
                  <c:v>72.800820419325433</c:v>
                </c:pt>
                <c:pt idx="6">
                  <c:v>42.945541922725241</c:v>
                </c:pt>
                <c:pt idx="7">
                  <c:v>61.937817755181854</c:v>
                </c:pt>
                <c:pt idx="8">
                  <c:v>50.914815147971574</c:v>
                </c:pt>
                <c:pt idx="9">
                  <c:v>46.378818032361337</c:v>
                </c:pt>
                <c:pt idx="10">
                  <c:v>41.549654419789015</c:v>
                </c:pt>
                <c:pt idx="11">
                  <c:v>64.588814262279854</c:v>
                </c:pt>
                <c:pt idx="12">
                  <c:v>65.899613717174816</c:v>
                </c:pt>
                <c:pt idx="13">
                  <c:v>48.740152745204163</c:v>
                </c:pt>
                <c:pt idx="14">
                  <c:v>48.027277155382365</c:v>
                </c:pt>
                <c:pt idx="15">
                  <c:v>58.342402678945163</c:v>
                </c:pt>
                <c:pt idx="16">
                  <c:v>73.545405111473627</c:v>
                </c:pt>
                <c:pt idx="17">
                  <c:v>55.901426718547341</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2.5287334557779335</c:v>
                </c:pt>
                <c:pt idx="1">
                  <c:v>23.443658887568041</c:v>
                </c:pt>
                <c:pt idx="2">
                  <c:v>15.599886546279663</c:v>
                </c:pt>
                <c:pt idx="3">
                  <c:v>3.4636672022853063</c:v>
                </c:pt>
                <c:pt idx="4">
                  <c:v>24.227330012602774</c:v>
                </c:pt>
                <c:pt idx="5">
                  <c:v>1.1280765724703739</c:v>
                </c:pt>
                <c:pt idx="6">
                  <c:v>35.605077933952835</c:v>
                </c:pt>
                <c:pt idx="7">
                  <c:v>12.573328118889323</c:v>
                </c:pt>
                <c:pt idx="8">
                  <c:v>11.359179634793559</c:v>
                </c:pt>
                <c:pt idx="9">
                  <c:v>10.93709440166133</c:v>
                </c:pt>
                <c:pt idx="10">
                  <c:v>44.037831938886868</c:v>
                </c:pt>
                <c:pt idx="11">
                  <c:v>18.558296449905598</c:v>
                </c:pt>
                <c:pt idx="12">
                  <c:v>15.421780681133569</c:v>
                </c:pt>
                <c:pt idx="13">
                  <c:v>5.1957423777737688</c:v>
                </c:pt>
                <c:pt idx="14">
                  <c:v>17.778860204578667</c:v>
                </c:pt>
                <c:pt idx="15">
                  <c:v>2.7626622017580575</c:v>
                </c:pt>
                <c:pt idx="16">
                  <c:v>13.349646547036432</c:v>
                </c:pt>
                <c:pt idx="17">
                  <c:v>0.1297016861219196</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25.343192017116998</c:v>
                </c:pt>
                <c:pt idx="1">
                  <c:v>30.288431458424576</c:v>
                </c:pt>
                <c:pt idx="2">
                  <c:v>26.084901200718541</c:v>
                </c:pt>
                <c:pt idx="3">
                  <c:v>41.314051062310298</c:v>
                </c:pt>
                <c:pt idx="4">
                  <c:v>37.868331032827221</c:v>
                </c:pt>
                <c:pt idx="5">
                  <c:v>26.071103008204194</c:v>
                </c:pt>
                <c:pt idx="6">
                  <c:v>20.162885151083419</c:v>
                </c:pt>
                <c:pt idx="7">
                  <c:v>25.436709685829747</c:v>
                </c:pt>
                <c:pt idx="8">
                  <c:v>37.616263380408384</c:v>
                </c:pt>
                <c:pt idx="9">
                  <c:v>42.326439964235242</c:v>
                </c:pt>
                <c:pt idx="10">
                  <c:v>14.412513641324118</c:v>
                </c:pt>
                <c:pt idx="11">
                  <c:v>16.592899811198119</c:v>
                </c:pt>
                <c:pt idx="12">
                  <c:v>18.600640260829504</c:v>
                </c:pt>
                <c:pt idx="13">
                  <c:v>46.05207769559204</c:v>
                </c:pt>
                <c:pt idx="14">
                  <c:v>33.92596200681929</c:v>
                </c:pt>
                <c:pt idx="15">
                  <c:v>30.364169108413563</c:v>
                </c:pt>
                <c:pt idx="16">
                  <c:v>13.104948341489941</c:v>
                </c:pt>
                <c:pt idx="17">
                  <c:v>43.968871595330739</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7.5738927915475355E-3</c:v>
                </c:pt>
                <c:pt idx="1">
                  <c:v>0</c:v>
                </c:pt>
                <c:pt idx="2">
                  <c:v>0.11345372033657937</c:v>
                </c:pt>
                <c:pt idx="3">
                  <c:v>0</c:v>
                </c:pt>
                <c:pt idx="4">
                  <c:v>0</c:v>
                </c:pt>
                <c:pt idx="5">
                  <c:v>0</c:v>
                </c:pt>
                <c:pt idx="6">
                  <c:v>1.2864949922385014</c:v>
                </c:pt>
                <c:pt idx="7">
                  <c:v>5.2144440099074436E-2</c:v>
                </c:pt>
                <c:pt idx="8">
                  <c:v>0.10974183682648196</c:v>
                </c:pt>
                <c:pt idx="9">
                  <c:v>0.35764760174208993</c:v>
                </c:pt>
                <c:pt idx="10">
                  <c:v>0</c:v>
                </c:pt>
                <c:pt idx="11">
                  <c:v>0.25998947661642269</c:v>
                </c:pt>
                <c:pt idx="12">
                  <c:v>7.7965340862107657E-2</c:v>
                </c:pt>
                <c:pt idx="13">
                  <c:v>1.2027181430031873E-2</c:v>
                </c:pt>
                <c:pt idx="14">
                  <c:v>0.2679006332196785</c:v>
                </c:pt>
                <c:pt idx="15">
                  <c:v>8.5307660108832142</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78.471336268982256</c:v>
                </c:pt>
                <c:pt idx="1">
                  <c:v>39.516335190960682</c:v>
                </c:pt>
                <c:pt idx="2">
                  <c:v>60.044855239907569</c:v>
                </c:pt>
                <c:pt idx="3">
                  <c:v>51.582856805989508</c:v>
                </c:pt>
                <c:pt idx="4">
                  <c:v>34.125055236411839</c:v>
                </c:pt>
                <c:pt idx="5">
                  <c:v>70.926013566808649</c:v>
                </c:pt>
                <c:pt idx="6">
                  <c:v>45.106044538706257</c:v>
                </c:pt>
                <c:pt idx="7">
                  <c:v>65.125999879713717</c:v>
                </c:pt>
                <c:pt idx="8">
                  <c:v>47.581614807257886</c:v>
                </c:pt>
                <c:pt idx="9">
                  <c:v>48.619707240396899</c:v>
                </c:pt>
                <c:pt idx="10">
                  <c:v>37.979811851953578</c:v>
                </c:pt>
                <c:pt idx="11">
                  <c:v>64.959134338666971</c:v>
                </c:pt>
                <c:pt idx="12">
                  <c:v>69.95366022945332</c:v>
                </c:pt>
                <c:pt idx="13">
                  <c:v>52.517012934336833</c:v>
                </c:pt>
                <c:pt idx="14">
                  <c:v>46.138902379796015</c:v>
                </c:pt>
                <c:pt idx="15">
                  <c:v>54.475434706500174</c:v>
                </c:pt>
                <c:pt idx="16">
                  <c:v>80.585273757079918</c:v>
                </c:pt>
                <c:pt idx="17">
                  <c:v>60.950764006791168</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1.2310177373554467</c:v>
                </c:pt>
                <c:pt idx="1">
                  <c:v>19.602229152819675</c:v>
                </c:pt>
                <c:pt idx="2">
                  <c:v>11.302161207013729</c:v>
                </c:pt>
                <c:pt idx="3">
                  <c:v>2.0633142722395803</c:v>
                </c:pt>
                <c:pt idx="4">
                  <c:v>26.822801590808663</c:v>
                </c:pt>
                <c:pt idx="5">
                  <c:v>0.81243098280485881</c:v>
                </c:pt>
                <c:pt idx="6">
                  <c:v>30.413573700954402</c:v>
                </c:pt>
                <c:pt idx="7">
                  <c:v>12.326336681301498</c:v>
                </c:pt>
                <c:pt idx="8">
                  <c:v>10.419551118560081</c:v>
                </c:pt>
                <c:pt idx="9">
                  <c:v>9.6975254063376664</c:v>
                </c:pt>
                <c:pt idx="10">
                  <c:v>44.379592117008855</c:v>
                </c:pt>
                <c:pt idx="11">
                  <c:v>15.174974099228733</c:v>
                </c:pt>
                <c:pt idx="12">
                  <c:v>9.9793818642061005</c:v>
                </c:pt>
                <c:pt idx="13">
                  <c:v>2.3074496372076254</c:v>
                </c:pt>
                <c:pt idx="14">
                  <c:v>16.148615832928606</c:v>
                </c:pt>
                <c:pt idx="15">
                  <c:v>1.8847006651884701</c:v>
                </c:pt>
                <c:pt idx="16">
                  <c:v>8.1969792322215227</c:v>
                </c:pt>
                <c:pt idx="17">
                  <c:v>0.1697792869269949</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20.295588295814643</c:v>
                </c:pt>
                <c:pt idx="1">
                  <c:v>40.881435656219644</c:v>
                </c:pt>
                <c:pt idx="2">
                  <c:v>28.63259480766617</c:v>
                </c:pt>
                <c:pt idx="3">
                  <c:v>46.353828921770912</c:v>
                </c:pt>
                <c:pt idx="4">
                  <c:v>39.052143172779495</c:v>
                </c:pt>
                <c:pt idx="5">
                  <c:v>28.261555450386496</c:v>
                </c:pt>
                <c:pt idx="6">
                  <c:v>22.967479674796749</c:v>
                </c:pt>
                <c:pt idx="7">
                  <c:v>22.535634810849821</c:v>
                </c:pt>
                <c:pt idx="8">
                  <c:v>41.98334912191212</c:v>
                </c:pt>
                <c:pt idx="9">
                  <c:v>41.352021045507634</c:v>
                </c:pt>
                <c:pt idx="10">
                  <c:v>17.64059603103756</c:v>
                </c:pt>
                <c:pt idx="11">
                  <c:v>19.730631978818923</c:v>
                </c:pt>
                <c:pt idx="12">
                  <c:v>20.050626709672152</c:v>
                </c:pt>
                <c:pt idx="13">
                  <c:v>45.175537428455542</c:v>
                </c:pt>
                <c:pt idx="14">
                  <c:v>37.518212724623602</c:v>
                </c:pt>
                <c:pt idx="15">
                  <c:v>36.197339246119732</c:v>
                </c:pt>
                <c:pt idx="16">
                  <c:v>11.217747010698552</c:v>
                </c:pt>
                <c:pt idx="17">
                  <c:v>38.879456706281836</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2.0576978476480514E-3</c:v>
                </c:pt>
                <c:pt idx="1">
                  <c:v>0</c:v>
                </c:pt>
                <c:pt idx="2">
                  <c:v>2.0388745412532282E-2</c:v>
                </c:pt>
                <c:pt idx="3">
                  <c:v>0</c:v>
                </c:pt>
                <c:pt idx="4">
                  <c:v>0</c:v>
                </c:pt>
                <c:pt idx="5">
                  <c:v>0</c:v>
                </c:pt>
                <c:pt idx="6">
                  <c:v>1.5129020855425945</c:v>
                </c:pt>
                <c:pt idx="7">
                  <c:v>1.2028628134961208E-2</c:v>
                </c:pt>
                <c:pt idx="8">
                  <c:v>1.5484952269911827E-2</c:v>
                </c:pt>
                <c:pt idx="9">
                  <c:v>0.330746307757802</c:v>
                </c:pt>
                <c:pt idx="10">
                  <c:v>0</c:v>
                </c:pt>
                <c:pt idx="11">
                  <c:v>0.13525958328536894</c:v>
                </c:pt>
                <c:pt idx="12">
                  <c:v>1.6331196668435879E-2</c:v>
                </c:pt>
                <c:pt idx="13">
                  <c:v>0</c:v>
                </c:pt>
                <c:pt idx="14">
                  <c:v>0.19426906265177271</c:v>
                </c:pt>
                <c:pt idx="15">
                  <c:v>7.4425253821916213</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84.951971848846057</c:v>
                </c:pt>
                <c:pt idx="1">
                  <c:v>46.894892486592148</c:v>
                </c:pt>
                <c:pt idx="2">
                  <c:v>63.886105052172375</c:v>
                </c:pt>
                <c:pt idx="3">
                  <c:v>52.905516584394213</c:v>
                </c:pt>
                <c:pt idx="4">
                  <c:v>30.350909424949478</c:v>
                </c:pt>
                <c:pt idx="5">
                  <c:v>51.557700745941204</c:v>
                </c:pt>
                <c:pt idx="6">
                  <c:v>48.958486569184146</c:v>
                </c:pt>
                <c:pt idx="7">
                  <c:v>83.47051679935231</c:v>
                </c:pt>
                <c:pt idx="8">
                  <c:v>37.117762184352472</c:v>
                </c:pt>
                <c:pt idx="9">
                  <c:v>48.662507171543318</c:v>
                </c:pt>
                <c:pt idx="10">
                  <c:v>38.411960132890364</c:v>
                </c:pt>
                <c:pt idx="11">
                  <c:v>62.245435665354449</c:v>
                </c:pt>
                <c:pt idx="12">
                  <c:v>75.30267658396221</c:v>
                </c:pt>
                <c:pt idx="13">
                  <c:v>50.433584103830469</c:v>
                </c:pt>
                <c:pt idx="14">
                  <c:v>41.183866911693585</c:v>
                </c:pt>
                <c:pt idx="15">
                  <c:v>51.808900783031021</c:v>
                </c:pt>
                <c:pt idx="16">
                  <c:v>99.318403115871476</c:v>
                </c:pt>
                <c:pt idx="17">
                  <c:v>69.058295964125563</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9.2727618564544756E-2</c:v>
                </c:pt>
                <c:pt idx="1">
                  <c:v>8.1750288206104962</c:v>
                </c:pt>
                <c:pt idx="2">
                  <c:v>8.1530389671638268</c:v>
                </c:pt>
                <c:pt idx="3">
                  <c:v>0.16887503247596777</c:v>
                </c:pt>
                <c:pt idx="4">
                  <c:v>36.279012799314103</c:v>
                </c:pt>
                <c:pt idx="5">
                  <c:v>0</c:v>
                </c:pt>
                <c:pt idx="6">
                  <c:v>30.259789932036835</c:v>
                </c:pt>
                <c:pt idx="7">
                  <c:v>8.4145189583052211</c:v>
                </c:pt>
                <c:pt idx="8">
                  <c:v>5.7682944293283693</c:v>
                </c:pt>
                <c:pt idx="9">
                  <c:v>8.6512717536813923</c:v>
                </c:pt>
                <c:pt idx="10">
                  <c:v>47.574750830564781</c:v>
                </c:pt>
                <c:pt idx="11">
                  <c:v>15.433495551904777</c:v>
                </c:pt>
                <c:pt idx="12">
                  <c:v>6.3059883815625168</c:v>
                </c:pt>
                <c:pt idx="13">
                  <c:v>1.2404525354620111</c:v>
                </c:pt>
                <c:pt idx="14">
                  <c:v>7.3314633910436209</c:v>
                </c:pt>
                <c:pt idx="15">
                  <c:v>8.6728119734364159E-2</c:v>
                </c:pt>
                <c:pt idx="16">
                  <c:v>0.60856864654333009</c:v>
                </c:pt>
                <c:pt idx="17">
                  <c:v>6.4061499039077513E-2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14.9553005325894</c:v>
                </c:pt>
                <c:pt idx="1">
                  <c:v>44.930078692797352</c:v>
                </c:pt>
                <c:pt idx="2">
                  <c:v>27.913694511584037</c:v>
                </c:pt>
                <c:pt idx="3">
                  <c:v>46.92560838312982</c:v>
                </c:pt>
                <c:pt idx="4">
                  <c:v>33.370077775736419</c:v>
                </c:pt>
                <c:pt idx="5">
                  <c:v>48.442299254058796</c:v>
                </c:pt>
                <c:pt idx="6">
                  <c:v>19.190032069198857</c:v>
                </c:pt>
                <c:pt idx="7">
                  <c:v>8.1095668600728654</c:v>
                </c:pt>
                <c:pt idx="8">
                  <c:v>57.108215189269174</c:v>
                </c:pt>
                <c:pt idx="9">
                  <c:v>42.536813922356089</c:v>
                </c:pt>
                <c:pt idx="10">
                  <c:v>14.013289036544851</c:v>
                </c:pt>
                <c:pt idx="11">
                  <c:v>22.311769628963763</c:v>
                </c:pt>
                <c:pt idx="12">
                  <c:v>18.391335034475269</c:v>
                </c:pt>
                <c:pt idx="13">
                  <c:v>48.320220524895191</c:v>
                </c:pt>
                <c:pt idx="14">
                  <c:v>51.378276429055035</c:v>
                </c:pt>
                <c:pt idx="15">
                  <c:v>41.820299335910398</c:v>
                </c:pt>
                <c:pt idx="16">
                  <c:v>7.3028237585199607E-2</c:v>
                </c:pt>
                <c:pt idx="17">
                  <c:v>30.877642536835364</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4.7161469079761834E-2</c:v>
                </c:pt>
                <c:pt idx="3">
                  <c:v>0</c:v>
                </c:pt>
                <c:pt idx="4">
                  <c:v>0</c:v>
                </c:pt>
                <c:pt idx="5">
                  <c:v>0</c:v>
                </c:pt>
                <c:pt idx="6">
                  <c:v>1.5916914295801583</c:v>
                </c:pt>
                <c:pt idx="7">
                  <c:v>5.397382269599244E-3</c:v>
                </c:pt>
                <c:pt idx="8">
                  <c:v>5.7281970499785196E-3</c:v>
                </c:pt>
                <c:pt idx="9">
                  <c:v>0.14940715241920061</c:v>
                </c:pt>
                <c:pt idx="10">
                  <c:v>0</c:v>
                </c:pt>
                <c:pt idx="11">
                  <c:v>9.2991537770062919E-3</c:v>
                </c:pt>
                <c:pt idx="12">
                  <c:v>0</c:v>
                </c:pt>
                <c:pt idx="13">
                  <c:v>5.7428358123241255E-3</c:v>
                </c:pt>
                <c:pt idx="14">
                  <c:v>0.10639326820775703</c:v>
                </c:pt>
                <c:pt idx="15">
                  <c:v>6.2840717613242143</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'42pbpcasaadpot'!$Q$11:$Q$29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Aragón</c:v>
                </c:pt>
                <c:pt idx="9">
                  <c:v>Murcia, Región de</c:v>
                </c:pt>
                <c:pt idx="10">
                  <c:v>Rioja, La</c:v>
                </c:pt>
                <c:pt idx="11">
                  <c:v>País Vasco</c:v>
                </c:pt>
                <c:pt idx="12">
                  <c:v>Cataluña</c:v>
                </c:pt>
                <c:pt idx="13">
                  <c:v>Navarra, Comunidad Foral de</c:v>
                </c:pt>
                <c:pt idx="14">
                  <c:v>Ceuta y Melilla</c:v>
                </c:pt>
                <c:pt idx="15">
                  <c:v>Cantabria</c:v>
                </c:pt>
                <c:pt idx="16">
                  <c:v>Asturias, Principado de</c:v>
                </c:pt>
                <c:pt idx="17">
                  <c:v>Canarias</c:v>
                </c:pt>
                <c:pt idx="18">
                  <c:v>Galicia</c:v>
                </c:pt>
              </c:strCache>
            </c:strRef>
          </c:cat>
          <c:val>
            <c:numRef>
              <c:f>'42pbpcasaadpot'!$R$11:$R$29</c:f>
              <c:numCache>
                <c:formatCode>#,##0.00</c:formatCode>
                <c:ptCount val="19"/>
                <c:pt idx="0">
                  <c:v>30.55291788616497</c:v>
                </c:pt>
                <c:pt idx="1">
                  <c:v>28.429165914932256</c:v>
                </c:pt>
                <c:pt idx="2">
                  <c:v>26.426251825800872</c:v>
                </c:pt>
                <c:pt idx="3">
                  <c:v>25.194330132601738</c:v>
                </c:pt>
                <c:pt idx="4">
                  <c:v>24.57929635648625</c:v>
                </c:pt>
                <c:pt idx="5">
                  <c:v>24.079130047762344</c:v>
                </c:pt>
                <c:pt idx="6">
                  <c:v>23.264701001272336</c:v>
                </c:pt>
                <c:pt idx="7">
                  <c:v>23.074048654957359</c:v>
                </c:pt>
                <c:pt idx="8">
                  <c:v>22.893000166190433</c:v>
                </c:pt>
                <c:pt idx="9">
                  <c:v>22.463159738139264</c:v>
                </c:pt>
                <c:pt idx="10">
                  <c:v>22.005267028873757</c:v>
                </c:pt>
                <c:pt idx="11">
                  <c:v>21.178799275240952</c:v>
                </c:pt>
                <c:pt idx="12">
                  <c:v>21.119127502265723</c:v>
                </c:pt>
                <c:pt idx="13">
                  <c:v>19.935833609912599</c:v>
                </c:pt>
                <c:pt idx="14">
                  <c:v>18.034979933607492</c:v>
                </c:pt>
                <c:pt idx="15">
                  <c:v>17.894315452361891</c:v>
                </c:pt>
                <c:pt idx="16">
                  <c:v>17.13267886764746</c:v>
                </c:pt>
                <c:pt idx="17">
                  <c:v>16.977895214244867</c:v>
                </c:pt>
                <c:pt idx="18">
                  <c:v>16.152973020169387</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Castilla y León</c:v>
                </c:pt>
                <c:pt idx="2">
                  <c:v>Extremadura</c:v>
                </c:pt>
                <c:pt idx="3">
                  <c:v>Balears, Illes</c:v>
                </c:pt>
                <c:pt idx="4">
                  <c:v>Cataluña</c:v>
                </c:pt>
                <c:pt idx="5">
                  <c:v>País Vasco</c:v>
                </c:pt>
                <c:pt idx="6">
                  <c:v>Rioja, La</c:v>
                </c:pt>
                <c:pt idx="7">
                  <c:v>Castilla - La Mancha</c:v>
                </c:pt>
                <c:pt idx="8">
                  <c:v>Murcia, Región de</c:v>
                </c:pt>
                <c:pt idx="9">
                  <c:v>TOTAL</c:v>
                </c:pt>
                <c:pt idx="10">
                  <c:v>Comunitat Valenciana</c:v>
                </c:pt>
                <c:pt idx="11">
                  <c:v>Madrid, Comunidad de</c:v>
                </c:pt>
                <c:pt idx="12">
                  <c:v>Aragón</c:v>
                </c:pt>
                <c:pt idx="13">
                  <c:v>Canarias</c:v>
                </c:pt>
                <c:pt idx="14">
                  <c:v>Ceuta y Melilla</c:v>
                </c:pt>
                <c:pt idx="15">
                  <c:v>Asturias, Principado de</c:v>
                </c:pt>
                <c:pt idx="16">
                  <c:v>Navarra, Comunidad Foral de</c:v>
                </c:pt>
                <c:pt idx="17">
                  <c:v>Cantabria</c:v>
                </c:pt>
                <c:pt idx="18">
                  <c:v>Galicia</c:v>
                </c:pt>
              </c:strCache>
            </c:strRef>
          </c:cat>
          <c:val>
            <c:numRef>
              <c:f>'22solcasaadpot'!$R$10:$R$28</c:f>
              <c:numCache>
                <c:formatCode>0.00</c:formatCode>
                <c:ptCount val="19"/>
                <c:pt idx="0">
                  <c:v>40.979137768024124</c:v>
                </c:pt>
                <c:pt idx="1">
                  <c:v>39.103604670180125</c:v>
                </c:pt>
                <c:pt idx="2">
                  <c:v>38.702113101762357</c:v>
                </c:pt>
                <c:pt idx="3">
                  <c:v>37.240348814422887</c:v>
                </c:pt>
                <c:pt idx="4">
                  <c:v>35.978037629732427</c:v>
                </c:pt>
                <c:pt idx="5">
                  <c:v>35.342357294029874</c:v>
                </c:pt>
                <c:pt idx="6">
                  <c:v>35.293838525231912</c:v>
                </c:pt>
                <c:pt idx="7">
                  <c:v>34.858261128522201</c:v>
                </c:pt>
                <c:pt idx="8">
                  <c:v>33.868317632333927</c:v>
                </c:pt>
                <c:pt idx="9">
                  <c:v>33.668766151147075</c:v>
                </c:pt>
                <c:pt idx="10">
                  <c:v>33.044232033643887</c:v>
                </c:pt>
                <c:pt idx="11">
                  <c:v>31.505772653726723</c:v>
                </c:pt>
                <c:pt idx="12">
                  <c:v>30.555451314244664</c:v>
                </c:pt>
                <c:pt idx="13">
                  <c:v>28.617119870644608</c:v>
                </c:pt>
                <c:pt idx="14">
                  <c:v>27.36461378387752</c:v>
                </c:pt>
                <c:pt idx="15">
                  <c:v>26.999700867484297</c:v>
                </c:pt>
                <c:pt idx="16">
                  <c:v>26.647490504111811</c:v>
                </c:pt>
                <c:pt idx="17">
                  <c:v>24.227381905524421</c:v>
                </c:pt>
                <c:pt idx="18">
                  <c:v>17.988896295144738</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Aragón</c:v>
                </c:pt>
                <c:pt idx="5">
                  <c:v>País Vasco</c:v>
                </c:pt>
                <c:pt idx="6">
                  <c:v>Asturias, Principado de</c:v>
                </c:pt>
                <c:pt idx="7">
                  <c:v>TOTAL</c:v>
                </c:pt>
                <c:pt idx="8">
                  <c:v>Cantabria</c:v>
                </c:pt>
                <c:pt idx="9">
                  <c:v>Comunitat Valenciana</c:v>
                </c:pt>
                <c:pt idx="10">
                  <c:v>Rioja, La</c:v>
                </c:pt>
                <c:pt idx="11">
                  <c:v>Murcia, Región de</c:v>
                </c:pt>
                <c:pt idx="12">
                  <c:v>Galicia</c:v>
                </c:pt>
                <c:pt idx="13">
                  <c:v>Cataluña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5.2508219354508512</c:v>
                </c:pt>
                <c:pt idx="1">
                  <c:v>3.5766278358954477</c:v>
                </c:pt>
                <c:pt idx="2">
                  <c:v>3.4380910286008048</c:v>
                </c:pt>
                <c:pt idx="3">
                  <c:v>3.3592504881381924</c:v>
                </c:pt>
                <c:pt idx="4">
                  <c:v>3.1837284880439638</c:v>
                </c:pt>
                <c:pt idx="5">
                  <c:v>3.1380199990795479</c:v>
                </c:pt>
                <c:pt idx="6">
                  <c:v>3.1311253801960124</c:v>
                </c:pt>
                <c:pt idx="7">
                  <c:v>3.0611104281820825</c:v>
                </c:pt>
                <c:pt idx="8">
                  <c:v>3.0388162892789952</c:v>
                </c:pt>
                <c:pt idx="9">
                  <c:v>3.0387092507086102</c:v>
                </c:pt>
                <c:pt idx="10">
                  <c:v>2.8779143731266408</c:v>
                </c:pt>
                <c:pt idx="11">
                  <c:v>2.8106093219530681</c:v>
                </c:pt>
                <c:pt idx="12">
                  <c:v>2.8098586957810259</c:v>
                </c:pt>
                <c:pt idx="13">
                  <c:v>2.7809039348830158</c:v>
                </c:pt>
                <c:pt idx="14">
                  <c:v>2.6957161647945265</c:v>
                </c:pt>
                <c:pt idx="15">
                  <c:v>2.5502807656131963</c:v>
                </c:pt>
                <c:pt idx="16">
                  <c:v>2.4128363249548097</c:v>
                </c:pt>
                <c:pt idx="17">
                  <c:v>2.1596606247589665</c:v>
                </c:pt>
                <c:pt idx="18">
                  <c:v>1.9453090262338817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Galicia</c:v>
                </c:pt>
                <c:pt idx="5">
                  <c:v>Extremadura</c:v>
                </c:pt>
                <c:pt idx="6">
                  <c:v>Asturias, Principado de</c:v>
                </c:pt>
                <c:pt idx="7">
                  <c:v>País Vasco</c:v>
                </c:pt>
                <c:pt idx="8">
                  <c:v>TOTAL</c:v>
                </c:pt>
                <c:pt idx="9">
                  <c:v>Cantabria</c:v>
                </c:pt>
                <c:pt idx="10">
                  <c:v>Castilla - La Mancha</c:v>
                </c:pt>
                <c:pt idx="11">
                  <c:v>Comunitat Valenciana</c:v>
                </c:pt>
                <c:pt idx="12">
                  <c:v>Canarias</c:v>
                </c:pt>
                <c:pt idx="13">
                  <c:v>Cataluña</c:v>
                </c:pt>
                <c:pt idx="14">
                  <c:v>Madrid, Comunidad de</c:v>
                </c:pt>
                <c:pt idx="15">
                  <c:v>Balears, Illes</c:v>
                </c:pt>
                <c:pt idx="16">
                  <c:v>Aragón</c:v>
                </c:pt>
                <c:pt idx="17">
                  <c:v>Navarra, Comunidad Foral de</c:v>
                </c:pt>
                <c:pt idx="18">
                  <c:v>Rioja, La</c:v>
                </c:pt>
              </c:strCache>
            </c:strRef>
          </c:cat>
          <c:val>
            <c:numRef>
              <c:f>'44bpbpcasaad'!$AL$11:$AL$29</c:f>
              <c:numCache>
                <c:formatCode>0.00</c:formatCode>
                <c:ptCount val="19"/>
                <c:pt idx="0">
                  <c:v>1.4769763438430599</c:v>
                </c:pt>
                <c:pt idx="1">
                  <c:v>1.3681314595880734</c:v>
                </c:pt>
                <c:pt idx="2">
                  <c:v>1.2521758861431276</c:v>
                </c:pt>
                <c:pt idx="3">
                  <c:v>1.2302403856894901</c:v>
                </c:pt>
                <c:pt idx="4">
                  <c:v>1.0839329212203344</c:v>
                </c:pt>
                <c:pt idx="5">
                  <c:v>1.0810167965351154</c:v>
                </c:pt>
                <c:pt idx="6">
                  <c:v>1.0540902075115761</c:v>
                </c:pt>
                <c:pt idx="7">
                  <c:v>1.0424761417357189</c:v>
                </c:pt>
                <c:pt idx="8">
                  <c:v>1.0315935233947655</c:v>
                </c:pt>
                <c:pt idx="9">
                  <c:v>1.0308431101653881</c:v>
                </c:pt>
                <c:pt idx="10">
                  <c:v>1.0092578811061828</c:v>
                </c:pt>
                <c:pt idx="11">
                  <c:v>1.0005371029210579</c:v>
                </c:pt>
                <c:pt idx="12">
                  <c:v>0.9333856747637107</c:v>
                </c:pt>
                <c:pt idx="13">
                  <c:v>0.90337071669763946</c:v>
                </c:pt>
                <c:pt idx="14">
                  <c:v>0.87030906997135782</c:v>
                </c:pt>
                <c:pt idx="15">
                  <c:v>0.82211576530208252</c:v>
                </c:pt>
                <c:pt idx="16">
                  <c:v>0.82117216460982589</c:v>
                </c:pt>
                <c:pt idx="17">
                  <c:v>0.63360144823188169</c:v>
                </c:pt>
                <c:pt idx="18">
                  <c:v>0.62117960658624916</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Castilla y León</c:v>
                </c:pt>
                <c:pt idx="1">
                  <c:v>Andalucía</c:v>
                </c:pt>
                <c:pt idx="2">
                  <c:v>Castilla - La Mancha</c:v>
                </c:pt>
                <c:pt idx="3">
                  <c:v>Murcia, Región de</c:v>
                </c:pt>
                <c:pt idx="4">
                  <c:v>Balears, Illes</c:v>
                </c:pt>
                <c:pt idx="5">
                  <c:v>Extremadura</c:v>
                </c:pt>
                <c:pt idx="6">
                  <c:v>Comunitat Valenciana</c:v>
                </c:pt>
                <c:pt idx="7">
                  <c:v>TOTAL</c:v>
                </c:pt>
                <c:pt idx="8">
                  <c:v>Cataluña</c:v>
                </c:pt>
                <c:pt idx="9">
                  <c:v>Cantabria</c:v>
                </c:pt>
                <c:pt idx="10">
                  <c:v>Aragón</c:v>
                </c:pt>
                <c:pt idx="11">
                  <c:v>Madrid, Comunidad de</c:v>
                </c:pt>
                <c:pt idx="12">
                  <c:v>Ceuta y Melilla</c:v>
                </c:pt>
                <c:pt idx="13">
                  <c:v>País Vasco</c:v>
                </c:pt>
                <c:pt idx="14">
                  <c:v>Rioja, La</c:v>
                </c:pt>
                <c:pt idx="15">
                  <c:v>Asturias, Principado de</c:v>
                </c:pt>
                <c:pt idx="16">
                  <c:v>Canarias</c:v>
                </c:pt>
                <c:pt idx="17">
                  <c:v>Navarra, Comunidad Foral de</c:v>
                </c:pt>
                <c:pt idx="18">
                  <c:v>Galicia</c:v>
                </c:pt>
              </c:strCache>
            </c:strRef>
          </c:cat>
          <c:val>
            <c:numRef>
              <c:f>'44bpbpcasaad'!$AR$11:$AR$29</c:f>
              <c:numCache>
                <c:formatCode>0.00</c:formatCode>
                <c:ptCount val="19"/>
                <c:pt idx="0">
                  <c:v>5.2059138446516053</c:v>
                </c:pt>
                <c:pt idx="1">
                  <c:v>5.1754394385100237</c:v>
                </c:pt>
                <c:pt idx="2">
                  <c:v>4.7950115203159855</c:v>
                </c:pt>
                <c:pt idx="3">
                  <c:v>4.6741324090729606</c:v>
                </c:pt>
                <c:pt idx="4">
                  <c:v>4.5104600233956313</c:v>
                </c:pt>
                <c:pt idx="5">
                  <c:v>4.2955829219887027</c:v>
                </c:pt>
                <c:pt idx="6">
                  <c:v>4.2698298370397048</c:v>
                </c:pt>
                <c:pt idx="7">
                  <c:v>4.1451178578628101</c:v>
                </c:pt>
                <c:pt idx="8">
                  <c:v>4.0938394949534374</c:v>
                </c:pt>
                <c:pt idx="9">
                  <c:v>3.8986614698189652</c:v>
                </c:pt>
                <c:pt idx="10">
                  <c:v>3.8653087420954959</c:v>
                </c:pt>
                <c:pt idx="11">
                  <c:v>3.6633774514756565</c:v>
                </c:pt>
                <c:pt idx="12">
                  <c:v>3.5317283872197165</c:v>
                </c:pt>
                <c:pt idx="13">
                  <c:v>3.5143752283319865</c:v>
                </c:pt>
                <c:pt idx="14">
                  <c:v>3.4406769090039706</c:v>
                </c:pt>
                <c:pt idx="15">
                  <c:v>3.3420938269561078</c:v>
                </c:pt>
                <c:pt idx="16">
                  <c:v>2.995422888334438</c:v>
                </c:pt>
                <c:pt idx="17">
                  <c:v>2.8589640435114263</c:v>
                </c:pt>
                <c:pt idx="18">
                  <c:v>2.8354284844744653</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Extremadura</c:v>
                </c:pt>
                <c:pt idx="6">
                  <c:v>Madrid, Comunidad de</c:v>
                </c:pt>
                <c:pt idx="7">
                  <c:v>TOTAL</c:v>
                </c:pt>
                <c:pt idx="8">
                  <c:v>Aragón</c:v>
                </c:pt>
                <c:pt idx="9">
                  <c:v>Rioja, La</c:v>
                </c:pt>
                <c:pt idx="10">
                  <c:v>Murcia, Región de</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35.759792083534578</c:v>
                </c:pt>
                <c:pt idx="1">
                  <c:v>33.950353418927378</c:v>
                </c:pt>
                <c:pt idx="2">
                  <c:v>33.452897374724287</c:v>
                </c:pt>
                <c:pt idx="3">
                  <c:v>30.291151284490962</c:v>
                </c:pt>
                <c:pt idx="4">
                  <c:v>28.92889159578181</c:v>
                </c:pt>
                <c:pt idx="5">
                  <c:v>28.178595381814699</c:v>
                </c:pt>
                <c:pt idx="6">
                  <c:v>27.63288161214431</c:v>
                </c:pt>
                <c:pt idx="7">
                  <c:v>27.623653570132742</c:v>
                </c:pt>
                <c:pt idx="8">
                  <c:v>27.440998573763494</c:v>
                </c:pt>
                <c:pt idx="9">
                  <c:v>27.418478260869566</c:v>
                </c:pt>
                <c:pt idx="10">
                  <c:v>26.81288476910348</c:v>
                </c:pt>
                <c:pt idx="11">
                  <c:v>26.075640306764448</c:v>
                </c:pt>
                <c:pt idx="12">
                  <c:v>24.645751535286418</c:v>
                </c:pt>
                <c:pt idx="13">
                  <c:v>24.185935066490956</c:v>
                </c:pt>
                <c:pt idx="14">
                  <c:v>23.201730665224446</c:v>
                </c:pt>
                <c:pt idx="15">
                  <c:v>21.797244499280279</c:v>
                </c:pt>
                <c:pt idx="16">
                  <c:v>20.690641650674074</c:v>
                </c:pt>
                <c:pt idx="17">
                  <c:v>17.657104519486857</c:v>
                </c:pt>
                <c:pt idx="18">
                  <c:v>17.255938457900914</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'45ResolPIAAltaBaj'!$AC$11:$AC$52</c:f>
              <c:numCache>
                <c:formatCode>m/d/yyyy</c:formatCode>
                <c:ptCount val="4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numCache>
            </c:numRef>
          </c:cat>
          <c:val>
            <c:numRef>
              <c:f>'45ResolPIAAltaBaj'!$AD$11:$AD$52</c:f>
              <c:numCache>
                <c:formatCode>0</c:formatCode>
                <c:ptCount val="42"/>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pt idx="41">
                  <c:v>21725</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'45ResolPIAAltaBaj'!$AC$11:$AC$52</c:f>
              <c:numCache>
                <c:formatCode>m/d/yyyy</c:formatCode>
                <c:ptCount val="4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numCache>
            </c:numRef>
          </c:cat>
          <c:val>
            <c:numRef>
              <c:f>'45ResolPIAAltaBaj'!$AE$11:$AE$52</c:f>
              <c:numCache>
                <c:formatCode>0</c:formatCode>
                <c:ptCount val="42"/>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pt idx="41">
                  <c:v>15859</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3383</c:v>
                </c:pt>
                <c:pt idx="1">
                  <c:v>98384</c:v>
                </c:pt>
                <c:pt idx="2">
                  <c:v>52886</c:v>
                </c:pt>
                <c:pt idx="3">
                  <c:v>66577</c:v>
                </c:pt>
                <c:pt idx="4">
                  <c:v>69793</c:v>
                </c:pt>
                <c:pt idx="5">
                  <c:v>105084</c:v>
                </c:pt>
                <c:pt idx="6">
                  <c:v>282528</c:v>
                </c:pt>
                <c:pt idx="7">
                  <c:v>793311</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929587</c:v>
                </c:pt>
                <c:pt idx="1">
                  <c:v>542359</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490</c:v>
                </c:pt>
                <c:pt idx="1">
                  <c:v>10068</c:v>
                </c:pt>
                <c:pt idx="2">
                  <c:v>6075</c:v>
                </c:pt>
                <c:pt idx="3">
                  <c:v>8876</c:v>
                </c:pt>
                <c:pt idx="4">
                  <c:v>8359</c:v>
                </c:pt>
                <c:pt idx="5">
                  <c:v>11306</c:v>
                </c:pt>
                <c:pt idx="6">
                  <c:v>37617</c:v>
                </c:pt>
                <c:pt idx="7">
                  <c:v>178344</c:v>
                </c:pt>
              </c:numCache>
            </c:numRef>
          </c:val>
          <c:extLst>
            <c:ext xmlns:c15="http://schemas.microsoft.com/office/drawing/2012/chart" uri="{02D57815-91ED-43cb-92C2-25804820EDAC}">
              <c15:datalabelsRange>
                <c15:f>'46aperfpb_graf'!$V$12:$AC$12</c15:f>
                <c15:dlblRangeCache>
                  <c:ptCount val="8"/>
                  <c:pt idx="0">
                    <c:v>33%</c:v>
                  </c:pt>
                  <c:pt idx="1">
                    <c:v>34%</c:v>
                  </c:pt>
                  <c:pt idx="2">
                    <c:v>30%</c:v>
                  </c:pt>
                  <c:pt idx="3">
                    <c:v>31%</c:v>
                  </c:pt>
                  <c:pt idx="4">
                    <c:v>26%</c:v>
                  </c:pt>
                  <c:pt idx="5">
                    <c:v>22%</c:v>
                  </c:pt>
                  <c:pt idx="6">
                    <c:v>22%</c:v>
                  </c:pt>
                  <c:pt idx="7">
                    <c:v>30%</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688</c:v>
                </c:pt>
                <c:pt idx="1">
                  <c:v>11575</c:v>
                </c:pt>
                <c:pt idx="2">
                  <c:v>7635</c:v>
                </c:pt>
                <c:pt idx="3">
                  <c:v>11166</c:v>
                </c:pt>
                <c:pt idx="4">
                  <c:v>12431</c:v>
                </c:pt>
                <c:pt idx="5">
                  <c:v>19953</c:v>
                </c:pt>
                <c:pt idx="6">
                  <c:v>63697</c:v>
                </c:pt>
                <c:pt idx="7">
                  <c:v>226026</c:v>
                </c:pt>
              </c:numCache>
            </c:numRef>
          </c:val>
          <c:extLst>
            <c:ext xmlns:c15="http://schemas.microsoft.com/office/drawing/2012/chart" uri="{02D57815-91ED-43cb-92C2-25804820EDAC}">
              <c15:datalabelsRange>
                <c15:f>'46aperfpb_graf'!$V$13:$AC$13</c15:f>
                <c15:dlblRangeCache>
                  <c:ptCount val="8"/>
                  <c:pt idx="0">
                    <c:v>46%</c:v>
                  </c:pt>
                  <c:pt idx="1">
                    <c:v>39%</c:v>
                  </c:pt>
                  <c:pt idx="2">
                    <c:v>38%</c:v>
                  </c:pt>
                  <c:pt idx="3">
                    <c:v>39%</c:v>
                  </c:pt>
                  <c:pt idx="4">
                    <c:v>38%</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316</c:v>
                </c:pt>
                <c:pt idx="1">
                  <c:v>8219</c:v>
                </c:pt>
                <c:pt idx="2">
                  <c:v>6606</c:v>
                </c:pt>
                <c:pt idx="3">
                  <c:v>8724</c:v>
                </c:pt>
                <c:pt idx="4">
                  <c:v>11512</c:v>
                </c:pt>
                <c:pt idx="5">
                  <c:v>20300</c:v>
                </c:pt>
                <c:pt idx="6">
                  <c:v>72891</c:v>
                </c:pt>
                <c:pt idx="7">
                  <c:v>186713</c:v>
                </c:pt>
              </c:numCache>
            </c:numRef>
          </c:val>
          <c:extLst>
            <c:ext xmlns:c15="http://schemas.microsoft.com/office/drawing/2012/chart" uri="{02D57815-91ED-43cb-92C2-25804820EDAC}">
              <c15:datalabelsRange>
                <c15:f>'46aperfpb_graf'!$V$14:$AC$14</c15:f>
                <c15:dlblRangeCache>
                  <c:ptCount val="8"/>
                  <c:pt idx="0">
                    <c:v>21%</c:v>
                  </c:pt>
                  <c:pt idx="1">
                    <c:v>28%</c:v>
                  </c:pt>
                  <c:pt idx="2">
                    <c:v>33%</c:v>
                  </c:pt>
                  <c:pt idx="3">
                    <c:v>30%</c:v>
                  </c:pt>
                  <c:pt idx="4">
                    <c:v>36%</c:v>
                  </c:pt>
                  <c:pt idx="5">
                    <c:v>39%</c:v>
                  </c:pt>
                  <c:pt idx="6">
                    <c:v>42%</c:v>
                  </c:pt>
                  <c:pt idx="7">
                    <c:v>32%</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608</c:v>
                </c:pt>
                <c:pt idx="1">
                  <c:v>21283</c:v>
                </c:pt>
                <c:pt idx="2">
                  <c:v>9384</c:v>
                </c:pt>
                <c:pt idx="3">
                  <c:v>10888</c:v>
                </c:pt>
                <c:pt idx="4">
                  <c:v>9403</c:v>
                </c:pt>
                <c:pt idx="5">
                  <c:v>12273</c:v>
                </c:pt>
                <c:pt idx="6">
                  <c:v>27904</c:v>
                </c:pt>
                <c:pt idx="7">
                  <c:v>55812</c:v>
                </c:pt>
              </c:numCache>
            </c:numRef>
          </c:val>
          <c:extLst>
            <c:ext xmlns:c15="http://schemas.microsoft.com/office/drawing/2012/chart" uri="{02D57815-91ED-43cb-92C2-25804820EDAC}">
              <c15:datalabelsRange>
                <c15:f>'46aperfpb_graf'!$V$16:$AC$16</c15:f>
                <c15:dlblRangeCache>
                  <c:ptCount val="8"/>
                  <c:pt idx="0">
                    <c:v>32%</c:v>
                  </c:pt>
                  <c:pt idx="1">
                    <c:v>31%</c:v>
                  </c:pt>
                  <c:pt idx="2">
                    <c:v>29%</c:v>
                  </c:pt>
                  <c:pt idx="3">
                    <c:v>29%</c:v>
                  </c:pt>
                  <c:pt idx="4">
                    <c:v>25%</c:v>
                  </c:pt>
                  <c:pt idx="5">
                    <c:v>23%</c:v>
                  </c:pt>
                  <c:pt idx="6">
                    <c:v>26%</c:v>
                  </c:pt>
                  <c:pt idx="7">
                    <c:v>28%</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908</c:v>
                </c:pt>
                <c:pt idx="1">
                  <c:v>28372</c:v>
                </c:pt>
                <c:pt idx="2">
                  <c:v>12019</c:v>
                </c:pt>
                <c:pt idx="3">
                  <c:v>14651</c:v>
                </c:pt>
                <c:pt idx="4">
                  <c:v>14873</c:v>
                </c:pt>
                <c:pt idx="5">
                  <c:v>21438</c:v>
                </c:pt>
                <c:pt idx="6">
                  <c:v>42412</c:v>
                </c:pt>
                <c:pt idx="7">
                  <c:v>75778</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40%</c:v>
                  </c:pt>
                  <c:pt idx="6">
                    <c:v>39%</c:v>
                  </c:pt>
                  <c:pt idx="7">
                    <c:v>37%</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373</c:v>
                </c:pt>
                <c:pt idx="1">
                  <c:v>18867</c:v>
                </c:pt>
                <c:pt idx="2">
                  <c:v>11167</c:v>
                </c:pt>
                <c:pt idx="3">
                  <c:v>12272</c:v>
                </c:pt>
                <c:pt idx="4">
                  <c:v>13215</c:v>
                </c:pt>
                <c:pt idx="5">
                  <c:v>19814</c:v>
                </c:pt>
                <c:pt idx="6">
                  <c:v>38007</c:v>
                </c:pt>
                <c:pt idx="7">
                  <c:v>70638</c:v>
                </c:pt>
              </c:numCache>
            </c:numRef>
          </c:val>
          <c:extLst>
            <c:ext xmlns:c15="http://schemas.microsoft.com/office/drawing/2012/chart" uri="{02D57815-91ED-43cb-92C2-25804820EDAC}">
              <c15:datalabelsRange>
                <c15:f>'46aperfpb_graf'!$V$18:$AC$18</c15:f>
                <c15:dlblRangeCache>
                  <c:ptCount val="8"/>
                  <c:pt idx="0">
                    <c:v>20%</c:v>
                  </c:pt>
                  <c:pt idx="1">
                    <c:v>28%</c:v>
                  </c:pt>
                  <c:pt idx="2">
                    <c:v>34%</c:v>
                  </c:pt>
                  <c:pt idx="3">
                    <c:v>32%</c:v>
                  </c:pt>
                  <c:pt idx="4">
                    <c:v>35%</c:v>
                  </c:pt>
                  <c:pt idx="5">
                    <c:v>37%</c:v>
                  </c:pt>
                  <c:pt idx="6">
                    <c:v>35%</c:v>
                  </c:pt>
                  <c:pt idx="7">
                    <c:v>35%</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0.34989980277383942</c:v>
                </c:pt>
                <c:pt idx="1">
                  <c:v>0.23906028467101251</c:v>
                </c:pt>
                <c:pt idx="2">
                  <c:v>0.20093306191634125</c:v>
                </c:pt>
                <c:pt idx="3">
                  <c:v>4.3820643004807883E-2</c:v>
                </c:pt>
                <c:pt idx="4">
                  <c:v>3.3113401081971625E-2</c:v>
                </c:pt>
                <c:pt idx="5">
                  <c:v>1.6944024205748864E-2</c:v>
                </c:pt>
                <c:pt idx="6">
                  <c:v>1.7384416757094994E-2</c:v>
                </c:pt>
                <c:pt idx="7">
                  <c:v>1.349058621317851E-2</c:v>
                </c:pt>
                <c:pt idx="8">
                  <c:v>8.535377937600494E-2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Cataluña</c:v>
                </c:pt>
                <c:pt idx="6">
                  <c:v>Castilla - La Mancha</c:v>
                </c:pt>
                <c:pt idx="7">
                  <c:v>Rioja, La</c:v>
                </c:pt>
                <c:pt idx="8">
                  <c:v>TOTAL</c:v>
                </c:pt>
                <c:pt idx="9">
                  <c:v>Aragón</c:v>
                </c:pt>
                <c:pt idx="10">
                  <c:v>Murcia, Región de</c:v>
                </c:pt>
                <c:pt idx="11">
                  <c:v>Cantabria</c:v>
                </c:pt>
                <c:pt idx="12">
                  <c:v>Comunitat Valenciana</c:v>
                </c:pt>
                <c:pt idx="13">
                  <c:v>Balears, Illes</c:v>
                </c:pt>
                <c:pt idx="14">
                  <c:v>Madrid, Comunidad de</c:v>
                </c:pt>
                <c:pt idx="15">
                  <c:v>Canarias</c:v>
                </c:pt>
                <c:pt idx="16">
                  <c:v>Ceuta y Melilla</c:v>
                </c:pt>
                <c:pt idx="17">
                  <c:v>Navarra, Comunidad Foral de</c:v>
                </c:pt>
                <c:pt idx="18">
                  <c:v>Galicia</c:v>
                </c:pt>
              </c:strCache>
            </c:strRef>
          </c:cat>
          <c:val>
            <c:numRef>
              <c:f>'24asolcasaad_pobl'!$AF$11:$AF$29</c:f>
              <c:numCache>
                <c:formatCode>0.00</c:formatCode>
                <c:ptCount val="19"/>
                <c:pt idx="0">
                  <c:v>6.7203422574037122</c:v>
                </c:pt>
                <c:pt idx="1">
                  <c:v>5.526004784189789</c:v>
                </c:pt>
                <c:pt idx="2">
                  <c:v>5.2366058416226666</c:v>
                </c:pt>
                <c:pt idx="3">
                  <c:v>4.934397550841898</c:v>
                </c:pt>
                <c:pt idx="4">
                  <c:v>4.842181756673086</c:v>
                </c:pt>
                <c:pt idx="5">
                  <c:v>4.7374810537584144</c:v>
                </c:pt>
                <c:pt idx="6">
                  <c:v>4.7178475360421785</c:v>
                </c:pt>
                <c:pt idx="7">
                  <c:v>4.6158333385047881</c:v>
                </c:pt>
                <c:pt idx="8">
                  <c:v>4.4300509670708301</c:v>
                </c:pt>
                <c:pt idx="9">
                  <c:v>4.2493452194120733</c:v>
                </c:pt>
                <c:pt idx="10">
                  <c:v>4.2376322105160042</c:v>
                </c:pt>
                <c:pt idx="11">
                  <c:v>4.1142989223079365</c:v>
                </c:pt>
                <c:pt idx="12">
                  <c:v>4.0852192067206072</c:v>
                </c:pt>
                <c:pt idx="13">
                  <c:v>3.7696316903957827</c:v>
                </c:pt>
                <c:pt idx="14">
                  <c:v>3.6807853661496677</c:v>
                </c:pt>
                <c:pt idx="15">
                  <c:v>3.2789189052406309</c:v>
                </c:pt>
                <c:pt idx="16">
                  <c:v>3.2768696787208165</c:v>
                </c:pt>
                <c:pt idx="17">
                  <c:v>3.2251489611771094</c:v>
                </c:pt>
                <c:pt idx="18">
                  <c:v>3.1292231231551622</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0.28021815220267493</c:v>
                </c:pt>
                <c:pt idx="1">
                  <c:v>0.47240377805136591</c:v>
                </c:pt>
                <c:pt idx="2">
                  <c:v>0.17574815526073528</c:v>
                </c:pt>
                <c:pt idx="3">
                  <c:v>6.2875622505422904E-2</c:v>
                </c:pt>
                <c:pt idx="4">
                  <c:v>8.7542919798009565E-3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0.27219764431870686</c:v>
                </c:pt>
                <c:pt idx="1">
                  <c:v>0.72780235568129314</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0.18197205959074836</c:v>
                </c:pt>
                <c:pt idx="1">
                  <c:v>0.30092155540570914</c:v>
                </c:pt>
                <c:pt idx="2">
                  <c:v>0.25948457963667088</c:v>
                </c:pt>
                <c:pt idx="3">
                  <c:v>0.2924943928228132</c:v>
                </c:pt>
                <c:pt idx="4">
                  <c:v>0.2625532799667325</c:v>
                </c:pt>
                <c:pt idx="5">
                  <c:v>0.27967549103330486</c:v>
                </c:pt>
                <c:pt idx="6">
                  <c:v>0.24490714687675857</c:v>
                </c:pt>
                <c:pt idx="7">
                  <c:v>0.22894383364011742</c:v>
                </c:pt>
                <c:pt idx="8">
                  <c:v>0.35021273167981137</c:v>
                </c:pt>
                <c:pt idx="9">
                  <c:v>0.26526441980219601</c:v>
                </c:pt>
                <c:pt idx="10">
                  <c:v>0.1851688043638508</c:v>
                </c:pt>
                <c:pt idx="11">
                  <c:v>0.15843391824728675</c:v>
                </c:pt>
                <c:pt idx="12">
                  <c:v>0.2524728137966295</c:v>
                </c:pt>
                <c:pt idx="13">
                  <c:v>0.28727152609557366</c:v>
                </c:pt>
                <c:pt idx="14">
                  <c:v>0.28241876901933838</c:v>
                </c:pt>
                <c:pt idx="15">
                  <c:v>0.33529349717841889</c:v>
                </c:pt>
                <c:pt idx="16">
                  <c:v>0.30108423686405339</c:v>
                </c:pt>
                <c:pt idx="17">
                  <c:v>0.17249417249417248</c:v>
                </c:pt>
                <c:pt idx="18">
                  <c:v>0.10763209393346379</c:v>
                </c:pt>
                <c:pt idx="19">
                  <c:v>0.27219764431870686</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0.81802794040925164</c:v>
                </c:pt>
                <c:pt idx="1">
                  <c:v>0.6990784445942908</c:v>
                </c:pt>
                <c:pt idx="2">
                  <c:v>0.74051542036332907</c:v>
                </c:pt>
                <c:pt idx="3">
                  <c:v>0.7075056071771868</c:v>
                </c:pt>
                <c:pt idx="4">
                  <c:v>0.7374467200332675</c:v>
                </c:pt>
                <c:pt idx="5">
                  <c:v>0.72032450896669509</c:v>
                </c:pt>
                <c:pt idx="6">
                  <c:v>0.75509285312324137</c:v>
                </c:pt>
                <c:pt idx="7">
                  <c:v>0.77105616635988261</c:v>
                </c:pt>
                <c:pt idx="8">
                  <c:v>0.64978726832018863</c:v>
                </c:pt>
                <c:pt idx="9">
                  <c:v>0.73473558019780394</c:v>
                </c:pt>
                <c:pt idx="10">
                  <c:v>0.81483119563614914</c:v>
                </c:pt>
                <c:pt idx="11">
                  <c:v>0.8415660817527133</c:v>
                </c:pt>
                <c:pt idx="12">
                  <c:v>0.74752718620337055</c:v>
                </c:pt>
                <c:pt idx="13">
                  <c:v>0.71272847390442629</c:v>
                </c:pt>
                <c:pt idx="14">
                  <c:v>0.71758123098066162</c:v>
                </c:pt>
                <c:pt idx="15">
                  <c:v>0.66470650282158117</c:v>
                </c:pt>
                <c:pt idx="16">
                  <c:v>0.69891576313594661</c:v>
                </c:pt>
                <c:pt idx="17">
                  <c:v>0.82750582750582746</c:v>
                </c:pt>
                <c:pt idx="18">
                  <c:v>0.89236790606653615</c:v>
                </c:pt>
                <c:pt idx="19">
                  <c:v>0.72780235568129314</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0.27219764431870686</c:v>
                </c:pt>
                <c:pt idx="1">
                  <c:v>0.27219764431870686</c:v>
                </c:pt>
                <c:pt idx="2">
                  <c:v>0.27219764431870686</c:v>
                </c:pt>
                <c:pt idx="3">
                  <c:v>0.27219764431870686</c:v>
                </c:pt>
                <c:pt idx="4">
                  <c:v>0.27219764431870686</c:v>
                </c:pt>
                <c:pt idx="5">
                  <c:v>0.27219764431870686</c:v>
                </c:pt>
                <c:pt idx="6">
                  <c:v>0.27219764431870686</c:v>
                </c:pt>
                <c:pt idx="7">
                  <c:v>0.27219764431870686</c:v>
                </c:pt>
                <c:pt idx="8">
                  <c:v>0.27219764431870686</c:v>
                </c:pt>
                <c:pt idx="9">
                  <c:v>0.27219764431870686</c:v>
                </c:pt>
                <c:pt idx="10">
                  <c:v>0.27219764431870686</c:v>
                </c:pt>
                <c:pt idx="11">
                  <c:v>0.27219764431870686</c:v>
                </c:pt>
                <c:pt idx="12">
                  <c:v>0.27219764431870686</c:v>
                </c:pt>
                <c:pt idx="13">
                  <c:v>0.27219764431870686</c:v>
                </c:pt>
                <c:pt idx="14">
                  <c:v>0.27219764431870686</c:v>
                </c:pt>
                <c:pt idx="15">
                  <c:v>0.27219764431870686</c:v>
                </c:pt>
                <c:pt idx="16">
                  <c:v>0.27219764431870686</c:v>
                </c:pt>
                <c:pt idx="17">
                  <c:v>0.27219764431870686</c:v>
                </c:pt>
                <c:pt idx="18">
                  <c:v>0.27219764431870686</c:v>
                </c:pt>
                <c:pt idx="19">
                  <c:v>0.27219764431870686</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'7Intensidad'!$C$10:$C$19</c:f>
              <c:numCache>
                <c:formatCode>0.0%</c:formatCode>
                <c:ptCount val="10"/>
                <c:pt idx="0">
                  <c:v>2.7448744747788265E-3</c:v>
                </c:pt>
                <c:pt idx="1">
                  <c:v>0.35698148265450474</c:v>
                </c:pt>
                <c:pt idx="2">
                  <c:v>7.0543274001815842E-2</c:v>
                </c:pt>
                <c:pt idx="3">
                  <c:v>0.44332538023549617</c:v>
                </c:pt>
                <c:pt idx="4">
                  <c:v>0.1019193006904415</c:v>
                </c:pt>
                <c:pt idx="5">
                  <c:v>2.2669847905801538E-2</c:v>
                </c:pt>
                <c:pt idx="6">
                  <c:v>6.7566140917632654E-4</c:v>
                </c:pt>
                <c:pt idx="7">
                  <c:v>4.9266977752440472E-4</c:v>
                </c:pt>
                <c:pt idx="8">
                  <c:v>2.5337302844112244E-4</c:v>
                </c:pt>
                <c:pt idx="9">
                  <c:v>3.9413582201952379E-4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'7Intensidad'!$I$10:$I$19</c:f>
              <c:numCache>
                <c:formatCode>0.0%</c:formatCode>
                <c:ptCount val="10"/>
                <c:pt idx="0">
                  <c:v>4.8596112311015117E-4</c:v>
                </c:pt>
                <c:pt idx="1">
                  <c:v>1.7683585313174946E-2</c:v>
                </c:pt>
                <c:pt idx="2">
                  <c:v>6.9060475161987045E-2</c:v>
                </c:pt>
                <c:pt idx="3">
                  <c:v>0.64532937365010801</c:v>
                </c:pt>
                <c:pt idx="4">
                  <c:v>0.21592872570194385</c:v>
                </c:pt>
                <c:pt idx="5">
                  <c:v>3.763498920086393E-2</c:v>
                </c:pt>
                <c:pt idx="6">
                  <c:v>1.6198704103671707E-4</c:v>
                </c:pt>
                <c:pt idx="7">
                  <c:v>4.3736501079913604E-3</c:v>
                </c:pt>
                <c:pt idx="8">
                  <c:v>1.3498920086393089E-4</c:v>
                </c:pt>
                <c:pt idx="9">
                  <c:v>9.2062634989200868E-3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'7Intensidad'!$O$10:$O$19</c:f>
              <c:numCache>
                <c:formatCode>0.0%</c:formatCode>
                <c:ptCount val="10"/>
                <c:pt idx="0">
                  <c:v>2.2775482862565592E-3</c:v>
                </c:pt>
                <c:pt idx="1">
                  <c:v>0.28679245283018867</c:v>
                </c:pt>
                <c:pt idx="2">
                  <c:v>7.0229987719102382E-2</c:v>
                </c:pt>
                <c:pt idx="3">
                  <c:v>0.48505079825834541</c:v>
                </c:pt>
                <c:pt idx="4">
                  <c:v>0.12548286256559116</c:v>
                </c:pt>
                <c:pt idx="5">
                  <c:v>2.5761973875181421E-2</c:v>
                </c:pt>
                <c:pt idx="6">
                  <c:v>5.6938707156413979E-4</c:v>
                </c:pt>
                <c:pt idx="7">
                  <c:v>1.2950764764988276E-3</c:v>
                </c:pt>
                <c:pt idx="8">
                  <c:v>2.2887127386401698E-4</c:v>
                </c:pt>
                <c:pt idx="9">
                  <c:v>2.311041643407391E-3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'7Intensidad'!$D$10:$D$19</c:f>
              <c:numCache>
                <c:formatCode>0.0%</c:formatCode>
                <c:ptCount val="10"/>
                <c:pt idx="0">
                  <c:v>1.8259144600402753E-3</c:v>
                </c:pt>
                <c:pt idx="1">
                  <c:v>1.7860899882780799E-2</c:v>
                </c:pt>
                <c:pt idx="2">
                  <c:v>5.3267109494755195E-2</c:v>
                </c:pt>
                <c:pt idx="3">
                  <c:v>1.8499594241231102E-2</c:v>
                </c:pt>
                <c:pt idx="4">
                  <c:v>0.14968741546692316</c:v>
                </c:pt>
                <c:pt idx="5">
                  <c:v>0.60858555498782718</c:v>
                </c:pt>
                <c:pt idx="6">
                  <c:v>8.7516155210243154E-2</c:v>
                </c:pt>
                <c:pt idx="7">
                  <c:v>6.1044152565297105E-2</c:v>
                </c:pt>
                <c:pt idx="8">
                  <c:v>4.8089928165669804E-4</c:v>
                </c:pt>
                <c:pt idx="9">
                  <c:v>1.2323044092452887E-3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'7Intensidad'!$J$10:$J$19</c:f>
              <c:numCache>
                <c:formatCode>0.0%</c:formatCode>
                <c:ptCount val="10"/>
                <c:pt idx="0">
                  <c:v>0</c:v>
                </c:pt>
                <c:pt idx="1">
                  <c:v>3.5471774602209387E-4</c:v>
                </c:pt>
                <c:pt idx="2">
                  <c:v>8.1078341947907163E-4</c:v>
                </c:pt>
                <c:pt idx="3">
                  <c:v>4.0589844937671024E-2</c:v>
                </c:pt>
                <c:pt idx="4">
                  <c:v>5.736292692814432E-2</c:v>
                </c:pt>
                <c:pt idx="5">
                  <c:v>0.65825478868957132</c:v>
                </c:pt>
                <c:pt idx="6">
                  <c:v>0.15531569879395965</c:v>
                </c:pt>
                <c:pt idx="7">
                  <c:v>5.523462045201176E-2</c:v>
                </c:pt>
                <c:pt idx="8">
                  <c:v>3.5471774602209387E-4</c:v>
                </c:pt>
                <c:pt idx="9">
                  <c:v>3.172190128711868E-2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'7Intensidad'!$P$10:$P$19</c:f>
              <c:numCache>
                <c:formatCode>0.0%</c:formatCode>
                <c:ptCount val="10"/>
                <c:pt idx="0">
                  <c:v>1.5899395430395979E-3</c:v>
                </c:pt>
                <c:pt idx="1">
                  <c:v>1.5598419220602476E-2</c:v>
                </c:pt>
                <c:pt idx="2">
                  <c:v>4.6487738490931456E-2</c:v>
                </c:pt>
                <c:pt idx="3">
                  <c:v>2.1349682012091392E-2</c:v>
                </c:pt>
                <c:pt idx="4">
                  <c:v>0.13774895966918788</c:v>
                </c:pt>
                <c:pt idx="5">
                  <c:v>0.61492711141354128</c:v>
                </c:pt>
                <c:pt idx="6">
                  <c:v>9.6260043445261581E-2</c:v>
                </c:pt>
                <c:pt idx="7">
                  <c:v>6.0286843413855373E-2</c:v>
                </c:pt>
                <c:pt idx="8">
                  <c:v>4.6455023685519121E-4</c:v>
                </c:pt>
                <c:pt idx="9">
                  <c:v>5.2867125546337251E-3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'7Intensidad'!$E$10:$E$19</c:f>
              <c:numCache>
                <c:formatCode>0.0%</c:formatCode>
                <c:ptCount val="10"/>
                <c:pt idx="0">
                  <c:v>1.2348869934809454E-3</c:v>
                </c:pt>
                <c:pt idx="1">
                  <c:v>6.5477728956664085E-3</c:v>
                </c:pt>
                <c:pt idx="2">
                  <c:v>1.4215559576117859E-2</c:v>
                </c:pt>
                <c:pt idx="3">
                  <c:v>2.8201372734843917E-2</c:v>
                </c:pt>
                <c:pt idx="4">
                  <c:v>0.1605209500014359</c:v>
                </c:pt>
                <c:pt idx="5">
                  <c:v>2.6679302719623217E-2</c:v>
                </c:pt>
                <c:pt idx="6">
                  <c:v>8.0899457224088908E-2</c:v>
                </c:pt>
                <c:pt idx="7">
                  <c:v>8.5594899629533899E-2</c:v>
                </c:pt>
                <c:pt idx="8">
                  <c:v>0.41084403090089316</c:v>
                </c:pt>
                <c:pt idx="9">
                  <c:v>0.18526176732431579</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'7Intensidad'!$K$10:$K$19</c:f>
              <c:numCache>
                <c:formatCode>0.0%</c:formatCode>
                <c:ptCount val="10"/>
                <c:pt idx="0">
                  <c:v>0</c:v>
                </c:pt>
                <c:pt idx="1">
                  <c:v>0</c:v>
                </c:pt>
                <c:pt idx="2">
                  <c:v>1.656726308813784E-4</c:v>
                </c:pt>
                <c:pt idx="3">
                  <c:v>2.9324055666003976E-2</c:v>
                </c:pt>
                <c:pt idx="4">
                  <c:v>6.2127236580516903E-3</c:v>
                </c:pt>
                <c:pt idx="5">
                  <c:v>1.6898608349900597E-2</c:v>
                </c:pt>
                <c:pt idx="6">
                  <c:v>2.6176275679257788E-2</c:v>
                </c:pt>
                <c:pt idx="7">
                  <c:v>0.17950629555997349</c:v>
                </c:pt>
                <c:pt idx="8">
                  <c:v>0.49900596421471172</c:v>
                </c:pt>
                <c:pt idx="9">
                  <c:v>0.24271040424121934</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'7Intensidad'!$Q$10:$Q$19</c:f>
              <c:numCache>
                <c:formatCode>0.0%</c:formatCode>
                <c:ptCount val="10"/>
                <c:pt idx="0">
                  <c:v>1.052258072410038E-3</c:v>
                </c:pt>
                <c:pt idx="1">
                  <c:v>5.5794148955695044E-3</c:v>
                </c:pt>
                <c:pt idx="2">
                  <c:v>1.2137674509659973E-2</c:v>
                </c:pt>
                <c:pt idx="3">
                  <c:v>2.8362025719144979E-2</c:v>
                </c:pt>
                <c:pt idx="4">
                  <c:v>0.13769898077793685</c:v>
                </c:pt>
                <c:pt idx="5">
                  <c:v>2.5229722619877888E-2</c:v>
                </c:pt>
                <c:pt idx="6">
                  <c:v>7.2801575939996824E-2</c:v>
                </c:pt>
                <c:pt idx="7">
                  <c:v>9.9450623401730109E-2</c:v>
                </c:pt>
                <c:pt idx="8">
                  <c:v>0.42379082088365205</c:v>
                </c:pt>
                <c:pt idx="9">
                  <c:v>0.19389690318002178</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8.2679706774430311E-4</c:v>
                </c:pt>
                <c:pt idx="1">
                  <c:v>6.322565812162317E-4</c:v>
                </c:pt>
                <c:pt idx="2">
                  <c:v>7.2068407509262777E-3</c:v>
                </c:pt>
                <c:pt idx="3">
                  <c:v>0.96692811729022787</c:v>
                </c:pt>
                <c:pt idx="4">
                  <c:v>2.9446355460839885E-3</c:v>
                </c:pt>
                <c:pt idx="5">
                  <c:v>2.5599759477216658E-3</c:v>
                </c:pt>
                <c:pt idx="6">
                  <c:v>1.8720100453633044E-2</c:v>
                </c:pt>
                <c:pt idx="7">
                  <c:v>1.0611299265167526E-4</c:v>
                </c:pt>
                <c:pt idx="8">
                  <c:v>7.5163369794936641E-5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1.8513620735255223E-3</c:v>
                </c:pt>
                <c:pt idx="2">
                  <c:v>4.7606453319227714E-3</c:v>
                </c:pt>
                <c:pt idx="3">
                  <c:v>0.12827294366569691</c:v>
                </c:pt>
                <c:pt idx="4">
                  <c:v>0.18434276646389844</c:v>
                </c:pt>
                <c:pt idx="5">
                  <c:v>0.59270034382438508</c:v>
                </c:pt>
                <c:pt idx="6">
                  <c:v>7.8286167680507807E-2</c:v>
                </c:pt>
                <c:pt idx="7">
                  <c:v>3.4382438508331128E-3</c:v>
                </c:pt>
                <c:pt idx="8">
                  <c:v>6.3475271092303621E-3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2.6592095451155855E-2</c:v>
                </c:pt>
                <c:pt idx="1">
                  <c:v>6.5920954511558541E-3</c:v>
                </c:pt>
                <c:pt idx="2">
                  <c:v>1.8538404175988069E-2</c:v>
                </c:pt>
                <c:pt idx="3">
                  <c:v>0.27594332587621179</c:v>
                </c:pt>
                <c:pt idx="4">
                  <c:v>0.27194630872483222</c:v>
                </c:pt>
                <c:pt idx="5">
                  <c:v>0.34620432513049965</c:v>
                </c:pt>
                <c:pt idx="6">
                  <c:v>4.1178225205070841E-2</c:v>
                </c:pt>
                <c:pt idx="7">
                  <c:v>2.3713646532438478E-3</c:v>
                </c:pt>
                <c:pt idx="8">
                  <c:v>1.0633855331841909E-2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1.1966857009066195E-3</c:v>
                </c:pt>
                <c:pt idx="1">
                  <c:v>2.9483560746974683E-4</c:v>
                </c:pt>
                <c:pt idx="2">
                  <c:v>3.4079527569297208E-3</c:v>
                </c:pt>
                <c:pt idx="3">
                  <c:v>0.14899170558063105</c:v>
                </c:pt>
                <c:pt idx="4">
                  <c:v>0.30088840905839048</c:v>
                </c:pt>
                <c:pt idx="5">
                  <c:v>0.5241613444503701</c:v>
                </c:pt>
                <c:pt idx="6">
                  <c:v>2.0694858153722084E-2</c:v>
                </c:pt>
                <c:pt idx="7">
                  <c:v>3.1217887849737899E-4</c:v>
                </c:pt>
                <c:pt idx="8">
                  <c:v>5.2029813082896502E-5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2.7831895352073476E-4</c:v>
                </c:pt>
                <c:pt idx="1">
                  <c:v>8.3495686056220427E-4</c:v>
                </c:pt>
                <c:pt idx="2">
                  <c:v>1.3915947676036739E-3</c:v>
                </c:pt>
                <c:pt idx="3">
                  <c:v>5.956025605343724E-2</c:v>
                </c:pt>
                <c:pt idx="4">
                  <c:v>5.3437239075981073E-2</c:v>
                </c:pt>
                <c:pt idx="5">
                  <c:v>0.12719176175897579</c:v>
                </c:pt>
                <c:pt idx="6">
                  <c:v>0.12106874478151962</c:v>
                </c:pt>
                <c:pt idx="7">
                  <c:v>0.42415808516559977</c:v>
                </c:pt>
                <c:pt idx="8">
                  <c:v>0.21207904258279989</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1.6379233426382676E-2</c:v>
                </c:pt>
                <c:pt idx="1">
                  <c:v>2.14140950632863E-3</c:v>
                </c:pt>
                <c:pt idx="2">
                  <c:v>1.0056976788650529E-2</c:v>
                </c:pt>
                <c:pt idx="3">
                  <c:v>0.14105260474424178</c:v>
                </c:pt>
                <c:pt idx="4">
                  <c:v>0.1027621633334608</c:v>
                </c:pt>
                <c:pt idx="5">
                  <c:v>0.18817636036862834</c:v>
                </c:pt>
                <c:pt idx="6">
                  <c:v>0.22757574598804381</c:v>
                </c:pt>
                <c:pt idx="7">
                  <c:v>0.11136604081424548</c:v>
                </c:pt>
                <c:pt idx="8">
                  <c:v>0.20048946503001797</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1.3739627261597062E-3</c:v>
                </c:pt>
                <c:pt idx="1">
                  <c:v>1.9725207454768058E-4</c:v>
                </c:pt>
                <c:pt idx="2">
                  <c:v>1.4147735002040538E-3</c:v>
                </c:pt>
                <c:pt idx="3">
                  <c:v>8.7131002584682361E-3</c:v>
                </c:pt>
                <c:pt idx="4">
                  <c:v>0.18931437899605497</c:v>
                </c:pt>
                <c:pt idx="5">
                  <c:v>0.2709155216977282</c:v>
                </c:pt>
                <c:pt idx="6">
                  <c:v>0.49773500204053872</c:v>
                </c:pt>
                <c:pt idx="7">
                  <c:v>3.0267990749557883E-2</c:v>
                </c:pt>
                <c:pt idx="8">
                  <c:v>6.8017956740579511E-5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1.011804384485666E-3</c:v>
                </c:pt>
                <c:pt idx="1">
                  <c:v>3.3726812816188871E-4</c:v>
                </c:pt>
                <c:pt idx="2">
                  <c:v>1.011804384485666E-3</c:v>
                </c:pt>
                <c:pt idx="3">
                  <c:v>1.011804384485666E-3</c:v>
                </c:pt>
                <c:pt idx="4">
                  <c:v>5.6323777403035416E-2</c:v>
                </c:pt>
                <c:pt idx="5">
                  <c:v>3.9460370994940978E-2</c:v>
                </c:pt>
                <c:pt idx="6">
                  <c:v>4.6543001686340638E-2</c:v>
                </c:pt>
                <c:pt idx="7">
                  <c:v>0.14806070826306914</c:v>
                </c:pt>
                <c:pt idx="8">
                  <c:v>0.70623946037099494</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1.1984096665110291E-2</c:v>
                </c:pt>
                <c:pt idx="1">
                  <c:v>4.669128570822191E-4</c:v>
                </c:pt>
                <c:pt idx="2">
                  <c:v>7.8950719470266134E-3</c:v>
                </c:pt>
                <c:pt idx="3">
                  <c:v>1.7714390820210254E-2</c:v>
                </c:pt>
                <c:pt idx="4">
                  <c:v>0.17040904396055293</c:v>
                </c:pt>
                <c:pt idx="5">
                  <c:v>7.4352335271729131E-2</c:v>
                </c:pt>
                <c:pt idx="6">
                  <c:v>0.14615787314119161</c:v>
                </c:pt>
                <c:pt idx="7">
                  <c:v>0.20855440949672455</c:v>
                </c:pt>
                <c:pt idx="8">
                  <c:v>0.36246586584037238</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Canarias</c:v>
                </c:pt>
                <c:pt idx="2">
                  <c:v>Murcia, Región de</c:v>
                </c:pt>
                <c:pt idx="3">
                  <c:v>Galicia</c:v>
                </c:pt>
                <c:pt idx="4">
                  <c:v>TOTAL</c:v>
                </c:pt>
                <c:pt idx="5">
                  <c:v>Asturias, Principado de</c:v>
                </c:pt>
                <c:pt idx="6">
                  <c:v>Comunitat Valenciana</c:v>
                </c:pt>
                <c:pt idx="7">
                  <c:v>Madrid, Comunidad de*</c:v>
                </c:pt>
                <c:pt idx="8">
                  <c:v>Extremadura</c:v>
                </c:pt>
                <c:pt idx="9">
                  <c:v>Melilla</c:v>
                </c:pt>
                <c:pt idx="10">
                  <c:v>Cataluña</c:v>
                </c:pt>
                <c:pt idx="11">
                  <c:v>Balears, Illes</c:v>
                </c:pt>
                <c:pt idx="12">
                  <c:v>Cantabria</c:v>
                </c:pt>
                <c:pt idx="13">
                  <c:v>Aragón</c:v>
                </c:pt>
                <c:pt idx="14">
                  <c:v>Navarra, Comunidad Foral de</c:v>
                </c:pt>
                <c:pt idx="15">
                  <c:v>Rioja, La</c:v>
                </c:pt>
                <c:pt idx="16">
                  <c:v>Castilla - La Mancha</c:v>
                </c:pt>
                <c:pt idx="17">
                  <c:v>País Vasco*</c:v>
                </c:pt>
                <c:pt idx="18">
                  <c:v>Castilla y León*</c:v>
                </c:pt>
                <c:pt idx="19">
                  <c:v>Ceuta</c:v>
                </c:pt>
              </c:strCache>
            </c:strRef>
          </c:cat>
          <c:val>
            <c:numRef>
              <c:f>'9TiempoEspera'!$Q$13:$Q$32</c:f>
              <c:numCache>
                <c:formatCode>#,##0</c:formatCode>
                <c:ptCount val="20"/>
                <c:pt idx="0">
                  <c:v>603.14</c:v>
                </c:pt>
                <c:pt idx="1">
                  <c:v>579.82000000000005</c:v>
                </c:pt>
                <c:pt idx="2">
                  <c:v>513.26</c:v>
                </c:pt>
                <c:pt idx="3">
                  <c:v>385.71</c:v>
                </c:pt>
                <c:pt idx="4">
                  <c:v>331.1</c:v>
                </c:pt>
                <c:pt idx="5">
                  <c:v>325.99</c:v>
                </c:pt>
                <c:pt idx="6">
                  <c:v>315.67</c:v>
                </c:pt>
                <c:pt idx="7">
                  <c:v>292.39999999999998</c:v>
                </c:pt>
                <c:pt idx="8">
                  <c:v>289.89999999999998</c:v>
                </c:pt>
                <c:pt idx="9">
                  <c:v>269.63</c:v>
                </c:pt>
                <c:pt idx="10">
                  <c:v>258.13</c:v>
                </c:pt>
                <c:pt idx="11">
                  <c:v>250.37</c:v>
                </c:pt>
                <c:pt idx="12">
                  <c:v>213.04</c:v>
                </c:pt>
                <c:pt idx="13">
                  <c:v>208</c:v>
                </c:pt>
                <c:pt idx="14">
                  <c:v>198.68</c:v>
                </c:pt>
                <c:pt idx="15">
                  <c:v>197.95</c:v>
                </c:pt>
                <c:pt idx="16">
                  <c:v>194.63</c:v>
                </c:pt>
                <c:pt idx="17">
                  <c:v>131.18</c:v>
                </c:pt>
                <c:pt idx="18">
                  <c:v>126.86</c:v>
                </c:pt>
                <c:pt idx="19">
                  <c:v>59.05</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Cantabria</c:v>
                </c:pt>
                <c:pt idx="7">
                  <c:v>Cataluña</c:v>
                </c:pt>
                <c:pt idx="8">
                  <c:v>Asturias, Principado de</c:v>
                </c:pt>
                <c:pt idx="9">
                  <c:v>TOTAL</c:v>
                </c:pt>
                <c:pt idx="10">
                  <c:v>Rioja, La</c:v>
                </c:pt>
                <c:pt idx="11">
                  <c:v>Comunitat Valenciana</c:v>
                </c:pt>
                <c:pt idx="12">
                  <c:v>Castilla - La Mancha</c:v>
                </c:pt>
                <c:pt idx="13">
                  <c:v>Canarias</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1.9879815329291126</c:v>
                </c:pt>
                <c:pt idx="1">
                  <c:v>1.8360496346216721</c:v>
                </c:pt>
                <c:pt idx="2">
                  <c:v>1.8076622379659186</c:v>
                </c:pt>
                <c:pt idx="3">
                  <c:v>1.735772191744624</c:v>
                </c:pt>
                <c:pt idx="4">
                  <c:v>1.7011143074072275</c:v>
                </c:pt>
                <c:pt idx="5">
                  <c:v>1.6392428028285069</c:v>
                </c:pt>
                <c:pt idx="6">
                  <c:v>1.5032851044170106</c:v>
                </c:pt>
                <c:pt idx="7">
                  <c:v>1.4697466529228367</c:v>
                </c:pt>
                <c:pt idx="8">
                  <c:v>1.4654090207511576</c:v>
                </c:pt>
                <c:pt idx="9">
                  <c:v>1.4410489618031967</c:v>
                </c:pt>
                <c:pt idx="10">
                  <c:v>1.3776224608391081</c:v>
                </c:pt>
                <c:pt idx="11">
                  <c:v>1.3690727070395026</c:v>
                </c:pt>
                <c:pt idx="12">
                  <c:v>1.3576637990057452</c:v>
                </c:pt>
                <c:pt idx="13">
                  <c:v>1.3436307980042366</c:v>
                </c:pt>
                <c:pt idx="14">
                  <c:v>1.292263837200095</c:v>
                </c:pt>
                <c:pt idx="15">
                  <c:v>1.240460797156159</c:v>
                </c:pt>
                <c:pt idx="16">
                  <c:v>1.0591638546285567</c:v>
                </c:pt>
                <c:pt idx="17">
                  <c:v>1.0404706202315754</c:v>
                </c:pt>
                <c:pt idx="18">
                  <c:v>0.97003858086740558</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ADCA0522-8698-4103-BBFB-D7BB3E655D54}" type="CELLRANGE">
                      <a:rPr lang="en-US" baseline="0"/>
                      <a:pPr/>
                      <a:t>[CELLRANGE]</a:t>
                    </a:fld>
                    <a:r>
                      <a:rPr lang="en-US" baseline="0"/>
                      <a:t>
</a:t>
                    </a:r>
                    <a:fld id="{8053B198-3F59-402E-987B-8048C0CF1E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41E51AC4-BB10-4569-B183-3029EA0C0FD0}" type="CELLRANGE">
                      <a:rPr lang="en-US" baseline="0"/>
                      <a:pPr/>
                      <a:t>[CELLRANGE]</a:t>
                    </a:fld>
                    <a:r>
                      <a:rPr lang="en-US" baseline="0"/>
                      <a:t>
</a:t>
                    </a:r>
                    <a:fld id="{67BCE507-A1D8-4C9B-9398-C83007CCB67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FB61D0B3-DCFC-4B1E-823F-DEA2465E3602}" type="CELLRANGE">
                      <a:rPr lang="en-US" baseline="0"/>
                      <a:pPr/>
                      <a:t>[CELLRANGE]</a:t>
                    </a:fld>
                    <a:r>
                      <a:rPr lang="en-US" baseline="0"/>
                      <a:t>
</a:t>
                    </a:r>
                    <a:fld id="{B31CE8AE-8576-4858-AA24-C4CBE3EB46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2C1C0D88-093F-4C73-B113-B3E3119F402E}" type="CELLRANGE">
                      <a:rPr lang="en-US" baseline="0"/>
                      <a:pPr/>
                      <a:t>[CELLRANGE]</a:t>
                    </a:fld>
                    <a:r>
                      <a:rPr lang="en-US" baseline="0"/>
                      <a:t>
</a:t>
                    </a:r>
                    <a:fld id="{0E315D77-4DAB-418B-8D7D-E06479D95E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1EEE76A7-D490-4407-AD9B-9A8977248D26}" type="CELLRANGE">
                      <a:rPr lang="en-US" baseline="0"/>
                      <a:pPr/>
                      <a:t>[CELLRANGE]</a:t>
                    </a:fld>
                    <a:r>
                      <a:rPr lang="en-US" baseline="0"/>
                      <a:t>
</a:t>
                    </a:r>
                    <a:fld id="{C3279FDE-1524-4811-8D91-18EC08D25B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04E9A5AA-DBF7-4578-9887-10C8AD1D6493}" type="CELLRANGE">
                      <a:rPr lang="en-US" baseline="0"/>
                      <a:pPr/>
                      <a:t>[CELLRANGE]</a:t>
                    </a:fld>
                    <a:r>
                      <a:rPr lang="en-US" baseline="0"/>
                      <a:t>
</a:t>
                    </a:r>
                    <a:fld id="{B0F861F5-975F-4944-8920-F3D076FD58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CBE74F2F-895C-4372-91C4-11A15DBEEC59}" type="CELLRANGE">
                      <a:rPr lang="en-US" baseline="0"/>
                      <a:pPr/>
                      <a:t>[CELLRANGE]</a:t>
                    </a:fld>
                    <a:r>
                      <a:rPr lang="en-US" baseline="0"/>
                      <a:t>
</a:t>
                    </a:r>
                    <a:fld id="{AB07BD61-B564-4E42-9BE0-2E89C1D209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18FA2175-777E-464F-A068-FFFB23F85D70}" type="CELLRANGE">
                      <a:rPr lang="en-US" baseline="0"/>
                      <a:pPr/>
                      <a:t>[CELLRANGE]</a:t>
                    </a:fld>
                    <a:r>
                      <a:rPr lang="en-US" baseline="0"/>
                      <a:t>
</a:t>
                    </a:r>
                    <a:fld id="{8C0700EF-8B61-42F3-88E0-9D6C3BE7FF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E208FEF2-FC26-4E0E-87ED-6AD7F16E67F2}" type="CELLRANGE">
                      <a:rPr lang="en-US" baseline="0"/>
                      <a:pPr/>
                      <a:t>[CELLRANGE]</a:t>
                    </a:fld>
                    <a:r>
                      <a:rPr lang="en-US" baseline="0"/>
                      <a:t>
</a:t>
                    </a:r>
                    <a:fld id="{C98E2FFC-453B-4348-A412-BBF33A95EF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DD13B2B2-337A-4152-AD56-DA5528B3D695}" type="CELLRANGE">
                      <a:rPr lang="en-US" baseline="0"/>
                      <a:pPr/>
                      <a:t>[CELLRANGE]</a:t>
                    </a:fld>
                    <a:r>
                      <a:rPr lang="en-US" baseline="0"/>
                      <a:t>
</a:t>
                    </a:r>
                    <a:fld id="{EB26A8EE-4ABA-4EBD-B75C-A4167C53865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3F9874D7-79AB-4805-8060-77A8A090B8EE}" type="CELLRANGE">
                      <a:rPr lang="en-US" baseline="0">
                        <a:solidFill>
                          <a:sysClr val="windowText" lastClr="000000"/>
                        </a:solidFill>
                      </a:rPr>
                      <a:pPr/>
                      <a:t>[CELLRANGE]</a:t>
                    </a:fld>
                    <a:r>
                      <a:rPr lang="en-US" baseline="0">
                        <a:solidFill>
                          <a:sysClr val="windowText" lastClr="000000"/>
                        </a:solidFill>
                      </a:rPr>
                      <a:t>
</a:t>
                    </a:r>
                    <a:fld id="{BCD9FDC6-AA35-4635-98EB-ACF8322A6625}"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D04F2C1C-A185-4DDD-AB50-4E37E56BAAE1}" type="CELLRANGE">
                      <a:rPr lang="en-US" baseline="0">
                        <a:solidFill>
                          <a:schemeClr val="bg1"/>
                        </a:solidFill>
                      </a:rPr>
                      <a:pPr>
                        <a:defRPr b="1">
                          <a:solidFill>
                            <a:schemeClr val="bg1"/>
                          </a:solidFill>
                        </a:defRPr>
                      </a:pPr>
                      <a:t>[CELLRANGE]</a:t>
                    </a:fld>
                    <a:r>
                      <a:rPr lang="en-US" baseline="0">
                        <a:solidFill>
                          <a:schemeClr val="bg1"/>
                        </a:solidFill>
                      </a:rPr>
                      <a:t>
</a:t>
                    </a:r>
                    <a:fld id="{08FFF697-35E3-4471-B1F1-293A5676B159}"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13957CC1-F447-4779-A6E9-56F1FED8F59E}" type="CELLRANGE">
                      <a:rPr lang="en-US" baseline="0"/>
                      <a:pPr/>
                      <a:t>[CELLRANGE]</a:t>
                    </a:fld>
                    <a:r>
                      <a:rPr lang="en-US" baseline="0"/>
                      <a:t>
</a:t>
                    </a:r>
                    <a:fld id="{B90AC5CF-C4C6-4EF0-A64D-C05FF500AA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EC86A834-C345-4A45-918E-CD0D1049EE93}" type="CELLRANGE">
                      <a:rPr lang="en-US" baseline="0"/>
                      <a:pPr/>
                      <a:t>[CELLRANGE]</a:t>
                    </a:fld>
                    <a:r>
                      <a:rPr lang="en-US" baseline="0"/>
                      <a:t>
</a:t>
                    </a:r>
                    <a:fld id="{42C9CA47-DC5E-4C8C-97E6-A1E8AF25FC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CE91115E-36D0-4CD5-8031-BAE3D1B0B47B}" type="CELLRANGE">
                      <a:rPr lang="en-US" baseline="0"/>
                      <a:pPr/>
                      <a:t>[CELLRANGE]</a:t>
                    </a:fld>
                    <a:r>
                      <a:rPr lang="en-US" baseline="0"/>
                      <a:t>
</a:t>
                    </a:r>
                    <a:fld id="{019E41F8-9221-4600-8286-D605243758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F44C4A8A-86EE-4340-A70D-4A369170EE8A}" type="CELLRANGE">
                      <a:rPr lang="en-US" baseline="0"/>
                      <a:pPr/>
                      <a:t>[CELLRANGE]</a:t>
                    </a:fld>
                    <a:r>
                      <a:rPr lang="en-US" baseline="0"/>
                      <a:t>
</a:t>
                    </a:r>
                    <a:fld id="{B9CA1340-AB42-4798-A33D-A4C7B61CEA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7CC21138-F6BF-458B-A6E9-14E131D9485D}" type="CELLRANGE">
                      <a:rPr lang="en-US" baseline="0"/>
                      <a:pPr/>
                      <a:t>[CELLRANGE]</a:t>
                    </a:fld>
                    <a:r>
                      <a:rPr lang="en-US" baseline="0"/>
                      <a:t>
</a:t>
                    </a:r>
                    <a:fld id="{BB5B3865-E51C-4122-B3ED-E32D960340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0D272183-A2E0-4DDB-A89F-7F55C8F58D32}" type="CELLRANGE">
                      <a:rPr lang="en-US" baseline="0"/>
                      <a:pPr/>
                      <a:t>[CELLRANGE]</a:t>
                    </a:fld>
                    <a:r>
                      <a:rPr lang="en-US" baseline="0"/>
                      <a:t>
</a:t>
                    </a:r>
                    <a:fld id="{C66CBDCF-95FC-430F-BA51-E3B6FB2E52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B345CE06-3F23-4A80-800B-44E354FBD5E9}" type="CELLRANGE">
                      <a:rPr lang="en-US" baseline="0"/>
                      <a:pPr/>
                      <a:t>[CELLRANGE]</a:t>
                    </a:fld>
                    <a:r>
                      <a:rPr lang="en-US" baseline="0"/>
                      <a:t>
</a:t>
                    </a:r>
                    <a:fld id="{6F8D4394-87C1-4603-9679-8815034FC2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764F7A48-1A92-440B-840B-6F0A297D4F9A}" type="CELLRANGE">
                      <a:rPr lang="en-US" baseline="0"/>
                      <a:pPr/>
                      <a:t>[CELLRANGE]</a:t>
                    </a:fld>
                    <a:r>
                      <a:rPr lang="en-US" baseline="0"/>
                      <a:t>
</a:t>
                    </a:r>
                    <a:fld id="{93731A67-9B54-4CB6-B937-4102BEE2DF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Asturias, Principado de</c:v>
                </c:pt>
                <c:pt idx="3">
                  <c:v>Galicia</c:v>
                </c:pt>
                <c:pt idx="4">
                  <c:v>Navarra, Comunidad Foral de</c:v>
                </c:pt>
                <c:pt idx="5">
                  <c:v>Ceuta</c:v>
                </c:pt>
                <c:pt idx="6">
                  <c:v>Cantabria</c:v>
                </c:pt>
                <c:pt idx="7">
                  <c:v>Castilla - La Mancha</c:v>
                </c:pt>
                <c:pt idx="8">
                  <c:v>Comunitat Valenciana</c:v>
                </c:pt>
                <c:pt idx="9">
                  <c:v>Madrid, Comunidad de</c:v>
                </c:pt>
                <c:pt idx="10">
                  <c:v>Andalucía</c:v>
                </c:pt>
                <c:pt idx="11">
                  <c:v>Media Nacional</c:v>
                </c:pt>
                <c:pt idx="12">
                  <c:v>Melilla</c:v>
                </c:pt>
                <c:pt idx="13">
                  <c:v>Extremadura</c:v>
                </c:pt>
                <c:pt idx="14">
                  <c:v>Balears, Illes</c:v>
                </c:pt>
                <c:pt idx="15">
                  <c:v>Murcia, Región de</c:v>
                </c:pt>
                <c:pt idx="16">
                  <c:v>Canarias</c:v>
                </c:pt>
                <c:pt idx="17">
                  <c:v>Rioja, La</c:v>
                </c:pt>
                <c:pt idx="18">
                  <c:v>Cataluña</c:v>
                </c:pt>
                <c:pt idx="19">
                  <c:v>País Vasco</c:v>
                </c:pt>
              </c:strCache>
            </c:strRef>
          </c:cat>
          <c:val>
            <c:numRef>
              <c:f>'11ListaEspera'!$O$13:$O$32</c:f>
              <c:numCache>
                <c:formatCode>0.00%</c:formatCode>
                <c:ptCount val="20"/>
                <c:pt idx="0">
                  <c:v>0.99896244034031956</c:v>
                </c:pt>
                <c:pt idx="1">
                  <c:v>0.99780358436339001</c:v>
                </c:pt>
                <c:pt idx="2">
                  <c:v>0.98348423353106462</c:v>
                </c:pt>
                <c:pt idx="3">
                  <c:v>0.98216944850894117</c:v>
                </c:pt>
                <c:pt idx="4">
                  <c:v>0.96564453706460252</c:v>
                </c:pt>
                <c:pt idx="5">
                  <c:v>0.95793269230769229</c:v>
                </c:pt>
                <c:pt idx="6">
                  <c:v>0.95594525235243799</c:v>
                </c:pt>
                <c:pt idx="7">
                  <c:v>0.95008667278474557</c:v>
                </c:pt>
                <c:pt idx="8">
                  <c:v>0.94111255588607257</c:v>
                </c:pt>
                <c:pt idx="9">
                  <c:v>0.93366228346496383</c:v>
                </c:pt>
                <c:pt idx="10">
                  <c:v>0.91998838700620844</c:v>
                </c:pt>
                <c:pt idx="11">
                  <c:v>0.91626853379829032</c:v>
                </c:pt>
                <c:pt idx="12">
                  <c:v>0.90013198416190054</c:v>
                </c:pt>
                <c:pt idx="13">
                  <c:v>0.88906330479998041</c:v>
                </c:pt>
                <c:pt idx="14">
                  <c:v>0.87873782536879874</c:v>
                </c:pt>
                <c:pt idx="15">
                  <c:v>0.87822952536297549</c:v>
                </c:pt>
                <c:pt idx="16">
                  <c:v>0.86785606289688544</c:v>
                </c:pt>
                <c:pt idx="17">
                  <c:v>0.86771447282252778</c:v>
                </c:pt>
                <c:pt idx="18">
                  <c:v>0.84119419211349344</c:v>
                </c:pt>
                <c:pt idx="19">
                  <c:v>0.82919617521520372</c:v>
                </c:pt>
              </c:numCache>
            </c:numRef>
          </c:val>
          <c:extLst>
            <c:ext xmlns:c15="http://schemas.microsoft.com/office/drawing/2012/chart" uri="{02D57815-91ED-43cb-92C2-25804820EDAC}">
              <c15:datalabelsRange>
                <c15:f>'11ListaEspera'!$M$13:$M$32</c15:f>
                <c15:dlblRangeCache>
                  <c:ptCount val="20"/>
                  <c:pt idx="0">
                    <c:v>125.164</c:v>
                  </c:pt>
                  <c:pt idx="1">
                    <c:v>42.703</c:v>
                  </c:pt>
                  <c:pt idx="2">
                    <c:v>31.501</c:v>
                  </c:pt>
                  <c:pt idx="3">
                    <c:v>75.850</c:v>
                  </c:pt>
                  <c:pt idx="4">
                    <c:v>16.218</c:v>
                  </c:pt>
                  <c:pt idx="5">
                    <c:v>1.594</c:v>
                  </c:pt>
                  <c:pt idx="6">
                    <c:v>17.880</c:v>
                  </c:pt>
                  <c:pt idx="7">
                    <c:v>74.540</c:v>
                  </c:pt>
                  <c:pt idx="8">
                    <c:v>158.505</c:v>
                  </c:pt>
                  <c:pt idx="9">
                    <c:v>185.247</c:v>
                  </c:pt>
                  <c:pt idx="10">
                    <c:v>288.363</c:v>
                  </c:pt>
                  <c:pt idx="11">
                    <c:v>1.471.946</c:v>
                  </c:pt>
                  <c:pt idx="12">
                    <c:v>2.046</c:v>
                  </c:pt>
                  <c:pt idx="13">
                    <c:v>36.248</c:v>
                  </c:pt>
                  <c:pt idx="14">
                    <c:v>30.856</c:v>
                  </c:pt>
                  <c:pt idx="15">
                    <c:v>43.612</c:v>
                  </c:pt>
                  <c:pt idx="16">
                    <c:v>43.050</c:v>
                  </c:pt>
                  <c:pt idx="17">
                    <c:v>9.275</c:v>
                  </c:pt>
                  <c:pt idx="18">
                    <c:v>219.746</c:v>
                  </c:pt>
                  <c:pt idx="19">
                    <c:v>69.548</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B929A971-0961-47EC-BBBD-ACD76A8F76B7}" type="CELLRANGE">
                      <a:rPr lang="en-US" baseline="0"/>
                      <a:pPr/>
                      <a:t>[CELLRANGE]</a:t>
                    </a:fld>
                    <a:r>
                      <a:rPr lang="en-US" baseline="0"/>
                      <a:t>
</a:t>
                    </a:r>
                    <a:fld id="{CDC6434E-94CB-4071-99B0-3A7BB3D931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89E807C6-140B-4786-924E-AF7ABE1C9220}" type="CELLRANGE">
                      <a:rPr lang="en-US" baseline="0"/>
                      <a:pPr/>
                      <a:t>[CELLRANGE]</a:t>
                    </a:fld>
                    <a:r>
                      <a:rPr lang="en-US" baseline="0"/>
                      <a:t>
</a:t>
                    </a:r>
                    <a:fld id="{00738F17-CAEE-438A-B1D2-4AAACD753D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C18C38E4-94C0-4392-8F91-96F9114FDB24}" type="CELLRANGE">
                      <a:rPr lang="en-US" baseline="0"/>
                      <a:pPr/>
                      <a:t>[CELLRANGE]</a:t>
                    </a:fld>
                    <a:r>
                      <a:rPr lang="en-US" baseline="0"/>
                      <a:t>
</a:t>
                    </a:r>
                    <a:fld id="{BA3CFC6E-27DF-440A-B574-1506B62EA9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692AC21C-CE36-407E-BB12-6D4A5965145F}" type="CELLRANGE">
                      <a:rPr lang="en-US" baseline="0"/>
                      <a:pPr/>
                      <a:t>[CELLRANGE]</a:t>
                    </a:fld>
                    <a:r>
                      <a:rPr lang="en-US" baseline="0"/>
                      <a:t>
</a:t>
                    </a:r>
                    <a:fld id="{8A7DD52F-F2D2-4270-8069-CA496C6B58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00B1D95A-0A10-4E6F-B247-386B7B5FFCD6}" type="CELLRANGE">
                      <a:rPr lang="en-US" baseline="0"/>
                      <a:pPr/>
                      <a:t>[CELLRANGE]</a:t>
                    </a:fld>
                    <a:r>
                      <a:rPr lang="en-US" baseline="0"/>
                      <a:t>
</a:t>
                    </a:r>
                    <a:fld id="{A6D9724E-5FEF-45CA-BBD6-15EB7E9C37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02A474BF-1A7F-47B9-9D5B-DB32625DA558}" type="CELLRANGE">
                      <a:rPr lang="en-US" baseline="0"/>
                      <a:pPr/>
                      <a:t>[CELLRANGE]</a:t>
                    </a:fld>
                    <a:r>
                      <a:rPr lang="en-US" baseline="0"/>
                      <a:t>
</a:t>
                    </a:r>
                    <a:fld id="{D9F89E43-C162-4A36-8753-68A9AF42464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DA3620F9-9D6B-4419-BABC-49FE7CA82D25}" type="CELLRANGE">
                      <a:rPr lang="en-US" baseline="0"/>
                      <a:pPr/>
                      <a:t>[CELLRANGE]</a:t>
                    </a:fld>
                    <a:r>
                      <a:rPr lang="en-US" baseline="0"/>
                      <a:t>
</a:t>
                    </a:r>
                    <a:fld id="{62E0748B-06F6-4DFE-AD3D-06C59388BC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575E6034-3097-4D65-9649-85D22236611B}" type="CELLRANGE">
                      <a:rPr lang="en-US" baseline="0"/>
                      <a:pPr/>
                      <a:t>[CELLRANGE]</a:t>
                    </a:fld>
                    <a:r>
                      <a:rPr lang="en-US" baseline="0"/>
                      <a:t>
</a:t>
                    </a:r>
                    <a:fld id="{016F7251-DD4E-4FA9-A246-BE99D722A3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9BE639D0-4886-4B1A-8774-6AFF2BA6BAF1}" type="CELLRANGE">
                      <a:rPr lang="en-US" baseline="0"/>
                      <a:pPr/>
                      <a:t>[CELLRANGE]</a:t>
                    </a:fld>
                    <a:r>
                      <a:rPr lang="en-US" baseline="0"/>
                      <a:t>
</a:t>
                    </a:r>
                    <a:fld id="{95B662B0-710E-4B87-BA86-DD43C76699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209EE2FC-B179-4809-834B-42F511D307DD}" type="CELLRANGE">
                      <a:rPr lang="en-US" baseline="0"/>
                      <a:pPr/>
                      <a:t>[CELLRANGE]</a:t>
                    </a:fld>
                    <a:r>
                      <a:rPr lang="en-US" baseline="0"/>
                      <a:t>
</a:t>
                    </a:r>
                    <a:fld id="{4BD68AEF-C8DF-46A6-B0F7-31836614987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4E19925A-E63D-4E9C-9E1A-A64FC74605EA}"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4CD4D59B-1D16-43A9-89BC-B6A5D6D74922}"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0"/>
                  <c:y val="-1.9317912363758364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8680B9BD-4BC8-4682-ACF1-76BB3494180A}" type="CELLRANGE">
                      <a:rPr lang="en-US" baseline="0">
                        <a:solidFill>
                          <a:schemeClr val="bg1"/>
                        </a:solidFill>
                      </a:rPr>
                      <a:pPr>
                        <a:defRPr b="1">
                          <a:solidFill>
                            <a:schemeClr val="bg1"/>
                          </a:solidFill>
                        </a:defRPr>
                      </a:pPr>
                      <a:t>[CELLRANGE]</a:t>
                    </a:fld>
                    <a:r>
                      <a:rPr lang="en-US" baseline="0">
                        <a:solidFill>
                          <a:schemeClr val="bg1"/>
                        </a:solidFill>
                      </a:rPr>
                      <a:t>
</a:t>
                    </a:r>
                    <a:fld id="{6369D435-0F53-49C9-A723-A96F890C54F3}"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C4180A05-9CC7-4605-A33E-E61E9C7CBA1E}" type="CELLRANGE">
                      <a:rPr lang="en-US" baseline="0"/>
                      <a:pPr/>
                      <a:t>[CELLRANGE]</a:t>
                    </a:fld>
                    <a:r>
                      <a:rPr lang="en-US" baseline="0"/>
                      <a:t>
</a:t>
                    </a:r>
                    <a:fld id="{915B96D1-9B29-4609-96D4-8E1FA28DFC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450F900B-BE08-4F3D-9512-BD59E9206C49}" type="CELLRANGE">
                      <a:rPr lang="en-US" baseline="0"/>
                      <a:pPr/>
                      <a:t>[CELLRANGE]</a:t>
                    </a:fld>
                    <a:r>
                      <a:rPr lang="en-US" baseline="0"/>
                      <a:t>
</a:t>
                    </a:r>
                    <a:fld id="{EAA38D57-34E5-4BCB-A58B-11FE87F209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70F5E9B1-9D35-4B9B-AB21-4403B391EAB6}" type="CELLRANGE">
                      <a:rPr lang="en-US" baseline="0"/>
                      <a:pPr/>
                      <a:t>[CELLRANGE]</a:t>
                    </a:fld>
                    <a:r>
                      <a:rPr lang="en-US" baseline="0"/>
                      <a:t>
</a:t>
                    </a:r>
                    <a:fld id="{D3546CDE-CDA5-4665-ABA5-8F59B70905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1FD48E3C-A3A0-4FEF-A49B-B931EE8D92B4}" type="CELLRANGE">
                      <a:rPr lang="en-US" baseline="0"/>
                      <a:pPr/>
                      <a:t>[CELLRANGE]</a:t>
                    </a:fld>
                    <a:r>
                      <a:rPr lang="en-US" baseline="0"/>
                      <a:t>
</a:t>
                    </a:r>
                    <a:fld id="{ED6A786D-1F6F-4202-951F-4186A259CA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E624D8A6-19DE-4FDB-B520-B4AA4D816C54}" type="CELLRANGE">
                      <a:rPr lang="en-US" baseline="0"/>
                      <a:pPr/>
                      <a:t>[CELLRANGE]</a:t>
                    </a:fld>
                    <a:r>
                      <a:rPr lang="en-US" baseline="0"/>
                      <a:t>
</a:t>
                    </a:r>
                    <a:fld id="{78C5E434-8050-4ED2-9C16-4C41753E49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D5C5E1D7-1642-492F-9DDE-B2B5AF732E93}" type="CELLRANGE">
                      <a:rPr lang="en-US" baseline="0"/>
                      <a:pPr/>
                      <a:t>[CELLRANGE]</a:t>
                    </a:fld>
                    <a:r>
                      <a:rPr lang="en-US" baseline="0"/>
                      <a:t>
</a:t>
                    </a:r>
                    <a:fld id="{F5757CFE-DE26-4039-B76A-E043AEC8E9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C4E5F4A8-21B9-40BD-A761-5327009A359F}" type="CELLRANGE">
                      <a:rPr lang="en-US" baseline="0"/>
                      <a:pPr/>
                      <a:t>[CELLRANGE]</a:t>
                    </a:fld>
                    <a:r>
                      <a:rPr lang="en-US" baseline="0"/>
                      <a:t>
</a:t>
                    </a:r>
                    <a:fld id="{7233E20D-9C5A-4DBA-BFC2-D481D4FEAF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5B888898-EFAD-478D-981E-4F01F103E0BC}" type="CELLRANGE">
                      <a:rPr lang="en-US" baseline="0"/>
                      <a:pPr/>
                      <a:t>[CELLRANGE]</a:t>
                    </a:fld>
                    <a:r>
                      <a:rPr lang="en-US" baseline="0"/>
                      <a:t>
</a:t>
                    </a:r>
                    <a:fld id="{99ACA228-C3F4-42F2-A00D-862FE4AC8B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Asturias, Principado de</c:v>
                </c:pt>
                <c:pt idx="3">
                  <c:v>Galicia</c:v>
                </c:pt>
                <c:pt idx="4">
                  <c:v>Navarra, Comunidad Foral de</c:v>
                </c:pt>
                <c:pt idx="5">
                  <c:v>Ceuta</c:v>
                </c:pt>
                <c:pt idx="6">
                  <c:v>Cantabria</c:v>
                </c:pt>
                <c:pt idx="7">
                  <c:v>Castilla - La Mancha</c:v>
                </c:pt>
                <c:pt idx="8">
                  <c:v>Comunitat Valenciana</c:v>
                </c:pt>
                <c:pt idx="9">
                  <c:v>Madrid, Comunidad de</c:v>
                </c:pt>
                <c:pt idx="10">
                  <c:v>Andalucía</c:v>
                </c:pt>
                <c:pt idx="11">
                  <c:v>Media Nacional</c:v>
                </c:pt>
                <c:pt idx="12">
                  <c:v>Melilla</c:v>
                </c:pt>
                <c:pt idx="13">
                  <c:v>Extremadura</c:v>
                </c:pt>
                <c:pt idx="14">
                  <c:v>Balears, Illes</c:v>
                </c:pt>
                <c:pt idx="15">
                  <c:v>Murcia, Región de</c:v>
                </c:pt>
                <c:pt idx="16">
                  <c:v>Canarias</c:v>
                </c:pt>
                <c:pt idx="17">
                  <c:v>Rioja, La</c:v>
                </c:pt>
                <c:pt idx="18">
                  <c:v>Cataluña</c:v>
                </c:pt>
                <c:pt idx="19">
                  <c:v>País Vasco</c:v>
                </c:pt>
              </c:strCache>
            </c:strRef>
          </c:cat>
          <c:val>
            <c:numRef>
              <c:f>'11ListaEspera'!$P$13:$P$32</c:f>
              <c:numCache>
                <c:formatCode>0.00%</c:formatCode>
                <c:ptCount val="20"/>
                <c:pt idx="0">
                  <c:v>1.0375596596804316E-3</c:v>
                </c:pt>
                <c:pt idx="1">
                  <c:v>2.1964156366100426E-3</c:v>
                </c:pt>
                <c:pt idx="2">
                  <c:v>1.6515766468935374E-2</c:v>
                </c:pt>
                <c:pt idx="3">
                  <c:v>1.7830551491058826E-2</c:v>
                </c:pt>
                <c:pt idx="4">
                  <c:v>3.4355462935397436E-2</c:v>
                </c:pt>
                <c:pt idx="5">
                  <c:v>4.2067307692307696E-2</c:v>
                </c:pt>
                <c:pt idx="6">
                  <c:v>4.4054747647562016E-2</c:v>
                </c:pt>
                <c:pt idx="7">
                  <c:v>4.9913327215254412E-2</c:v>
                </c:pt>
                <c:pt idx="8">
                  <c:v>5.8887444113927434E-2</c:v>
                </c:pt>
                <c:pt idx="9">
                  <c:v>6.6337716535036215E-2</c:v>
                </c:pt>
                <c:pt idx="10">
                  <c:v>8.0011612993791517E-2</c:v>
                </c:pt>
                <c:pt idx="11">
                  <c:v>8.3731466201709723E-2</c:v>
                </c:pt>
                <c:pt idx="12">
                  <c:v>9.9868015838099428E-2</c:v>
                </c:pt>
                <c:pt idx="13">
                  <c:v>0.11093669520001963</c:v>
                </c:pt>
                <c:pt idx="14">
                  <c:v>0.12126217463120123</c:v>
                </c:pt>
                <c:pt idx="15">
                  <c:v>0.12177047463702451</c:v>
                </c:pt>
                <c:pt idx="16">
                  <c:v>0.13214393710311462</c:v>
                </c:pt>
                <c:pt idx="17">
                  <c:v>0.13228552717747216</c:v>
                </c:pt>
                <c:pt idx="18">
                  <c:v>0.15880580788650658</c:v>
                </c:pt>
                <c:pt idx="19">
                  <c:v>0.17080382478479625</c:v>
                </c:pt>
              </c:numCache>
            </c:numRef>
          </c:val>
          <c:extLst>
            <c:ext xmlns:c15="http://schemas.microsoft.com/office/drawing/2012/chart" uri="{02D57815-91ED-43cb-92C2-25804820EDAC}">
              <c15:datalabelsRange>
                <c15:f>'11ListaEspera'!$N$13:$N$32</c15:f>
                <c15:dlblRangeCache>
                  <c:ptCount val="20"/>
                  <c:pt idx="0">
                    <c:v>130</c:v>
                  </c:pt>
                  <c:pt idx="1">
                    <c:v>94</c:v>
                  </c:pt>
                  <c:pt idx="2">
                    <c:v>529</c:v>
                  </c:pt>
                  <c:pt idx="3">
                    <c:v>1.377</c:v>
                  </c:pt>
                  <c:pt idx="4">
                    <c:v>577</c:v>
                  </c:pt>
                  <c:pt idx="5">
                    <c:v>70</c:v>
                  </c:pt>
                  <c:pt idx="6">
                    <c:v>824</c:v>
                  </c:pt>
                  <c:pt idx="7">
                    <c:v>3.916</c:v>
                  </c:pt>
                  <c:pt idx="8">
                    <c:v>9.918</c:v>
                  </c:pt>
                  <c:pt idx="9">
                    <c:v>13.162</c:v>
                  </c:pt>
                  <c:pt idx="10">
                    <c:v>25.079</c:v>
                  </c:pt>
                  <c:pt idx="11">
                    <c:v>134.511</c:v>
                  </c:pt>
                  <c:pt idx="12">
                    <c:v>227</c:v>
                  </c:pt>
                  <c:pt idx="13">
                    <c:v>4.523</c:v>
                  </c:pt>
                  <c:pt idx="14">
                    <c:v>4.258</c:v>
                  </c:pt>
                  <c:pt idx="15">
                    <c:v>6.047</c:v>
                  </c:pt>
                  <c:pt idx="16">
                    <c:v>6.555</c:v>
                  </c:pt>
                  <c:pt idx="17">
                    <c:v>1.414</c:v>
                  </c:pt>
                  <c:pt idx="18">
                    <c:v>41.485</c:v>
                  </c:pt>
                  <c:pt idx="19">
                    <c:v>14.326</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Asturias, Principado de</c:v>
                </c:pt>
                <c:pt idx="3">
                  <c:v>Galicia</c:v>
                </c:pt>
                <c:pt idx="4">
                  <c:v>Navarra, Comunidad Foral de</c:v>
                </c:pt>
                <c:pt idx="5">
                  <c:v>Ceuta</c:v>
                </c:pt>
                <c:pt idx="6">
                  <c:v>Cantabria</c:v>
                </c:pt>
                <c:pt idx="7">
                  <c:v>Castilla - La Mancha</c:v>
                </c:pt>
                <c:pt idx="8">
                  <c:v>Comunitat Valenciana</c:v>
                </c:pt>
                <c:pt idx="9">
                  <c:v>Madrid, Comunidad de</c:v>
                </c:pt>
                <c:pt idx="10">
                  <c:v>Andalucía</c:v>
                </c:pt>
                <c:pt idx="11">
                  <c:v>Media Nacional</c:v>
                </c:pt>
                <c:pt idx="12">
                  <c:v>Melilla</c:v>
                </c:pt>
                <c:pt idx="13">
                  <c:v>Extremadura</c:v>
                </c:pt>
                <c:pt idx="14">
                  <c:v>Balears, Illes</c:v>
                </c:pt>
                <c:pt idx="15">
                  <c:v>Murcia, Región de</c:v>
                </c:pt>
                <c:pt idx="16">
                  <c:v>Canarias</c:v>
                </c:pt>
                <c:pt idx="17">
                  <c:v>Rioja, La</c:v>
                </c:pt>
                <c:pt idx="18">
                  <c:v>Cataluña</c:v>
                </c:pt>
                <c:pt idx="19">
                  <c:v>País Vasco</c:v>
                </c:pt>
              </c:strCache>
            </c:strRef>
          </c:cat>
          <c:val>
            <c:numRef>
              <c:f>'11ListaEspera'!$Q$13:$Q$32</c:f>
              <c:numCache>
                <c:formatCode>0.00%</c:formatCode>
                <c:ptCount val="20"/>
                <c:pt idx="0">
                  <c:v>0.91626853379829032</c:v>
                </c:pt>
                <c:pt idx="1">
                  <c:v>0.91626853379829032</c:v>
                </c:pt>
                <c:pt idx="2">
                  <c:v>0.91626853379829032</c:v>
                </c:pt>
                <c:pt idx="3">
                  <c:v>0.91626853379829032</c:v>
                </c:pt>
                <c:pt idx="4">
                  <c:v>0.91626853379829032</c:v>
                </c:pt>
                <c:pt idx="5">
                  <c:v>0.91626853379829032</c:v>
                </c:pt>
                <c:pt idx="6">
                  <c:v>0.91626853379829032</c:v>
                </c:pt>
                <c:pt idx="7">
                  <c:v>0.91626853379829032</c:v>
                </c:pt>
                <c:pt idx="8">
                  <c:v>0.91626853379829032</c:v>
                </c:pt>
                <c:pt idx="9">
                  <c:v>0.91626853379829032</c:v>
                </c:pt>
                <c:pt idx="10">
                  <c:v>0.91626853379829032</c:v>
                </c:pt>
                <c:pt idx="11">
                  <c:v>0.91626853379829032</c:v>
                </c:pt>
                <c:pt idx="12">
                  <c:v>0.91626853379829032</c:v>
                </c:pt>
                <c:pt idx="13">
                  <c:v>0.91626853379829032</c:v>
                </c:pt>
                <c:pt idx="14">
                  <c:v>0.91626853379829032</c:v>
                </c:pt>
                <c:pt idx="15">
                  <c:v>0.91626853379829032</c:v>
                </c:pt>
                <c:pt idx="16">
                  <c:v>0.91626853379829032</c:v>
                </c:pt>
                <c:pt idx="17">
                  <c:v>0.91626853379829032</c:v>
                </c:pt>
                <c:pt idx="18">
                  <c:v>0.91626853379829032</c:v>
                </c:pt>
                <c:pt idx="19">
                  <c:v>0.91626853379829032</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F721EAB9-A16A-4171-B360-1A70243B3CE3}" type="CELLRANGE">
                      <a:rPr lang="en-US" baseline="0"/>
                      <a:pPr/>
                      <a:t>[CELLRANGE]</a:t>
                    </a:fld>
                    <a:r>
                      <a:rPr lang="en-US" baseline="0"/>
                      <a:t>
</a:t>
                    </a:r>
                    <a:fld id="{2F9CC11C-0EF5-4C57-85F0-BA6CF9548C2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550C63FB-F2E2-44EF-88D3-6E084004DFE0}" type="CELLRANGE">
                      <a:rPr lang="en-US" baseline="0"/>
                      <a:pPr/>
                      <a:t>[CELLRANGE]</a:t>
                    </a:fld>
                    <a:r>
                      <a:rPr lang="en-US" baseline="0"/>
                      <a:t>
</a:t>
                    </a:r>
                    <a:fld id="{39D29A98-19C3-4630-9900-E42A4FF79F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00360156-DD19-420B-B5F8-15B97636D9F4}" type="CELLRANGE">
                      <a:rPr lang="en-US" baseline="0"/>
                      <a:pPr/>
                      <a:t>[CELLRANGE]</a:t>
                    </a:fld>
                    <a:r>
                      <a:rPr lang="en-US" baseline="0"/>
                      <a:t>
</a:t>
                    </a:r>
                    <a:fld id="{FD01C080-1BE4-4DFF-BC42-997980943B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0D3F8855-6DDE-4A9D-AF24-3561D456489D}" type="CELLRANGE">
                      <a:rPr lang="en-US" baseline="0"/>
                      <a:pPr/>
                      <a:t>[CELLRANGE]</a:t>
                    </a:fld>
                    <a:r>
                      <a:rPr lang="en-US" baseline="0"/>
                      <a:t>
</a:t>
                    </a:r>
                    <a:fld id="{752D301C-039D-4F4E-BEA2-8611265215F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054E7C71-CF3A-4F4D-8FE8-BFF6EFC92CAC}" type="CELLRANGE">
                      <a:rPr lang="en-US" baseline="0"/>
                      <a:pPr/>
                      <a:t>[CELLRANGE]</a:t>
                    </a:fld>
                    <a:r>
                      <a:rPr lang="en-US" baseline="0"/>
                      <a:t>
</a:t>
                    </a:r>
                    <a:fld id="{6A8170D1-F1DF-4A0D-ADB1-44D24A1F0C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5C9E5443-CE47-4A66-A5BA-9A1CAC174ABC}" type="CELLRANGE">
                      <a:rPr lang="en-US" baseline="0"/>
                      <a:pPr/>
                      <a:t>[CELLRANGE]</a:t>
                    </a:fld>
                    <a:r>
                      <a:rPr lang="en-US" baseline="0"/>
                      <a:t>
</a:t>
                    </a:r>
                    <a:fld id="{136B71FA-1C7F-4970-820C-CA0929B2EA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85BE52A0-58DD-4F68-B3D1-203686B452CF}" type="CELLRANGE">
                      <a:rPr lang="en-US" baseline="0"/>
                      <a:pPr/>
                      <a:t>[CELLRANGE]</a:t>
                    </a:fld>
                    <a:r>
                      <a:rPr lang="en-US" baseline="0"/>
                      <a:t>
</a:t>
                    </a:r>
                    <a:fld id="{C8EAC5F5-BA34-4C43-9AE6-5A7A3FB413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48FE8199-5636-4485-88F0-DE2B51D8487F}" type="CELLRANGE">
                      <a:rPr lang="en-US" baseline="0"/>
                      <a:pPr/>
                      <a:t>[CELLRANGE]</a:t>
                    </a:fld>
                    <a:r>
                      <a:rPr lang="en-US" baseline="0"/>
                      <a:t>
</a:t>
                    </a:r>
                    <a:fld id="{C2221FA2-28C8-47BA-B23C-FFBE03C776D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7A6C6A69-D79F-4333-8BEC-DE367A72E89F}" type="CELLRANGE">
                      <a:rPr lang="en-US" baseline="0">
                        <a:solidFill>
                          <a:sysClr val="windowText" lastClr="000000"/>
                        </a:solidFill>
                      </a:rPr>
                      <a:pPr/>
                      <a:t>[CELLRANGE]</a:t>
                    </a:fld>
                    <a:r>
                      <a:rPr lang="en-US" baseline="0">
                        <a:solidFill>
                          <a:sysClr val="windowText" lastClr="000000"/>
                        </a:solidFill>
                      </a:rPr>
                      <a:t>
</a:t>
                    </a:r>
                    <a:fld id="{6C88A2BA-0032-497D-B2B4-8DC2709E7CB4}"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6C47DD01-DFE8-47E1-A80B-D9A81A593492}" type="CELLRANGE">
                      <a:rPr lang="en-US" baseline="0">
                        <a:solidFill>
                          <a:sysClr val="windowText" lastClr="000000"/>
                        </a:solidFill>
                      </a:rPr>
                      <a:pPr/>
                      <a:t>[CELLRANGE]</a:t>
                    </a:fld>
                    <a:r>
                      <a:rPr lang="en-US" baseline="0">
                        <a:solidFill>
                          <a:sysClr val="windowText" lastClr="000000"/>
                        </a:solidFill>
                      </a:rPr>
                      <a:t>
</a:t>
                    </a:r>
                    <a:fld id="{327F5D56-5AF8-412F-8E5C-6AFE4C88F93D}"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D64A56F4-CFB3-4A9A-9E8E-E82C93E1185C}" type="CELLRANGE">
                      <a:rPr lang="en-US" baseline="0">
                        <a:solidFill>
                          <a:sysClr val="windowText" lastClr="000000"/>
                        </a:solidFill>
                      </a:rPr>
                      <a:pPr/>
                      <a:t>[CELLRANGE]</a:t>
                    </a:fld>
                    <a:r>
                      <a:rPr lang="en-US" baseline="0">
                        <a:solidFill>
                          <a:sysClr val="windowText" lastClr="000000"/>
                        </a:solidFill>
                      </a:rPr>
                      <a:t>
</a:t>
                    </a:r>
                    <a:fld id="{C045F101-4F45-484E-A494-34B11AD714F3}"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99084235-C734-4D11-A785-C8030A06C2AD}" type="CELLRANGE">
                      <a:rPr lang="en-US" baseline="0">
                        <a:solidFill>
                          <a:schemeClr val="bg1"/>
                        </a:solidFill>
                      </a:rPr>
                      <a:pPr>
                        <a:defRPr b="1">
                          <a:solidFill>
                            <a:schemeClr val="bg1"/>
                          </a:solidFill>
                        </a:defRPr>
                      </a:pPr>
                      <a:t>[CELLRANGE]</a:t>
                    </a:fld>
                    <a:r>
                      <a:rPr lang="en-US" baseline="0">
                        <a:solidFill>
                          <a:schemeClr val="bg1"/>
                        </a:solidFill>
                      </a:rPr>
                      <a:t>
</a:t>
                    </a:r>
                    <a:fld id="{22CF9F5A-66EC-4EAE-ABA8-701B6B9553F4}"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216AEAF8-1E9F-46B4-8669-A6C93AF3FBB7}" type="CELLRANGE">
                      <a:rPr lang="en-US" baseline="0"/>
                      <a:pPr/>
                      <a:t>[CELLRANGE]</a:t>
                    </a:fld>
                    <a:r>
                      <a:rPr lang="en-US" baseline="0"/>
                      <a:t>
</a:t>
                    </a:r>
                    <a:fld id="{4EC1E92B-5235-4FD7-BE79-0F608D3EED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AAC4AA55-7332-4E9B-A031-D35DBB1B4949}" type="CELLRANGE">
                      <a:rPr lang="en-US" baseline="0"/>
                      <a:pPr/>
                      <a:t>[CELLRANGE]</a:t>
                    </a:fld>
                    <a:r>
                      <a:rPr lang="en-US" baseline="0"/>
                      <a:t>
</a:t>
                    </a:r>
                    <a:fld id="{8C9EB983-0EFA-48DF-BDCF-58B7EBF49B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473AB9DB-663C-45AE-8D3A-37CABAD3F3F3}" type="CELLRANGE">
                      <a:rPr lang="en-US" baseline="0"/>
                      <a:pPr/>
                      <a:t>[CELLRANGE]</a:t>
                    </a:fld>
                    <a:r>
                      <a:rPr lang="en-US" baseline="0"/>
                      <a:t>
</a:t>
                    </a:r>
                    <a:fld id="{DF2BE0E0-2AB7-4E9F-8F3D-74F9F7D49C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7528B7D7-376A-4E15-BBE1-FE4A8BEFDCC0}" type="CELLRANGE">
                      <a:rPr lang="en-US" baseline="0"/>
                      <a:pPr/>
                      <a:t>[CELLRANGE]</a:t>
                    </a:fld>
                    <a:r>
                      <a:rPr lang="en-US" baseline="0"/>
                      <a:t>
</a:t>
                    </a:r>
                    <a:fld id="{A66A28AF-3A2C-4224-90CF-D4DA30CA50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68890ED3-88EE-4DED-B263-220DCB5462EC}" type="CELLRANGE">
                      <a:rPr lang="en-US" baseline="0"/>
                      <a:pPr/>
                      <a:t>[CELLRANGE]</a:t>
                    </a:fld>
                    <a:r>
                      <a:rPr lang="en-US" baseline="0"/>
                      <a:t>
</a:t>
                    </a:r>
                    <a:fld id="{F585A7DF-2F12-46B0-B1DC-AA35893346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43B73750-FD20-4FD4-AC40-13518A1067AA}" type="CELLRANGE">
                      <a:rPr lang="en-US" baseline="0"/>
                      <a:pPr/>
                      <a:t>[CELLRANGE]</a:t>
                    </a:fld>
                    <a:r>
                      <a:rPr lang="en-US" baseline="0"/>
                      <a:t>
</a:t>
                    </a:r>
                    <a:fld id="{3210A694-AB6F-4691-A428-772BBCD385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C0CF6B16-FE3B-4AF0-A073-5AD131B8F80B}" type="CELLRANGE">
                      <a:rPr lang="en-US" baseline="0"/>
                      <a:pPr/>
                      <a:t>[CELLRANGE]</a:t>
                    </a:fld>
                    <a:r>
                      <a:rPr lang="en-US" baseline="0"/>
                      <a:t>
</a:t>
                    </a:r>
                    <a:fld id="{B6F4C8FF-FC05-4730-A64C-105C197358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4422007D-DD2C-40CB-B0EB-407A821E0DC5}" type="CELLRANGE">
                      <a:rPr lang="en-US" baseline="0"/>
                      <a:pPr/>
                      <a:t>[CELLRANGE]</a:t>
                    </a:fld>
                    <a:r>
                      <a:rPr lang="en-US" baseline="0"/>
                      <a:t>
</a:t>
                    </a:r>
                    <a:fld id="{44579554-29BC-457F-B1B1-E337D85E68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Cantabria</c:v>
                </c:pt>
                <c:pt idx="9">
                  <c:v>Andalucía</c:v>
                </c:pt>
                <c:pt idx="10">
                  <c:v>Comunitat Valenciana</c:v>
                </c:pt>
                <c:pt idx="11">
                  <c:v>Media Nacional</c:v>
                </c:pt>
                <c:pt idx="12">
                  <c:v>Melilla</c:v>
                </c:pt>
                <c:pt idx="13">
                  <c:v>Extremadura</c:v>
                </c:pt>
                <c:pt idx="14">
                  <c:v>Rioja, La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0.99936946490498979</c:v>
                </c:pt>
                <c:pt idx="1">
                  <c:v>0.99936112442101899</c:v>
                </c:pt>
                <c:pt idx="2">
                  <c:v>0.99640412945133972</c:v>
                </c:pt>
                <c:pt idx="3">
                  <c:v>0.99089976928992562</c:v>
                </c:pt>
                <c:pt idx="4">
                  <c:v>0.98006644518272423</c:v>
                </c:pt>
                <c:pt idx="5">
                  <c:v>0.97209302325581393</c:v>
                </c:pt>
                <c:pt idx="6">
                  <c:v>0.96958967208234759</c:v>
                </c:pt>
                <c:pt idx="7">
                  <c:v>0.9690139631098087</c:v>
                </c:pt>
                <c:pt idx="8">
                  <c:v>0.96640496622238448</c:v>
                </c:pt>
                <c:pt idx="9">
                  <c:v>0.9603556684661797</c:v>
                </c:pt>
                <c:pt idx="10">
                  <c:v>0.95547515475991296</c:v>
                </c:pt>
                <c:pt idx="11">
                  <c:v>0.95285057808926288</c:v>
                </c:pt>
                <c:pt idx="12">
                  <c:v>0.94289185905224793</c:v>
                </c:pt>
                <c:pt idx="13">
                  <c:v>0.9335257919927068</c:v>
                </c:pt>
                <c:pt idx="14">
                  <c:v>0.93187250996015936</c:v>
                </c:pt>
                <c:pt idx="15">
                  <c:v>0.92106182326231223</c:v>
                </c:pt>
                <c:pt idx="16">
                  <c:v>0.91373264416742672</c:v>
                </c:pt>
                <c:pt idx="17">
                  <c:v>0.91082029141931997</c:v>
                </c:pt>
                <c:pt idx="18">
                  <c:v>0.87653326725312852</c:v>
                </c:pt>
                <c:pt idx="19">
                  <c:v>0.87206877257235871</c:v>
                </c:pt>
              </c:numCache>
            </c:numRef>
          </c:val>
          <c:extLst>
            <c:ext xmlns:c15="http://schemas.microsoft.com/office/drawing/2012/chart" uri="{02D57815-91ED-43cb-92C2-25804820EDAC}">
              <c15:datalabelsRange>
                <c15:f>'11ListaEsperaGIII'!$M$13:$M$32</c15:f>
                <c15:dlblRangeCache>
                  <c:ptCount val="20"/>
                  <c:pt idx="0">
                    <c:v>34.869</c:v>
                  </c:pt>
                  <c:pt idx="1">
                    <c:v>12.514</c:v>
                  </c:pt>
                  <c:pt idx="2">
                    <c:v>25.770</c:v>
                  </c:pt>
                  <c:pt idx="3">
                    <c:v>7.731</c:v>
                  </c:pt>
                  <c:pt idx="4">
                    <c:v>3.245</c:v>
                  </c:pt>
                  <c:pt idx="5">
                    <c:v>418</c:v>
                  </c:pt>
                  <c:pt idx="6">
                    <c:v>61.886</c:v>
                  </c:pt>
                  <c:pt idx="7">
                    <c:v>22.485</c:v>
                  </c:pt>
                  <c:pt idx="8">
                    <c:v>5.293</c:v>
                  </c:pt>
                  <c:pt idx="9">
                    <c:v>75.604</c:v>
                  </c:pt>
                  <c:pt idx="10">
                    <c:v>45.687</c:v>
                  </c:pt>
                  <c:pt idx="11">
                    <c:v>408.690</c:v>
                  </c:pt>
                  <c:pt idx="12">
                    <c:v>776</c:v>
                  </c:pt>
                  <c:pt idx="13">
                    <c:v>12.288</c:v>
                  </c:pt>
                  <c:pt idx="14">
                    <c:v>2.339</c:v>
                  </c:pt>
                  <c:pt idx="15">
                    <c:v>7.911</c:v>
                  </c:pt>
                  <c:pt idx="16">
                    <c:v>45.079</c:v>
                  </c:pt>
                  <c:pt idx="17">
                    <c:v>13.502</c:v>
                  </c:pt>
                  <c:pt idx="18">
                    <c:v>14.149</c:v>
                  </c:pt>
                  <c:pt idx="19">
                    <c:v>17.144</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4A639BCF-C00F-4A36-B2BC-8969EBFEEEBD}" type="CELLRANGE">
                      <a:rPr lang="en-US" baseline="0"/>
                      <a:pPr/>
                      <a:t>[CELLRANGE]</a:t>
                    </a:fld>
                    <a:r>
                      <a:rPr lang="en-US" baseline="0"/>
                      <a:t>
</a:t>
                    </a:r>
                    <a:fld id="{2C6A12DC-64E8-42F9-969F-093754BFD48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E7E9D733-507E-4BFB-98EE-37D96278206C}" type="CELLRANGE">
                      <a:rPr lang="en-US" baseline="0"/>
                      <a:pPr/>
                      <a:t>[CELLRANGE]</a:t>
                    </a:fld>
                    <a:r>
                      <a:rPr lang="en-US" baseline="0"/>
                      <a:t>
</a:t>
                    </a:r>
                    <a:fld id="{3BBB3DDB-2A02-46C2-A81E-D25179A010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8CDDA0D9-636C-47D2-BBFD-1D9BBCD1E712}" type="CELLRANGE">
                      <a:rPr lang="en-US" baseline="0"/>
                      <a:pPr/>
                      <a:t>[CELLRANGE]</a:t>
                    </a:fld>
                    <a:r>
                      <a:rPr lang="en-US" baseline="0"/>
                      <a:t>
</a:t>
                    </a:r>
                    <a:fld id="{DB77F904-2228-4B1B-95EC-979A906DC5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1EC13446-D906-4E89-B568-F73C1CEF5F0D}" type="CELLRANGE">
                      <a:rPr lang="en-US" baseline="0"/>
                      <a:pPr/>
                      <a:t>[CELLRANGE]</a:t>
                    </a:fld>
                    <a:r>
                      <a:rPr lang="en-US" baseline="0"/>
                      <a:t>
</a:t>
                    </a:r>
                    <a:fld id="{683759C4-8565-424B-9AE4-C4BB2BCF93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042A6B95-DAC6-4419-9307-3F229FB2A1F1}" type="CELLRANGE">
                      <a:rPr lang="en-US" baseline="0"/>
                      <a:pPr/>
                      <a:t>[CELLRANGE]</a:t>
                    </a:fld>
                    <a:r>
                      <a:rPr lang="en-US" baseline="0"/>
                      <a:t>
</a:t>
                    </a:r>
                    <a:fld id="{F488AC2F-292D-4E89-9F7F-5FDD2DD57D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DC996CCA-076B-4BD7-86C7-B59D3904F1E8}" type="CELLRANGE">
                      <a:rPr lang="en-US" baseline="0"/>
                      <a:pPr/>
                      <a:t>[CELLRANGE]</a:t>
                    </a:fld>
                    <a:r>
                      <a:rPr lang="en-US" baseline="0"/>
                      <a:t>
</a:t>
                    </a:r>
                    <a:fld id="{4AB218FD-B997-49AA-9C2A-F515B6F749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8EE4772B-D127-414A-B61B-A2DA4773C57C}" type="CELLRANGE">
                      <a:rPr lang="en-US" baseline="0"/>
                      <a:pPr/>
                      <a:t>[CELLRANGE]</a:t>
                    </a:fld>
                    <a:r>
                      <a:rPr lang="en-US" baseline="0"/>
                      <a:t>
</a:t>
                    </a:r>
                    <a:fld id="{409D69FD-9A35-49B6-AA1B-4BE4D22FA6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D6A3B5C6-94F8-4C18-8E17-960520C1E6AC}" type="CELLRANGE">
                      <a:rPr lang="en-US" baseline="0"/>
                      <a:pPr/>
                      <a:t>[CELLRANGE]</a:t>
                    </a:fld>
                    <a:r>
                      <a:rPr lang="en-US" baseline="0"/>
                      <a:t>
</a:t>
                    </a:r>
                    <a:fld id="{8B252DCD-B370-42DC-85BE-8783BFACE7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50F085F2-FE39-41CB-B9DD-5D763E265EC7}" type="CELLRANGE">
                      <a:rPr lang="en-US" sz="600" baseline="0">
                        <a:solidFill>
                          <a:sysClr val="windowText" lastClr="000000"/>
                        </a:solidFill>
                      </a:rPr>
                      <a:pPr/>
                      <a:t>[CELLRANGE]</a:t>
                    </a:fld>
                    <a:r>
                      <a:rPr lang="en-US" sz="600" baseline="0">
                        <a:solidFill>
                          <a:sysClr val="windowText" lastClr="000000"/>
                        </a:solidFill>
                      </a:rPr>
                      <a:t>
</a:t>
                    </a:r>
                    <a:fld id="{DD2FCBC5-F40A-49ED-92CE-A0251C7B1FF3}"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636339D6-DB2D-44C0-98F8-656D7EAE5408}" type="CELLRANGE">
                      <a:rPr lang="en-US" sz="600" baseline="0">
                        <a:solidFill>
                          <a:sysClr val="windowText" lastClr="000000"/>
                        </a:solidFill>
                      </a:rPr>
                      <a:pPr/>
                      <a:t>[CELLRANGE]</a:t>
                    </a:fld>
                    <a:r>
                      <a:rPr lang="en-US" sz="600" baseline="0">
                        <a:solidFill>
                          <a:sysClr val="windowText" lastClr="000000"/>
                        </a:solidFill>
                      </a:rPr>
                      <a:t>
</a:t>
                    </a:r>
                    <a:fld id="{8E62F94E-B2E0-4894-87E9-816C444EDD96}"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a:lstStyle/>
                  <a:p>
                    <a:fld id="{63C2EDCF-247C-4A46-A2D4-F77954AB3610}" type="CELLRANGE">
                      <a:rPr lang="en-US" sz="600" baseline="0">
                        <a:solidFill>
                          <a:sysClr val="windowText" lastClr="000000"/>
                        </a:solidFill>
                      </a:rPr>
                      <a:pPr/>
                      <a:t>[CELLRANGE]</a:t>
                    </a:fld>
                    <a:r>
                      <a:rPr lang="en-US" sz="600" baseline="0">
                        <a:solidFill>
                          <a:sysClr val="windowText" lastClr="000000"/>
                        </a:solidFill>
                      </a:rPr>
                      <a:t>
</a:t>
                    </a:r>
                    <a:fld id="{05DDFCC3-21BC-471C-955E-A54CDD958668}"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8FDCD180-B60C-4C08-81DE-52B423E64CAD}" type="CELLRANGE">
                      <a:rPr lang="en-US" sz="600" baseline="0">
                        <a:solidFill>
                          <a:schemeClr val="bg1"/>
                        </a:solidFill>
                      </a:rPr>
                      <a:pPr>
                        <a:defRPr sz="600" b="1">
                          <a:solidFill>
                            <a:schemeClr val="bg1"/>
                          </a:solidFill>
                        </a:defRPr>
                      </a:pPr>
                      <a:t>[CELLRANGE]</a:t>
                    </a:fld>
                    <a:r>
                      <a:rPr lang="en-US" sz="600" baseline="0">
                        <a:solidFill>
                          <a:schemeClr val="bg1"/>
                        </a:solidFill>
                      </a:rPr>
                      <a:t>
</a:t>
                    </a:r>
                    <a:fld id="{25C91ACD-7F15-444B-B081-5B5597BD913C}" type="VALUE">
                      <a:rPr lang="en-US" sz="600" baseline="0">
                        <a:solidFill>
                          <a:schemeClr val="bg1"/>
                        </a:solidFill>
                      </a:rPr>
                      <a:pPr>
                        <a:defRPr sz="600"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96311860-EA0F-409C-8EFF-7F00E59FBB3B}" type="CELLRANGE">
                      <a:rPr lang="en-US" baseline="0"/>
                      <a:pPr/>
                      <a:t>[CELLRANGE]</a:t>
                    </a:fld>
                    <a:r>
                      <a:rPr lang="en-US" baseline="0"/>
                      <a:t>
</a:t>
                    </a:r>
                    <a:fld id="{EA0AB5D8-1334-4994-B5AF-FE0BFB6C6DB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DD9E6361-81BE-424E-86FB-C66E6A01CA54}" type="CELLRANGE">
                      <a:rPr lang="en-US" baseline="0"/>
                      <a:pPr/>
                      <a:t>[CELLRANGE]</a:t>
                    </a:fld>
                    <a:r>
                      <a:rPr lang="en-US" baseline="0"/>
                      <a:t>
</a:t>
                    </a:r>
                    <a:fld id="{CEA51E18-3C90-4530-BF4D-CBC6B3FDB1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E8BACA9D-B976-4937-8244-9DE2A07298E4}" type="CELLRANGE">
                      <a:rPr lang="en-US" baseline="0"/>
                      <a:pPr/>
                      <a:t>[CELLRANGE]</a:t>
                    </a:fld>
                    <a:r>
                      <a:rPr lang="en-US" baseline="0"/>
                      <a:t>
</a:t>
                    </a:r>
                    <a:fld id="{7DA5EF31-6DFE-4ED9-836B-FB2DEEC5BE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ADB3CD6E-1C2B-4BFD-A5A7-2AD94BA05924}" type="CELLRANGE">
                      <a:rPr lang="en-US" baseline="0"/>
                      <a:pPr/>
                      <a:t>[CELLRANGE]</a:t>
                    </a:fld>
                    <a:r>
                      <a:rPr lang="en-US" baseline="0"/>
                      <a:t>
</a:t>
                    </a:r>
                    <a:fld id="{4CC2F911-8905-4537-9907-6F6A94B0867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A5CE40E9-DA25-434F-B75E-D7BDDFC7205A}" type="CELLRANGE">
                      <a:rPr lang="en-US" baseline="0"/>
                      <a:pPr/>
                      <a:t>[CELLRANGE]</a:t>
                    </a:fld>
                    <a:r>
                      <a:rPr lang="en-US" baseline="0"/>
                      <a:t>
</a:t>
                    </a:r>
                    <a:fld id="{DEABBCEF-60FC-423A-B060-B9B9A92D5C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08A52E05-38AB-47F3-A54E-F9742E2ED612}" type="CELLRANGE">
                      <a:rPr lang="en-US" baseline="0"/>
                      <a:pPr/>
                      <a:t>[CELLRANGE]</a:t>
                    </a:fld>
                    <a:r>
                      <a:rPr lang="en-US" baseline="0"/>
                      <a:t>
</a:t>
                    </a:r>
                    <a:fld id="{5D7EC833-8E30-4374-B278-2151D67684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B05E17F4-EE31-4A23-B378-8C6F048FFE93}" type="CELLRANGE">
                      <a:rPr lang="en-US" baseline="0"/>
                      <a:pPr/>
                      <a:t>[CELLRANGE]</a:t>
                    </a:fld>
                    <a:r>
                      <a:rPr lang="en-US" baseline="0"/>
                      <a:t>
</a:t>
                    </a:r>
                    <a:fld id="{6E21A064-25B4-473F-A211-AA72756F75C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7140F0E8-0F4E-418E-BA3B-F55C10969EF7}" type="CELLRANGE">
                      <a:rPr lang="en-US" baseline="0"/>
                      <a:pPr/>
                      <a:t>[CELLRANGE]</a:t>
                    </a:fld>
                    <a:r>
                      <a:rPr lang="en-US" baseline="0"/>
                      <a:t>
</a:t>
                    </a:r>
                    <a:fld id="{DCDE5A9C-9124-4F39-A66D-C8A9D33273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Cantabria</c:v>
                </c:pt>
                <c:pt idx="9">
                  <c:v>Andalucía</c:v>
                </c:pt>
                <c:pt idx="10">
                  <c:v>Comunitat Valenciana</c:v>
                </c:pt>
                <c:pt idx="11">
                  <c:v>Media Nacional</c:v>
                </c:pt>
                <c:pt idx="12">
                  <c:v>Melilla</c:v>
                </c:pt>
                <c:pt idx="13">
                  <c:v>Extremadura</c:v>
                </c:pt>
                <c:pt idx="14">
                  <c:v>Rioja, La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6.3053509501017453E-4</c:v>
                </c:pt>
                <c:pt idx="1">
                  <c:v>6.3887557898099348E-4</c:v>
                </c:pt>
                <c:pt idx="2">
                  <c:v>3.595870548660248E-3</c:v>
                </c:pt>
                <c:pt idx="3">
                  <c:v>9.1002307100743404E-3</c:v>
                </c:pt>
                <c:pt idx="4">
                  <c:v>1.9933554817275746E-2</c:v>
                </c:pt>
                <c:pt idx="5">
                  <c:v>2.7906976744186046E-2</c:v>
                </c:pt>
                <c:pt idx="6">
                  <c:v>3.0410327917652403E-2</c:v>
                </c:pt>
                <c:pt idx="7">
                  <c:v>3.0986036890191346E-2</c:v>
                </c:pt>
                <c:pt idx="8">
                  <c:v>3.3595033777615482E-2</c:v>
                </c:pt>
                <c:pt idx="9">
                  <c:v>3.9644331533820264E-2</c:v>
                </c:pt>
                <c:pt idx="10">
                  <c:v>4.4524845240086999E-2</c:v>
                </c:pt>
                <c:pt idx="11">
                  <c:v>4.7149421910737142E-2</c:v>
                </c:pt>
                <c:pt idx="12">
                  <c:v>5.7108140947752128E-2</c:v>
                </c:pt>
                <c:pt idx="13">
                  <c:v>6.6474208007293173E-2</c:v>
                </c:pt>
                <c:pt idx="14">
                  <c:v>6.8127490039840644E-2</c:v>
                </c:pt>
                <c:pt idx="15">
                  <c:v>7.8938176737687743E-2</c:v>
                </c:pt>
                <c:pt idx="16">
                  <c:v>8.6267355832573223E-2</c:v>
                </c:pt>
                <c:pt idx="17">
                  <c:v>8.9179708580679973E-2</c:v>
                </c:pt>
                <c:pt idx="18">
                  <c:v>0.12346673274687152</c:v>
                </c:pt>
                <c:pt idx="19">
                  <c:v>0.12793122742764129</c:v>
                </c:pt>
              </c:numCache>
            </c:numRef>
          </c:val>
          <c:extLst>
            <c:ext xmlns:c15="http://schemas.microsoft.com/office/drawing/2012/chart" uri="{02D57815-91ED-43cb-92C2-25804820EDAC}">
              <c15:datalabelsRange>
                <c15:f>'11ListaEsperaGIII'!$N$13:$N$32</c15:f>
                <c15:dlblRangeCache>
                  <c:ptCount val="20"/>
                  <c:pt idx="0">
                    <c:v>22</c:v>
                  </c:pt>
                  <c:pt idx="1">
                    <c:v>8</c:v>
                  </c:pt>
                  <c:pt idx="2">
                    <c:v>93</c:v>
                  </c:pt>
                  <c:pt idx="3">
                    <c:v>71</c:v>
                  </c:pt>
                  <c:pt idx="4">
                    <c:v>66</c:v>
                  </c:pt>
                  <c:pt idx="5">
                    <c:v>12</c:v>
                  </c:pt>
                  <c:pt idx="6">
                    <c:v>1.941</c:v>
                  </c:pt>
                  <c:pt idx="7">
                    <c:v>719</c:v>
                  </c:pt>
                  <c:pt idx="8">
                    <c:v>184</c:v>
                  </c:pt>
                  <c:pt idx="9">
                    <c:v>3.121</c:v>
                  </c:pt>
                  <c:pt idx="10">
                    <c:v>2.129</c:v>
                  </c:pt>
                  <c:pt idx="11">
                    <c:v>20.223</c:v>
                  </c:pt>
                  <c:pt idx="12">
                    <c:v>47</c:v>
                  </c:pt>
                  <c:pt idx="13">
                    <c:v>875</c:v>
                  </c:pt>
                  <c:pt idx="14">
                    <c:v>171</c:v>
                  </c:pt>
                  <c:pt idx="15">
                    <c:v>678</c:v>
                  </c:pt>
                  <c:pt idx="16">
                    <c:v>4.256</c:v>
                  </c:pt>
                  <c:pt idx="17">
                    <c:v>1.322</c:v>
                  </c:pt>
                  <c:pt idx="18">
                    <c:v>1.993</c:v>
                  </c:pt>
                  <c:pt idx="19">
                    <c:v>2.515</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Navarra, Comunidad Foral de</c:v>
                </c:pt>
                <c:pt idx="5">
                  <c:v>Ceuta</c:v>
                </c:pt>
                <c:pt idx="6">
                  <c:v>Madrid, Comunidad de</c:v>
                </c:pt>
                <c:pt idx="7">
                  <c:v>Castilla - La Mancha</c:v>
                </c:pt>
                <c:pt idx="8">
                  <c:v>Cantabria</c:v>
                </c:pt>
                <c:pt idx="9">
                  <c:v>Andalucía</c:v>
                </c:pt>
                <c:pt idx="10">
                  <c:v>Comunitat Valenciana</c:v>
                </c:pt>
                <c:pt idx="11">
                  <c:v>Media Nacional</c:v>
                </c:pt>
                <c:pt idx="12">
                  <c:v>Melilla</c:v>
                </c:pt>
                <c:pt idx="13">
                  <c:v>Extremadura</c:v>
                </c:pt>
                <c:pt idx="14">
                  <c:v>Rioja, La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0.95285057808926288</c:v>
                </c:pt>
                <c:pt idx="1">
                  <c:v>0.95285057808926288</c:v>
                </c:pt>
                <c:pt idx="2">
                  <c:v>0.95285057808926288</c:v>
                </c:pt>
                <c:pt idx="3">
                  <c:v>0.95285057808926288</c:v>
                </c:pt>
                <c:pt idx="4">
                  <c:v>0.95285057808926288</c:v>
                </c:pt>
                <c:pt idx="5">
                  <c:v>0.95285057808926288</c:v>
                </c:pt>
                <c:pt idx="6">
                  <c:v>0.95285057808926288</c:v>
                </c:pt>
                <c:pt idx="7">
                  <c:v>0.95285057808926288</c:v>
                </c:pt>
                <c:pt idx="8">
                  <c:v>0.95285057808926288</c:v>
                </c:pt>
                <c:pt idx="9">
                  <c:v>0.95285057808926288</c:v>
                </c:pt>
                <c:pt idx="10">
                  <c:v>0.95285057808926288</c:v>
                </c:pt>
                <c:pt idx="11">
                  <c:v>0.95285057808926288</c:v>
                </c:pt>
                <c:pt idx="12">
                  <c:v>0.95285057808926288</c:v>
                </c:pt>
                <c:pt idx="13">
                  <c:v>0.95285057808926288</c:v>
                </c:pt>
                <c:pt idx="14">
                  <c:v>0.95285057808926288</c:v>
                </c:pt>
                <c:pt idx="15">
                  <c:v>0.95285057808926288</c:v>
                </c:pt>
                <c:pt idx="16">
                  <c:v>0.95285057808926288</c:v>
                </c:pt>
                <c:pt idx="17">
                  <c:v>0.95285057808926288</c:v>
                </c:pt>
                <c:pt idx="18">
                  <c:v>0.95285057808926288</c:v>
                </c:pt>
                <c:pt idx="19">
                  <c:v>0.95285057808926288</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E2DCA665-33D5-492C-BBBD-2CBC8D06C0DA}" type="CELLRANGE">
                      <a:rPr lang="en-US" baseline="0"/>
                      <a:pPr/>
                      <a:t>[CELLRANGE]</a:t>
                    </a:fld>
                    <a:r>
                      <a:rPr lang="en-US" baseline="0"/>
                      <a:t>
</a:t>
                    </a:r>
                    <a:fld id="{7B87B6B5-1935-46C4-AEE8-469B85DF17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2E4738F3-A25A-4BD9-887C-A2BEBF86FBA7}" type="CELLRANGE">
                      <a:rPr lang="en-US" baseline="0"/>
                      <a:pPr/>
                      <a:t>[CELLRANGE]</a:t>
                    </a:fld>
                    <a:r>
                      <a:rPr lang="en-US" baseline="0"/>
                      <a:t>
</a:t>
                    </a:r>
                    <a:fld id="{ED21614A-8ABA-442C-AFBC-5ACCEDF4B9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41B9569F-9EC5-4969-98D5-467AF52E2C77}" type="CELLRANGE">
                      <a:rPr lang="en-US" baseline="0"/>
                      <a:pPr/>
                      <a:t>[CELLRANGE]</a:t>
                    </a:fld>
                    <a:r>
                      <a:rPr lang="en-US" baseline="0"/>
                      <a:t>
</a:t>
                    </a:r>
                    <a:fld id="{6B3DF5D4-D27F-4384-ABB3-FD2B8751E4A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BE1175E7-72C7-46DD-BA3F-C025069A648B}" type="CELLRANGE">
                      <a:rPr lang="en-US" baseline="0"/>
                      <a:pPr/>
                      <a:t>[CELLRANGE]</a:t>
                    </a:fld>
                    <a:r>
                      <a:rPr lang="en-US" baseline="0"/>
                      <a:t>
</a:t>
                    </a:r>
                    <a:fld id="{AF6CA894-0313-4701-8155-F02B044804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28F3B544-B352-430E-B60B-74CD2D8736B6}" type="CELLRANGE">
                      <a:rPr lang="en-US" baseline="0"/>
                      <a:pPr/>
                      <a:t>[CELLRANGE]</a:t>
                    </a:fld>
                    <a:r>
                      <a:rPr lang="en-US" baseline="0"/>
                      <a:t>
</a:t>
                    </a:r>
                    <a:fld id="{16431E74-8CA0-47E9-A60C-9DF985208A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1717845F-8E4F-420F-AE12-1A41040EBCCF}" type="CELLRANGE">
                      <a:rPr lang="en-US" baseline="0"/>
                      <a:pPr/>
                      <a:t>[CELLRANGE]</a:t>
                    </a:fld>
                    <a:r>
                      <a:rPr lang="en-US" baseline="0"/>
                      <a:t>
</a:t>
                    </a:r>
                    <a:fld id="{F9E4C99A-4A65-4B84-9B7A-878956B7E3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2396E705-B389-45D4-BBA7-28989DB6ADCB}" type="CELLRANGE">
                      <a:rPr lang="en-US" baseline="0"/>
                      <a:pPr/>
                      <a:t>[CELLRANGE]</a:t>
                    </a:fld>
                    <a:r>
                      <a:rPr lang="en-US" baseline="0"/>
                      <a:t>
</a:t>
                    </a:r>
                    <a:fld id="{74B3A2C0-0F42-4868-B4D7-5F86D41318E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517F97ED-C341-49C7-899C-674E4309F30B}" type="CELLRANGE">
                      <a:rPr lang="en-US" baseline="0"/>
                      <a:pPr/>
                      <a:t>[CELLRANGE]</a:t>
                    </a:fld>
                    <a:r>
                      <a:rPr lang="en-US" baseline="0"/>
                      <a:t>
</a:t>
                    </a:r>
                    <a:fld id="{9E5E9927-B03A-4AF0-9297-49B4C42CFAF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406CB5DE-CF14-46D4-B301-5970E463E0FE}" type="CELLRANGE">
                      <a:rPr lang="en-US" baseline="0"/>
                      <a:pPr/>
                      <a:t>[CELLRANGE]</a:t>
                    </a:fld>
                    <a:r>
                      <a:rPr lang="en-US" baseline="0"/>
                      <a:t>
</a:t>
                    </a:r>
                    <a:fld id="{D3B96FF0-337D-46A6-B5C5-9D353C7AB7B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A1BF1D17-FDA6-492D-AFA7-AF76F4AA06BB}" type="CELLRANGE">
                      <a:rPr lang="en-US" baseline="0"/>
                      <a:pPr/>
                      <a:t>[CELLRANGE]</a:t>
                    </a:fld>
                    <a:r>
                      <a:rPr lang="en-US" baseline="0"/>
                      <a:t>
</a:t>
                    </a:r>
                    <a:fld id="{3C15485B-488A-4CD6-AFC7-B4E4CB7583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F4ABA15D-0CBA-4B54-9463-064FB3054736}" type="CELLRANGE">
                      <a:rPr lang="en-US" baseline="0">
                        <a:solidFill>
                          <a:sysClr val="windowText" lastClr="000000"/>
                        </a:solidFill>
                      </a:rPr>
                      <a:pPr/>
                      <a:t>[CELLRANGE]</a:t>
                    </a:fld>
                    <a:r>
                      <a:rPr lang="en-US" baseline="0">
                        <a:solidFill>
                          <a:sysClr val="windowText" lastClr="000000"/>
                        </a:solidFill>
                      </a:rPr>
                      <a:t>
</a:t>
                    </a:r>
                    <a:fld id="{5DC2570F-4DDD-4C85-B889-8DAE0F569C67}"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3306C1DD-B06A-4942-82EF-C263E1A33D30}" type="CELLRANGE">
                      <a:rPr lang="en-US" baseline="0">
                        <a:solidFill>
                          <a:schemeClr val="bg1"/>
                        </a:solidFill>
                      </a:rPr>
                      <a:pPr>
                        <a:defRPr b="1">
                          <a:solidFill>
                            <a:schemeClr val="bg1"/>
                          </a:solidFill>
                        </a:defRPr>
                      </a:pPr>
                      <a:t>[CELLRANGE]</a:t>
                    </a:fld>
                    <a:r>
                      <a:rPr lang="en-US" baseline="0">
                        <a:solidFill>
                          <a:schemeClr val="bg1"/>
                        </a:solidFill>
                      </a:rPr>
                      <a:t>
</a:t>
                    </a:r>
                    <a:fld id="{4D3FDAB8-8C18-433B-9812-15D4C6B02640}"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5B8CA3CC-FDAE-4B40-8A29-4552C9D05050}" type="CELLRANGE">
                      <a:rPr lang="en-US" baseline="0"/>
                      <a:pPr/>
                      <a:t>[CELLRANGE]</a:t>
                    </a:fld>
                    <a:r>
                      <a:rPr lang="en-US" baseline="0"/>
                      <a:t>
</a:t>
                    </a:r>
                    <a:fld id="{A0B3BA64-F24D-44A6-8AF0-CC40B9841D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6760409F-6C57-4047-BFD1-3D7C728E8570}" type="CELLRANGE">
                      <a:rPr lang="en-US" baseline="0"/>
                      <a:pPr/>
                      <a:t>[CELLRANGE]</a:t>
                    </a:fld>
                    <a:r>
                      <a:rPr lang="en-US" baseline="0"/>
                      <a:t>
</a:t>
                    </a:r>
                    <a:fld id="{940C043F-59DB-4069-AC74-16B2A884741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1902F4A9-BFC6-4B3D-834D-4CB36C3CB815}" type="CELLRANGE">
                      <a:rPr lang="en-US" baseline="0"/>
                      <a:pPr/>
                      <a:t>[CELLRANGE]</a:t>
                    </a:fld>
                    <a:r>
                      <a:rPr lang="en-US" baseline="0"/>
                      <a:t>
</a:t>
                    </a:r>
                    <a:fld id="{651198B0-37A0-45B6-8240-F8C34C3CD7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8A08A48A-AE4C-412D-8876-37FF7894921F}" type="CELLRANGE">
                      <a:rPr lang="en-US" baseline="0"/>
                      <a:pPr/>
                      <a:t>[CELLRANGE]</a:t>
                    </a:fld>
                    <a:r>
                      <a:rPr lang="en-US" baseline="0"/>
                      <a:t>
</a:t>
                    </a:r>
                    <a:fld id="{9E046FDF-81F1-4DDE-8882-4306B9A746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ABB787A2-4FB7-4A65-8E6B-43AA843B1B01}" type="CELLRANGE">
                      <a:rPr lang="en-US" baseline="0"/>
                      <a:pPr/>
                      <a:t>[CELLRANGE]</a:t>
                    </a:fld>
                    <a:r>
                      <a:rPr lang="en-US" baseline="0"/>
                      <a:t>
</a:t>
                    </a:r>
                    <a:fld id="{FE198F67-07E5-475A-A33A-CC4688605A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9264E054-A880-4D7E-92D5-B35EDCD4EED7}" type="CELLRANGE">
                      <a:rPr lang="en-US" baseline="0"/>
                      <a:pPr/>
                      <a:t>[CELLRANGE]</a:t>
                    </a:fld>
                    <a:r>
                      <a:rPr lang="en-US" baseline="0"/>
                      <a:t>
</a:t>
                    </a:r>
                    <a:fld id="{7F155E84-D347-41E8-A174-803EFD44F6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F68919E3-F1B8-4C7B-A8C1-8DD0A9CE9901}" type="CELLRANGE">
                      <a:rPr lang="en-US" baseline="0"/>
                      <a:pPr/>
                      <a:t>[CELLRANGE]</a:t>
                    </a:fld>
                    <a:r>
                      <a:rPr lang="en-US" baseline="0"/>
                      <a:t>
</a:t>
                    </a:r>
                    <a:fld id="{42735364-7D52-4DDB-99B2-24B913DDE9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5FC5EB43-46C5-43D7-8B67-04D61AD95E7F}" type="CELLRANGE">
                      <a:rPr lang="en-US" baseline="0"/>
                      <a:pPr/>
                      <a:t>[CELLRANGE]</a:t>
                    </a:fld>
                    <a:r>
                      <a:rPr lang="en-US" baseline="0"/>
                      <a:t>
</a:t>
                    </a:r>
                    <a:fld id="{7D09B208-48CE-41EB-9E5F-31F63D951D4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Andalucía</c:v>
                </c:pt>
                <c:pt idx="9">
                  <c:v>Comunitat Valenciana</c:v>
                </c:pt>
                <c:pt idx="10">
                  <c:v>Madrid, Comunidad de</c:v>
                </c:pt>
                <c:pt idx="11">
                  <c:v>Media Nacional</c:v>
                </c:pt>
                <c:pt idx="12">
                  <c:v>Rioja, La</c:v>
                </c:pt>
                <c:pt idx="13">
                  <c:v>Balears, Illes</c:v>
                </c:pt>
                <c:pt idx="14">
                  <c:v>Murcia, Región de</c:v>
                </c:pt>
                <c:pt idx="15">
                  <c:v>Extremadura</c:v>
                </c:pt>
                <c:pt idx="16">
                  <c:v>Melilla</c:v>
                </c:pt>
                <c:pt idx="17">
                  <c:v>Cataluña</c:v>
                </c:pt>
                <c:pt idx="18">
                  <c:v>País Vasco</c:v>
                </c:pt>
                <c:pt idx="19">
                  <c:v>Canarias</c:v>
                </c:pt>
              </c:strCache>
            </c:strRef>
          </c:cat>
          <c:val>
            <c:numRef>
              <c:f>'11ListaEsperaGII'!$O$13:$O$32</c:f>
              <c:numCache>
                <c:formatCode>0.00%</c:formatCode>
                <c:ptCount val="20"/>
                <c:pt idx="0">
                  <c:v>0.99871199786143039</c:v>
                </c:pt>
                <c:pt idx="1">
                  <c:v>0.99869689861871258</c:v>
                </c:pt>
                <c:pt idx="2">
                  <c:v>0.99128474830954172</c:v>
                </c:pt>
                <c:pt idx="3">
                  <c:v>0.98522030117122139</c:v>
                </c:pt>
                <c:pt idx="4">
                  <c:v>0.97725133354251648</c:v>
                </c:pt>
                <c:pt idx="5">
                  <c:v>0.96640859140859137</c:v>
                </c:pt>
                <c:pt idx="6">
                  <c:v>0.96533795493934138</c:v>
                </c:pt>
                <c:pt idx="7">
                  <c:v>0.95161039968956151</c:v>
                </c:pt>
                <c:pt idx="8">
                  <c:v>0.94433865323397748</c:v>
                </c:pt>
                <c:pt idx="9">
                  <c:v>0.94366911951281396</c:v>
                </c:pt>
                <c:pt idx="10">
                  <c:v>0.94159198448960779</c:v>
                </c:pt>
                <c:pt idx="11">
                  <c:v>0.93362045403722083</c:v>
                </c:pt>
                <c:pt idx="12">
                  <c:v>0.91223705044107672</c:v>
                </c:pt>
                <c:pt idx="13">
                  <c:v>0.90281195079086118</c:v>
                </c:pt>
                <c:pt idx="14">
                  <c:v>0.90213954468802693</c:v>
                </c:pt>
                <c:pt idx="15">
                  <c:v>0.89917832556073729</c:v>
                </c:pt>
                <c:pt idx="16">
                  <c:v>0.89800703399765536</c:v>
                </c:pt>
                <c:pt idx="17">
                  <c:v>0.87993016745763397</c:v>
                </c:pt>
                <c:pt idx="18">
                  <c:v>0.87610982615832278</c:v>
                </c:pt>
                <c:pt idx="19">
                  <c:v>0.87236473747357601</c:v>
                </c:pt>
              </c:numCache>
            </c:numRef>
          </c:val>
          <c:extLst>
            <c:ext xmlns:c15="http://schemas.microsoft.com/office/drawing/2012/chart" uri="{02D57815-91ED-43cb-92C2-25804820EDAC}">
              <c15:datalabelsRange>
                <c15:f>'11ListaEsperaGII'!$M$13:$M$32</c15:f>
                <c15:dlblRangeCache>
                  <c:ptCount val="20"/>
                  <c:pt idx="0">
                    <c:v>41.096</c:v>
                  </c:pt>
                  <c:pt idx="1">
                    <c:v>15.328</c:v>
                  </c:pt>
                  <c:pt idx="2">
                    <c:v>26.388</c:v>
                  </c:pt>
                  <c:pt idx="3">
                    <c:v>10.599</c:v>
                  </c:pt>
                  <c:pt idx="4">
                    <c:v>6.229</c:v>
                  </c:pt>
                  <c:pt idx="5">
                    <c:v>7.739</c:v>
                  </c:pt>
                  <c:pt idx="6">
                    <c:v>557</c:v>
                  </c:pt>
                  <c:pt idx="7">
                    <c:v>24.523</c:v>
                  </c:pt>
                  <c:pt idx="8">
                    <c:v>131.417</c:v>
                  </c:pt>
                  <c:pt idx="9">
                    <c:v>59.504</c:v>
                  </c:pt>
                  <c:pt idx="10">
                    <c:v>69.449</c:v>
                  </c:pt>
                  <c:pt idx="11">
                    <c:v>563.622</c:v>
                  </c:pt>
                  <c:pt idx="12">
                    <c:v>4.033</c:v>
                  </c:pt>
                  <c:pt idx="13">
                    <c:v>10.274</c:v>
                  </c:pt>
                  <c:pt idx="14">
                    <c:v>17.119</c:v>
                  </c:pt>
                  <c:pt idx="15">
                    <c:v>12.147</c:v>
                  </c:pt>
                  <c:pt idx="16">
                    <c:v>766</c:v>
                  </c:pt>
                  <c:pt idx="17">
                    <c:v>87.700</c:v>
                  </c:pt>
                  <c:pt idx="18">
                    <c:v>23.485</c:v>
                  </c:pt>
                  <c:pt idx="19">
                    <c:v>15.269</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4171F7E1-EAD1-48B2-9DF3-E35CF6216639}" type="CELLRANGE">
                      <a:rPr lang="en-US" baseline="0"/>
                      <a:pPr/>
                      <a:t>[CELLRANGE]</a:t>
                    </a:fld>
                    <a:r>
                      <a:rPr lang="en-US" baseline="0"/>
                      <a:t>
</a:t>
                    </a:r>
                    <a:fld id="{C9DE552C-FF5B-4B10-8425-EC73F0D120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70A7ACBE-76E3-4235-A715-C01D346D5250}" type="CELLRANGE">
                      <a:rPr lang="en-US" baseline="0"/>
                      <a:pPr/>
                      <a:t>[CELLRANGE]</a:t>
                    </a:fld>
                    <a:r>
                      <a:rPr lang="en-US" baseline="0"/>
                      <a:t>
</a:t>
                    </a:r>
                    <a:fld id="{E8EFD35C-9A42-40D5-A55B-A22900D67F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F17F2B09-8202-41BB-99F0-460DF7CF6FC6}" type="CELLRANGE">
                      <a:rPr lang="en-US" baseline="0"/>
                      <a:pPr/>
                      <a:t>[CELLRANGE]</a:t>
                    </a:fld>
                    <a:r>
                      <a:rPr lang="en-US" baseline="0"/>
                      <a:t>
</a:t>
                    </a:r>
                    <a:fld id="{A968A15D-8787-4088-9359-84E716D1DD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2239CBE3-66B4-42B0-93FA-4CD1FBE9AC48}" type="CELLRANGE">
                      <a:rPr lang="en-US" baseline="0"/>
                      <a:pPr/>
                      <a:t>[CELLRANGE]</a:t>
                    </a:fld>
                    <a:r>
                      <a:rPr lang="en-US" baseline="0"/>
                      <a:t>
</a:t>
                    </a:r>
                    <a:fld id="{1C8AC5D9-E5E1-49C1-80D3-9093B27BE7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FF222804-3CA8-407F-8B17-0005FB55D1DC}" type="CELLRANGE">
                      <a:rPr lang="en-US" baseline="0"/>
                      <a:pPr/>
                      <a:t>[CELLRANGE]</a:t>
                    </a:fld>
                    <a:r>
                      <a:rPr lang="en-US" baseline="0"/>
                      <a:t>
</a:t>
                    </a:r>
                    <a:fld id="{C2BAB942-E107-4436-86F9-3A16A3F590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DA794996-10A8-4691-8339-43676AF2E14D}" type="CELLRANGE">
                      <a:rPr lang="en-US" baseline="0"/>
                      <a:pPr/>
                      <a:t>[CELLRANGE]</a:t>
                    </a:fld>
                    <a:r>
                      <a:rPr lang="en-US" baseline="0"/>
                      <a:t>
</a:t>
                    </a:r>
                    <a:fld id="{1B2C715C-D7C9-418D-8B24-E4E9E0DA7DA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95B5C5BC-89BB-424D-8BC5-123AB6E71B05}" type="CELLRANGE">
                      <a:rPr lang="en-US" baseline="0"/>
                      <a:pPr/>
                      <a:t>[CELLRANGE]</a:t>
                    </a:fld>
                    <a:r>
                      <a:rPr lang="en-US" baseline="0"/>
                      <a:t>
</a:t>
                    </a:r>
                    <a:fld id="{E1D8011E-04A5-4CD7-AAEA-D11F18D3E0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5715D14C-C36C-440C-B1EC-EF90B9FF9EB8}" type="CELLRANGE">
                      <a:rPr lang="en-US" baseline="0"/>
                      <a:pPr/>
                      <a:t>[CELLRANGE]</a:t>
                    </a:fld>
                    <a:r>
                      <a:rPr lang="en-US" baseline="0"/>
                      <a:t>
</a:t>
                    </a:r>
                    <a:fld id="{A74E887B-3CFE-446A-880E-43DCA72EBE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58D58876-2443-4F4C-ADA2-D1276D308F75}" type="CELLRANGE">
                      <a:rPr lang="en-US" baseline="0"/>
                      <a:pPr/>
                      <a:t>[CELLRANGE]</a:t>
                    </a:fld>
                    <a:r>
                      <a:rPr lang="en-US" baseline="0"/>
                      <a:t>
</a:t>
                    </a:r>
                    <a:fld id="{6BF6F642-0C4B-484B-B919-FD7F44087E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0964EB88-AEA5-4A27-9E3B-A9275EB499DC}" type="CELLRANGE">
                      <a:rPr lang="en-US" baseline="0"/>
                      <a:pPr/>
                      <a:t>[CELLRANGE]</a:t>
                    </a:fld>
                    <a:r>
                      <a:rPr lang="en-US" baseline="0"/>
                      <a:t>
</a:t>
                    </a:r>
                    <a:fld id="{7BEE9DC3-3D3E-4C35-B59F-D7AB93BE1C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fld id="{47306971-B1D0-4AC4-880E-21E75A287CC2}" type="CELLRANGE">
                      <a:rPr lang="en-US" sz="800" baseline="0">
                        <a:solidFill>
                          <a:sysClr val="windowText" lastClr="000000"/>
                        </a:solidFill>
                      </a:rPr>
                      <a:pPr>
                        <a:defRPr sz="800" b="1">
                          <a:solidFill>
                            <a:sysClr val="windowText" lastClr="000000"/>
                          </a:solidFill>
                        </a:defRPr>
                      </a:pPr>
                      <a:t>[CELLRANGE]</a:t>
                    </a:fld>
                    <a:r>
                      <a:rPr lang="en-US" sz="800" baseline="0">
                        <a:solidFill>
                          <a:sysClr val="windowText" lastClr="000000"/>
                        </a:solidFill>
                      </a:rPr>
                      <a:t>
</a:t>
                    </a:r>
                    <a:fld id="{8060C710-87D5-462F-B178-5C5B6D196826}" type="VALUE">
                      <a:rPr lang="en-US" sz="800" baseline="0">
                        <a:solidFill>
                          <a:sysClr val="windowText" lastClr="000000"/>
                        </a:solidFill>
                      </a:rPr>
                      <a:pPr>
                        <a:defRPr sz="800" b="1">
                          <a:solidFill>
                            <a:sysClr val="windowText" lastClr="000000"/>
                          </a:solidFill>
                        </a:defRPr>
                      </a:pPr>
                      <a:t>[VALOR]</a:t>
                    </a:fld>
                    <a:endParaRPr lang="en-US" sz="800" baseline="0">
                      <a:solidFill>
                        <a:sysClr val="windowText" lastClr="000000"/>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D62D0904-7AA2-4475-A5A4-0D6BDDA09571}" type="CELLRANGE">
                      <a:rPr lang="en-US" sz="800" baseline="0">
                        <a:solidFill>
                          <a:schemeClr val="bg1"/>
                        </a:solidFill>
                      </a:rPr>
                      <a:pPr>
                        <a:defRPr sz="800" b="1">
                          <a:solidFill>
                            <a:schemeClr val="bg1"/>
                          </a:solidFill>
                        </a:defRPr>
                      </a:pPr>
                      <a:t>[CELLRANGE]</a:t>
                    </a:fld>
                    <a:r>
                      <a:rPr lang="en-US" sz="800" baseline="0">
                        <a:solidFill>
                          <a:schemeClr val="bg1"/>
                        </a:solidFill>
                      </a:rPr>
                      <a:t>
</a:t>
                    </a:r>
                    <a:fld id="{65A37476-3C5F-4FB1-BB95-4E72B3D22AE7}"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E94EC874-1151-4871-A792-D7F990296FE8}" type="CELLRANGE">
                      <a:rPr lang="en-US" baseline="0"/>
                      <a:pPr/>
                      <a:t>[CELLRANGE]</a:t>
                    </a:fld>
                    <a:r>
                      <a:rPr lang="en-US" baseline="0"/>
                      <a:t>
</a:t>
                    </a:r>
                    <a:fld id="{BDFAC363-5CCD-4F0F-A69C-3CFEC3AD51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38126307-CF24-43C9-ABB9-E84E0B089E78}" type="CELLRANGE">
                      <a:rPr lang="en-US" baseline="0"/>
                      <a:pPr/>
                      <a:t>[CELLRANGE]</a:t>
                    </a:fld>
                    <a:r>
                      <a:rPr lang="en-US" baseline="0"/>
                      <a:t>
</a:t>
                    </a:r>
                    <a:fld id="{3F583DD8-1281-4FE3-9243-A37F885776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B924DB90-580D-4C54-9C0C-69DB0954D48B}" type="CELLRANGE">
                      <a:rPr lang="en-US" baseline="0"/>
                      <a:pPr/>
                      <a:t>[CELLRANGE]</a:t>
                    </a:fld>
                    <a:r>
                      <a:rPr lang="en-US" baseline="0"/>
                      <a:t>
</a:t>
                    </a:r>
                    <a:fld id="{F1D62C2B-098D-435A-BB58-2D003FBD94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B21E326D-6554-422F-A078-F0A8F3D0F8B2}" type="CELLRANGE">
                      <a:rPr lang="en-US" baseline="0"/>
                      <a:pPr/>
                      <a:t>[CELLRANGE]</a:t>
                    </a:fld>
                    <a:r>
                      <a:rPr lang="en-US" baseline="0"/>
                      <a:t>
</a:t>
                    </a:r>
                    <a:fld id="{A2C325A3-1A85-4F9D-9FD7-2E5A005093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B7B4C04A-D413-42AD-887B-9C531AE50C2B}" type="CELLRANGE">
                      <a:rPr lang="en-US" baseline="0"/>
                      <a:pPr/>
                      <a:t>[CELLRANGE]</a:t>
                    </a:fld>
                    <a:r>
                      <a:rPr lang="en-US" baseline="0"/>
                      <a:t>
</a:t>
                    </a:r>
                    <a:fld id="{A52A349D-79B6-4C26-9553-38704A92AB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43D74694-AFA3-4E2F-8450-F406F4F71279}" type="CELLRANGE">
                      <a:rPr lang="en-US" baseline="0"/>
                      <a:pPr/>
                      <a:t>[CELLRANGE]</a:t>
                    </a:fld>
                    <a:r>
                      <a:rPr lang="en-US" baseline="0"/>
                      <a:t>
</a:t>
                    </a:r>
                    <a:fld id="{1E355338-E4A5-496E-B74A-1F5F506284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AD2DFD1F-DDD5-4B31-B1DF-D51481CF532A}" type="CELLRANGE">
                      <a:rPr lang="en-US" baseline="0"/>
                      <a:pPr/>
                      <a:t>[CELLRANGE]</a:t>
                    </a:fld>
                    <a:r>
                      <a:rPr lang="en-US" baseline="0"/>
                      <a:t>
</a:t>
                    </a:r>
                    <a:fld id="{B6D55EF6-FAAA-4FF3-9F23-260921404F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FE22679F-9830-4D81-866C-D67DC3AA336E}" type="CELLRANGE">
                      <a:rPr lang="en-US" baseline="0"/>
                      <a:pPr/>
                      <a:t>[CELLRANGE]</a:t>
                    </a:fld>
                    <a:r>
                      <a:rPr lang="en-US" baseline="0"/>
                      <a:t>
</a:t>
                    </a:r>
                    <a:fld id="{AE71C0D1-D327-46D4-A6C3-93411C7F9A9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Andalucía</c:v>
                </c:pt>
                <c:pt idx="9">
                  <c:v>Comunitat Valenciana</c:v>
                </c:pt>
                <c:pt idx="10">
                  <c:v>Madrid, Comunidad de</c:v>
                </c:pt>
                <c:pt idx="11">
                  <c:v>Media Nacional</c:v>
                </c:pt>
                <c:pt idx="12">
                  <c:v>Rioja, La</c:v>
                </c:pt>
                <c:pt idx="13">
                  <c:v>Balears, Illes</c:v>
                </c:pt>
                <c:pt idx="14">
                  <c:v>Murcia, Región de</c:v>
                </c:pt>
                <c:pt idx="15">
                  <c:v>Extremadura</c:v>
                </c:pt>
                <c:pt idx="16">
                  <c:v>Melilla</c:v>
                </c:pt>
                <c:pt idx="17">
                  <c:v>Cataluña</c:v>
                </c:pt>
                <c:pt idx="18">
                  <c:v>País Vasco</c:v>
                </c:pt>
                <c:pt idx="19">
                  <c:v>Canarias</c:v>
                </c:pt>
              </c:strCache>
            </c:strRef>
          </c:cat>
          <c:val>
            <c:numRef>
              <c:f>'11ListaEsperaGII'!$P$13:$P$32</c:f>
              <c:numCache>
                <c:formatCode>0.00%</c:formatCode>
                <c:ptCount val="20"/>
                <c:pt idx="0">
                  <c:v>1.2880021385695886E-3</c:v>
                </c:pt>
                <c:pt idx="1">
                  <c:v>1.3031013812874641E-3</c:v>
                </c:pt>
                <c:pt idx="2">
                  <c:v>8.7152516904583019E-3</c:v>
                </c:pt>
                <c:pt idx="3">
                  <c:v>1.4779698828778583E-2</c:v>
                </c:pt>
                <c:pt idx="4">
                  <c:v>2.2748666457483527E-2</c:v>
                </c:pt>
                <c:pt idx="5">
                  <c:v>3.3591408591408592E-2</c:v>
                </c:pt>
                <c:pt idx="6">
                  <c:v>3.4662045060658578E-2</c:v>
                </c:pt>
                <c:pt idx="7">
                  <c:v>4.8389600310438492E-2</c:v>
                </c:pt>
                <c:pt idx="8">
                  <c:v>5.5661346766022579E-2</c:v>
                </c:pt>
                <c:pt idx="9">
                  <c:v>5.6330880487185993E-2</c:v>
                </c:pt>
                <c:pt idx="10">
                  <c:v>5.8408015510392236E-2</c:v>
                </c:pt>
                <c:pt idx="11">
                  <c:v>6.6379545962779216E-2</c:v>
                </c:pt>
                <c:pt idx="12">
                  <c:v>8.7762949558923317E-2</c:v>
                </c:pt>
                <c:pt idx="13">
                  <c:v>9.7188049209138844E-2</c:v>
                </c:pt>
                <c:pt idx="14">
                  <c:v>9.7860455311973016E-2</c:v>
                </c:pt>
                <c:pt idx="15">
                  <c:v>0.10082167443926271</c:v>
                </c:pt>
                <c:pt idx="16">
                  <c:v>0.10199296600234467</c:v>
                </c:pt>
                <c:pt idx="17">
                  <c:v>0.12006983254236608</c:v>
                </c:pt>
                <c:pt idx="18">
                  <c:v>0.12389017384167723</c:v>
                </c:pt>
                <c:pt idx="19">
                  <c:v>0.12763526252642404</c:v>
                </c:pt>
              </c:numCache>
            </c:numRef>
          </c:val>
          <c:extLst>
            <c:ext xmlns:c15="http://schemas.microsoft.com/office/drawing/2012/chart" uri="{02D57815-91ED-43cb-92C2-25804820EDAC}">
              <c15:datalabelsRange>
                <c15:f>'11ListaEsperaGII'!$N$13:$N$32</c15:f>
                <c15:dlblRangeCache>
                  <c:ptCount val="20"/>
                  <c:pt idx="0">
                    <c:v>53</c:v>
                  </c:pt>
                  <c:pt idx="1">
                    <c:v>20</c:v>
                  </c:pt>
                  <c:pt idx="2">
                    <c:v>232</c:v>
                  </c:pt>
                  <c:pt idx="3">
                    <c:v>159</c:v>
                  </c:pt>
                  <c:pt idx="4">
                    <c:v>145</c:v>
                  </c:pt>
                  <c:pt idx="5">
                    <c:v>269</c:v>
                  </c:pt>
                  <c:pt idx="6">
                    <c:v>20</c:v>
                  </c:pt>
                  <c:pt idx="7">
                    <c:v>1.247</c:v>
                  </c:pt>
                  <c:pt idx="8">
                    <c:v>7.746</c:v>
                  </c:pt>
                  <c:pt idx="9">
                    <c:v>3.552</c:v>
                  </c:pt>
                  <c:pt idx="10">
                    <c:v>4.308</c:v>
                  </c:pt>
                  <c:pt idx="11">
                    <c:v>40.073</c:v>
                  </c:pt>
                  <c:pt idx="12">
                    <c:v>388</c:v>
                  </c:pt>
                  <c:pt idx="13">
                    <c:v>1.106</c:v>
                  </c:pt>
                  <c:pt idx="14">
                    <c:v>1.857</c:v>
                  </c:pt>
                  <c:pt idx="15">
                    <c:v>1.362</c:v>
                  </c:pt>
                  <c:pt idx="16">
                    <c:v>87</c:v>
                  </c:pt>
                  <c:pt idx="17">
                    <c:v>11.967</c:v>
                  </c:pt>
                  <c:pt idx="18">
                    <c:v>3.321</c:v>
                  </c:pt>
                  <c:pt idx="19">
                    <c:v>2.234</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Castilla y León</c:v>
                </c:pt>
                <c:pt idx="1">
                  <c:v>Aragón</c:v>
                </c:pt>
                <c:pt idx="2">
                  <c:v>Galicia</c:v>
                </c:pt>
                <c:pt idx="3">
                  <c:v>Asturias, Principado de</c:v>
                </c:pt>
                <c:pt idx="4">
                  <c:v>Navarra, Comunidad Foral de</c:v>
                </c:pt>
                <c:pt idx="5">
                  <c:v>Cantabria</c:v>
                </c:pt>
                <c:pt idx="6">
                  <c:v>Ceuta</c:v>
                </c:pt>
                <c:pt idx="7">
                  <c:v>Castilla - La Mancha</c:v>
                </c:pt>
                <c:pt idx="8">
                  <c:v>Andalucía</c:v>
                </c:pt>
                <c:pt idx="9">
                  <c:v>Comunitat Valenciana</c:v>
                </c:pt>
                <c:pt idx="10">
                  <c:v>Madrid, Comunidad de</c:v>
                </c:pt>
                <c:pt idx="11">
                  <c:v>Media Nacional</c:v>
                </c:pt>
                <c:pt idx="12">
                  <c:v>Rioja, La</c:v>
                </c:pt>
                <c:pt idx="13">
                  <c:v>Balears, Illes</c:v>
                </c:pt>
                <c:pt idx="14">
                  <c:v>Murcia, Región de</c:v>
                </c:pt>
                <c:pt idx="15">
                  <c:v>Extremadura</c:v>
                </c:pt>
                <c:pt idx="16">
                  <c:v>Melilla</c:v>
                </c:pt>
                <c:pt idx="17">
                  <c:v>Cataluña</c:v>
                </c:pt>
                <c:pt idx="18">
                  <c:v>País Vasco</c:v>
                </c:pt>
                <c:pt idx="19">
                  <c:v>Canarias</c:v>
                </c:pt>
              </c:strCache>
            </c:strRef>
          </c:cat>
          <c:val>
            <c:numRef>
              <c:f>'11ListaEsperaGII'!$Q$13:$Q$32</c:f>
              <c:numCache>
                <c:formatCode>0.00%</c:formatCode>
                <c:ptCount val="20"/>
                <c:pt idx="0">
                  <c:v>0.93362045403722083</c:v>
                </c:pt>
                <c:pt idx="1">
                  <c:v>0.93362045403722083</c:v>
                </c:pt>
                <c:pt idx="2">
                  <c:v>0.93362045403722083</c:v>
                </c:pt>
                <c:pt idx="3">
                  <c:v>0.93362045403722083</c:v>
                </c:pt>
                <c:pt idx="4">
                  <c:v>0.93362045403722083</c:v>
                </c:pt>
                <c:pt idx="5">
                  <c:v>0.93362045403722083</c:v>
                </c:pt>
                <c:pt idx="6">
                  <c:v>0.93362045403722083</c:v>
                </c:pt>
                <c:pt idx="7">
                  <c:v>0.93362045403722083</c:v>
                </c:pt>
                <c:pt idx="8">
                  <c:v>0.93362045403722083</c:v>
                </c:pt>
                <c:pt idx="9">
                  <c:v>0.93362045403722083</c:v>
                </c:pt>
                <c:pt idx="10">
                  <c:v>0.93362045403722083</c:v>
                </c:pt>
                <c:pt idx="11">
                  <c:v>0.93362045403722083</c:v>
                </c:pt>
                <c:pt idx="12">
                  <c:v>0.93362045403722083</c:v>
                </c:pt>
                <c:pt idx="13">
                  <c:v>0.93362045403722083</c:v>
                </c:pt>
                <c:pt idx="14">
                  <c:v>0.93362045403722083</c:v>
                </c:pt>
                <c:pt idx="15">
                  <c:v>0.93362045403722083</c:v>
                </c:pt>
                <c:pt idx="16">
                  <c:v>0.93362045403722083</c:v>
                </c:pt>
                <c:pt idx="17">
                  <c:v>0.93362045403722083</c:v>
                </c:pt>
                <c:pt idx="18">
                  <c:v>0.93362045403722083</c:v>
                </c:pt>
                <c:pt idx="19">
                  <c:v>0.93362045403722083</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lumMod val="50000"/>
                </a:schemeClr>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solidFill>
              <a:ln>
                <a:noFill/>
              </a:ln>
              <a:effectLst/>
            </c:spPr>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2B339CCB-705D-4C42-81FF-AAFDE3EA7D7A}" type="CELLRANGE">
                      <a:rPr lang="en-US" baseline="0"/>
                      <a:pPr/>
                      <a:t>[CELLRANGE]</a:t>
                    </a:fld>
                    <a:r>
                      <a:rPr lang="en-US" baseline="0"/>
                      <a:t>
</a:t>
                    </a:r>
                    <a:fld id="{33538C40-BB85-405D-8156-37C34703D9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DF26842F-0E78-4F77-AA47-652E0CA838BB}" type="CELLRANGE">
                      <a:rPr lang="en-US" baseline="0"/>
                      <a:pPr/>
                      <a:t>[CELLRANGE]</a:t>
                    </a:fld>
                    <a:r>
                      <a:rPr lang="en-US" baseline="0"/>
                      <a:t>
</a:t>
                    </a:r>
                    <a:fld id="{39EA4616-14AD-4068-A52E-926E0EB11B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BC9210A1-8A55-4EB3-890B-D70B570376AD}" type="CELLRANGE">
                      <a:rPr lang="en-US" baseline="0"/>
                      <a:pPr/>
                      <a:t>[CELLRANGE]</a:t>
                    </a:fld>
                    <a:r>
                      <a:rPr lang="en-US" baseline="0"/>
                      <a:t>
</a:t>
                    </a:r>
                    <a:fld id="{5E7172E4-1F67-4016-A15A-37C7D5E631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8BD9CACE-3B9A-4CB4-B738-9EA48CC8E80D}" type="CELLRANGE">
                      <a:rPr lang="en-US" baseline="0"/>
                      <a:pPr/>
                      <a:t>[CELLRANGE]</a:t>
                    </a:fld>
                    <a:r>
                      <a:rPr lang="en-US" baseline="0"/>
                      <a:t>
</a:t>
                    </a:r>
                    <a:fld id="{26311EA4-A638-4248-983B-7EE43430C05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AEC7B835-F630-4139-A78F-9C922043D820}" type="CELLRANGE">
                      <a:rPr lang="en-US" baseline="0"/>
                      <a:pPr/>
                      <a:t>[CELLRANGE]</a:t>
                    </a:fld>
                    <a:r>
                      <a:rPr lang="en-US" baseline="0"/>
                      <a:t>
</a:t>
                    </a:r>
                    <a:fld id="{0FDEC371-7605-4B32-B3A9-48004386B4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DAABEAC6-DF76-49CD-99B8-627C6029B392}" type="CELLRANGE">
                      <a:rPr lang="en-US" baseline="0"/>
                      <a:pPr/>
                      <a:t>[CELLRANGE]</a:t>
                    </a:fld>
                    <a:r>
                      <a:rPr lang="en-US" baseline="0"/>
                      <a:t>
</a:t>
                    </a:r>
                    <a:fld id="{2D49C5AB-7DB7-4763-9617-1C79AA6DFAA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36F61E99-31FA-42E6-9247-44BEEFD7970A}" type="CELLRANGE">
                      <a:rPr lang="en-US" baseline="0"/>
                      <a:pPr/>
                      <a:t>[CELLRANGE]</a:t>
                    </a:fld>
                    <a:r>
                      <a:rPr lang="en-US" baseline="0"/>
                      <a:t>
</a:t>
                    </a:r>
                    <a:fld id="{11DAF3C7-877A-4BC4-92A8-8CE82D7C9F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C5633BBB-AF6F-4BAC-BA3A-7AB91C944BCD}" type="CELLRANGE">
                      <a:rPr lang="en-US" baseline="0"/>
                      <a:pPr/>
                      <a:t>[CELLRANGE]</a:t>
                    </a:fld>
                    <a:r>
                      <a:rPr lang="en-US" baseline="0"/>
                      <a:t>
</a:t>
                    </a:r>
                    <a:fld id="{618B6EB4-B391-4ABE-86E8-068209C5FC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3CF2F5D1-6BAA-4712-9EC4-5C4E4DAB07DD}" type="CELLRANGE">
                      <a:rPr lang="en-US" baseline="0"/>
                      <a:pPr/>
                      <a:t>[CELLRANGE]</a:t>
                    </a:fld>
                    <a:r>
                      <a:rPr lang="en-US" baseline="0"/>
                      <a:t>
</a:t>
                    </a:r>
                    <a:fld id="{944896E7-8ED7-4C22-93CE-CD9082797B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33A68614-5978-40D2-A8A4-99F53DDD7030}" type="CELLRANGE">
                      <a:rPr lang="en-US" baseline="0"/>
                      <a:pPr/>
                      <a:t>[CELLRANGE]</a:t>
                    </a:fld>
                    <a:r>
                      <a:rPr lang="en-US" baseline="0"/>
                      <a:t>
</a:t>
                    </a:r>
                    <a:fld id="{2EAC70C3-8E6A-425D-AB9B-AF8F281994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3738E853-C20D-4726-AACF-7BD56841F91F}" type="CELLRANGE">
                      <a:rPr lang="en-US" baseline="0">
                        <a:solidFill>
                          <a:schemeClr val="bg1"/>
                        </a:solidFill>
                      </a:rPr>
                      <a:pPr>
                        <a:defRPr b="1">
                          <a:solidFill>
                            <a:schemeClr val="bg1"/>
                          </a:solidFill>
                        </a:defRPr>
                      </a:pPr>
                      <a:t>[CELLRANGE]</a:t>
                    </a:fld>
                    <a:r>
                      <a:rPr lang="en-US" baseline="0">
                        <a:solidFill>
                          <a:schemeClr val="bg1"/>
                        </a:solidFill>
                      </a:rPr>
                      <a:t>
</a:t>
                    </a:r>
                    <a:fld id="{75AA6036-C641-4D00-B0CD-78AB0DC9CDDD}"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7ECAEB8F-4826-44A2-882E-1FDEB870F21F}" type="CELLRANGE">
                      <a:rPr lang="en-US" baseline="0">
                        <a:solidFill>
                          <a:sysClr val="windowText" lastClr="000000"/>
                        </a:solidFill>
                      </a:rPr>
                      <a:pPr/>
                      <a:t>[CELLRANGE]</a:t>
                    </a:fld>
                    <a:r>
                      <a:rPr lang="en-US" baseline="0">
                        <a:solidFill>
                          <a:sysClr val="windowText" lastClr="000000"/>
                        </a:solidFill>
                      </a:rPr>
                      <a:t>
</a:t>
                    </a:r>
                    <a:fld id="{96CA329D-6213-4430-B9F9-BD9DD7D67191}"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C5454F1C-783A-46F2-B785-1E061AD36209}" type="CELLRANGE">
                      <a:rPr lang="en-US" baseline="0"/>
                      <a:pPr/>
                      <a:t>[CELLRANGE]</a:t>
                    </a:fld>
                    <a:r>
                      <a:rPr lang="en-US" baseline="0"/>
                      <a:t>
</a:t>
                    </a:r>
                    <a:fld id="{8DE4D939-F9E1-46E0-8FAC-542E6BE5AE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26358C18-75B1-4B8D-A1CF-F652BF4F6A4B}" type="CELLRANGE">
                      <a:rPr lang="en-US" baseline="0"/>
                      <a:pPr/>
                      <a:t>[CELLRANGE]</a:t>
                    </a:fld>
                    <a:r>
                      <a:rPr lang="en-US" baseline="0"/>
                      <a:t>
</a:t>
                    </a:r>
                    <a:fld id="{61BDC0BF-2223-4CDE-8729-BF53403F1C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BDFC65CA-2B50-46E9-9136-8991A8E74854}" type="CELLRANGE">
                      <a:rPr lang="en-US" baseline="0"/>
                      <a:pPr/>
                      <a:t>[CELLRANGE]</a:t>
                    </a:fld>
                    <a:r>
                      <a:rPr lang="en-US" baseline="0"/>
                      <a:t>
</a:t>
                    </a:r>
                    <a:fld id="{3FA6900E-E95B-4361-82E5-AA4C88F8E1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34FD8FE-DFF8-4845-BAFE-0095FAF7F7BA}" type="CELLRANGE">
                      <a:rPr lang="en-US" baseline="0"/>
                      <a:pPr/>
                      <a:t>[CELLRANGE]</a:t>
                    </a:fld>
                    <a:r>
                      <a:rPr lang="en-US" baseline="0"/>
                      <a:t>
</a:t>
                    </a:r>
                    <a:fld id="{EF6D7F3D-A148-4D7B-8CF3-40F1F5B166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1DD1C07C-57B0-458A-8279-ACB664577E1E}" type="CELLRANGE">
                      <a:rPr lang="en-US" baseline="0"/>
                      <a:pPr/>
                      <a:t>[CELLRANGE]</a:t>
                    </a:fld>
                    <a:r>
                      <a:rPr lang="en-US" baseline="0"/>
                      <a:t>
</a:t>
                    </a:r>
                    <a:fld id="{909AB995-1D81-4129-BE5A-20C1495F63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EA2FAC77-E661-4574-8D03-2B847B70130F}" type="CELLRANGE">
                      <a:rPr lang="en-US" baseline="0"/>
                      <a:pPr/>
                      <a:t>[CELLRANGE]</a:t>
                    </a:fld>
                    <a:r>
                      <a:rPr lang="en-US" baseline="0"/>
                      <a:t>
</a:t>
                    </a:r>
                    <a:fld id="{58C76B8C-5BF7-4360-905E-03A06579A13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5AD5C87B-A0CE-4A1B-974B-F70733AB3ACA}" type="CELLRANGE">
                      <a:rPr lang="en-US" baseline="0"/>
                      <a:pPr/>
                      <a:t>[CELLRANGE]</a:t>
                    </a:fld>
                    <a:r>
                      <a:rPr lang="en-US" baseline="0"/>
                      <a:t>
</a:t>
                    </a:r>
                    <a:fld id="{CCABD912-4D92-4371-BB1E-5F1F5390E6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B8378291-034D-4AE8-9694-9B9BD33839E4}" type="CELLRANGE">
                      <a:rPr lang="en-US" baseline="0"/>
                      <a:pPr/>
                      <a:t>[CELLRANGE]</a:t>
                    </a:fld>
                    <a:r>
                      <a:rPr lang="en-US" baseline="0"/>
                      <a:t>
</a:t>
                    </a:r>
                    <a:fld id="{A6F857BB-FD10-4562-BE86-9FCDDC92FC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Galicia</c:v>
                </c:pt>
                <c:pt idx="4">
                  <c:v>Navarra, Comunidad Foral de</c:v>
                </c:pt>
                <c:pt idx="5">
                  <c:v>Ceuta</c:v>
                </c:pt>
                <c:pt idx="6">
                  <c:v>Castilla - La Mancha</c:v>
                </c:pt>
                <c:pt idx="7">
                  <c:v>Cantabria</c:v>
                </c:pt>
                <c:pt idx="8">
                  <c:v>Comunitat Valenciana</c:v>
                </c:pt>
                <c:pt idx="9">
                  <c:v>Madrid, Comunidad de</c:v>
                </c:pt>
                <c:pt idx="10">
                  <c:v>Media Nacional</c:v>
                </c:pt>
                <c:pt idx="11">
                  <c:v>Canarias</c:v>
                </c:pt>
                <c:pt idx="12">
                  <c:v>Andalucía</c:v>
                </c:pt>
                <c:pt idx="13">
                  <c:v>Melilla</c:v>
                </c:pt>
                <c:pt idx="14">
                  <c:v>Extremadura</c:v>
                </c:pt>
                <c:pt idx="15">
                  <c:v>Balears, Illes</c:v>
                </c:pt>
                <c:pt idx="16">
                  <c:v>Murcia, Región de</c:v>
                </c:pt>
                <c:pt idx="17">
                  <c:v>Cataluña</c:v>
                </c:pt>
                <c:pt idx="18">
                  <c:v>País Vasco</c:v>
                </c:pt>
                <c:pt idx="19">
                  <c:v>Rioja, La</c:v>
                </c:pt>
              </c:strCache>
            </c:strRef>
          </c:cat>
          <c:val>
            <c:numRef>
              <c:f>'11ListaEsperaGI'!$O$13:$O$32</c:f>
              <c:numCache>
                <c:formatCode>0.00%</c:formatCode>
                <c:ptCount val="20"/>
                <c:pt idx="0">
                  <c:v>0.99888333942420915</c:v>
                </c:pt>
                <c:pt idx="1">
                  <c:v>0.99557848194546794</c:v>
                </c:pt>
                <c:pt idx="2">
                  <c:v>0.9778025241276912</c:v>
                </c:pt>
                <c:pt idx="3">
                  <c:v>0.95748464274167477</c:v>
                </c:pt>
                <c:pt idx="4">
                  <c:v>0.94852320675105484</c:v>
                </c:pt>
                <c:pt idx="5">
                  <c:v>0.9421613394216134</c:v>
                </c:pt>
                <c:pt idx="6">
                  <c:v>0.93385794722203375</c:v>
                </c:pt>
                <c:pt idx="7">
                  <c:v>0.92891358497796517</c:v>
                </c:pt>
                <c:pt idx="8">
                  <c:v>0.92637834268735553</c:v>
                </c:pt>
                <c:pt idx="9">
                  <c:v>0.88634607480476779</c:v>
                </c:pt>
                <c:pt idx="10">
                  <c:v>0.87067155296950938</c:v>
                </c:pt>
                <c:pt idx="11">
                  <c:v>0.85413533834586464</c:v>
                </c:pt>
                <c:pt idx="12">
                  <c:v>0.8512673462126128</c:v>
                </c:pt>
                <c:pt idx="13">
                  <c:v>0.84422110552763818</c:v>
                </c:pt>
                <c:pt idx="14">
                  <c:v>0.83786084119441095</c:v>
                </c:pt>
                <c:pt idx="15">
                  <c:v>0.83664575767580063</c:v>
                </c:pt>
                <c:pt idx="16">
                  <c:v>0.81915631502616815</c:v>
                </c:pt>
                <c:pt idx="17">
                  <c:v>0.77490666405296316</c:v>
                </c:pt>
                <c:pt idx="18">
                  <c:v>0.77304926621935899</c:v>
                </c:pt>
                <c:pt idx="19">
                  <c:v>0.77248536455561467</c:v>
                </c:pt>
              </c:numCache>
            </c:numRef>
          </c:val>
          <c:extLst>
            <c:ext xmlns:c15="http://schemas.microsoft.com/office/drawing/2012/chart" uri="{02D57815-91ED-43cb-92C2-25804820EDAC}">
              <c15:datalabelsRange>
                <c15:f>'11ListaEsperaGI'!$M$13:$M$32</c15:f>
                <c15:dlblRangeCache>
                  <c:ptCount val="20"/>
                  <c:pt idx="0">
                    <c:v>49.199</c:v>
                  </c:pt>
                  <c:pt idx="1">
                    <c:v>14.861</c:v>
                  </c:pt>
                  <c:pt idx="2">
                    <c:v>13.171</c:v>
                  </c:pt>
                  <c:pt idx="3">
                    <c:v>23.692</c:v>
                  </c:pt>
                  <c:pt idx="4">
                    <c:v>6.744</c:v>
                  </c:pt>
                  <c:pt idx="5">
                    <c:v>619</c:v>
                  </c:pt>
                  <c:pt idx="6">
                    <c:v>27.532</c:v>
                  </c:pt>
                  <c:pt idx="7">
                    <c:v>4.848</c:v>
                  </c:pt>
                  <c:pt idx="8">
                    <c:v>53.314</c:v>
                  </c:pt>
                  <c:pt idx="9">
                    <c:v>53.912</c:v>
                  </c:pt>
                  <c:pt idx="10">
                    <c:v>499.634</c:v>
                  </c:pt>
                  <c:pt idx="11">
                    <c:v>13.632</c:v>
                  </c:pt>
                  <c:pt idx="12">
                    <c:v>81.342</c:v>
                  </c:pt>
                  <c:pt idx="13">
                    <c:v>504</c:v>
                  </c:pt>
                  <c:pt idx="14">
                    <c:v>11.813</c:v>
                  </c:pt>
                  <c:pt idx="15">
                    <c:v>12.671</c:v>
                  </c:pt>
                  <c:pt idx="16">
                    <c:v>12.991</c:v>
                  </c:pt>
                  <c:pt idx="17">
                    <c:v>86.967</c:v>
                  </c:pt>
                  <c:pt idx="18">
                    <c:v>28.919</c:v>
                  </c:pt>
                  <c:pt idx="19">
                    <c:v>2.903</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lumMod val="50000"/>
                </a:schemeClr>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solidFill>
              <a:ln>
                <a:noFill/>
              </a:ln>
              <a:effectLst/>
            </c:spPr>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382A6BCE-2098-423B-9D83-721FB7BE4254}" type="CELLRANGE">
                      <a:rPr lang="en-US" baseline="0"/>
                      <a:pPr/>
                      <a:t>[CELLRANGE]</a:t>
                    </a:fld>
                    <a:r>
                      <a:rPr lang="en-US" baseline="0"/>
                      <a:t>
</a:t>
                    </a:r>
                    <a:fld id="{ADB70DAC-73DA-4FFA-8E76-2B7DF19DF90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6F914DD5-7CE8-49FE-885D-1EAD3E149EDF}" type="CELLRANGE">
                      <a:rPr lang="en-US" baseline="0"/>
                      <a:pPr/>
                      <a:t>[CELLRANGE]</a:t>
                    </a:fld>
                    <a:r>
                      <a:rPr lang="en-US" baseline="0"/>
                      <a:t>
</a:t>
                    </a:r>
                    <a:fld id="{AD4410F8-2C45-4B74-B100-4A2EE7B3757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D337D91A-67F5-443A-A3A4-0283D945DE5F}" type="CELLRANGE">
                      <a:rPr lang="en-US" baseline="0"/>
                      <a:pPr/>
                      <a:t>[CELLRANGE]</a:t>
                    </a:fld>
                    <a:r>
                      <a:rPr lang="en-US" baseline="0"/>
                      <a:t>
</a:t>
                    </a:r>
                    <a:fld id="{9A33644B-41D7-46BE-95E2-7805B4E813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B4A43876-F124-49C6-9D69-2ACFDCA3EE90}" type="CELLRANGE">
                      <a:rPr lang="en-US" baseline="0"/>
                      <a:pPr/>
                      <a:t>[CELLRANGE]</a:t>
                    </a:fld>
                    <a:r>
                      <a:rPr lang="en-US" baseline="0"/>
                      <a:t>
</a:t>
                    </a:r>
                    <a:fld id="{B7102FD6-3A71-4520-96EF-36791D0C5B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7658A824-5618-4A4D-9D1F-8EE0516FA275}" type="CELLRANGE">
                      <a:rPr lang="en-US" baseline="0"/>
                      <a:pPr/>
                      <a:t>[CELLRANGE]</a:t>
                    </a:fld>
                    <a:r>
                      <a:rPr lang="en-US" baseline="0"/>
                      <a:t>
</a:t>
                    </a:r>
                    <a:fld id="{5B974B01-7EE2-4EB9-ABFB-2C130E2786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5D336B9E-500E-4208-A48B-931BAEB47C9D}" type="CELLRANGE">
                      <a:rPr lang="en-US" baseline="0"/>
                      <a:pPr/>
                      <a:t>[CELLRANGE]</a:t>
                    </a:fld>
                    <a:r>
                      <a:rPr lang="en-US" baseline="0"/>
                      <a:t>
</a:t>
                    </a:r>
                    <a:fld id="{B170ECAA-3E3E-4CDB-B93F-DC5CF60095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7A10E5CE-3E37-4BF0-8F0B-1C2558B55B3F}" type="CELLRANGE">
                      <a:rPr lang="en-US" baseline="0"/>
                      <a:pPr/>
                      <a:t>[CELLRANGE]</a:t>
                    </a:fld>
                    <a:r>
                      <a:rPr lang="en-US" baseline="0"/>
                      <a:t>
</a:t>
                    </a:r>
                    <a:fld id="{40EEA709-6B6B-4D73-BDDB-0AD12C611F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2A2E7981-16BA-4B88-8B8D-8B150930C603}" type="CELLRANGE">
                      <a:rPr lang="en-US" baseline="0"/>
                      <a:pPr/>
                      <a:t>[CELLRANGE]</a:t>
                    </a:fld>
                    <a:r>
                      <a:rPr lang="en-US" baseline="0"/>
                      <a:t>
</a:t>
                    </a:r>
                    <a:fld id="{2179EB8B-6AB2-4BC5-8A29-B3AB14A49F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2B6985E4-FE83-4E2B-84E8-3193FB639430}" type="CELLRANGE">
                      <a:rPr lang="en-US" baseline="0"/>
                      <a:pPr/>
                      <a:t>[CELLRANGE]</a:t>
                    </a:fld>
                    <a:r>
                      <a:rPr lang="en-US" baseline="0"/>
                      <a:t>
</a:t>
                    </a:r>
                    <a:fld id="{D3C6AE70-4331-4690-AEFF-746C660ED0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9E38232E-4AFE-4866-9CE0-4CC5F0A8703C}" type="CELLRANGE">
                      <a:rPr lang="en-US" baseline="0"/>
                      <a:pPr/>
                      <a:t>[CELLRANGE]</a:t>
                    </a:fld>
                    <a:r>
                      <a:rPr lang="en-US" baseline="0"/>
                      <a:t>
</a:t>
                    </a:r>
                    <a:fld id="{71B32BF1-0D36-43A3-9A4F-23849B61736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2.2386312822008361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4347C9ED-F3F3-44BF-83E5-C0E243A79767}" type="CELLRANGE">
                      <a:rPr lang="en-US" baseline="0">
                        <a:solidFill>
                          <a:schemeClr val="bg1"/>
                        </a:solidFill>
                      </a:rPr>
                      <a:pPr>
                        <a:defRPr b="1">
                          <a:solidFill>
                            <a:schemeClr val="bg1"/>
                          </a:solidFill>
                        </a:defRPr>
                      </a:pPr>
                      <a:t>[CELLRANGE]</a:t>
                    </a:fld>
                    <a:r>
                      <a:rPr lang="en-US" baseline="0">
                        <a:solidFill>
                          <a:schemeClr val="bg1"/>
                        </a:solidFill>
                      </a:rPr>
                      <a:t>
</a:t>
                    </a:r>
                    <a:fld id="{21B4773A-65EA-4992-ABF3-F2CFA89408E8}"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a:lstStyle/>
                  <a:p>
                    <a:fld id="{0A8C4A5E-0E28-4694-9305-FCD2432536ED}" type="CELLRANGE">
                      <a:rPr lang="en-US" baseline="0">
                        <a:solidFill>
                          <a:sysClr val="windowText" lastClr="000000"/>
                        </a:solidFill>
                      </a:rPr>
                      <a:pPr/>
                      <a:t>[CELLRANGE]</a:t>
                    </a:fld>
                    <a:r>
                      <a:rPr lang="en-US" baseline="0">
                        <a:solidFill>
                          <a:sysClr val="windowText" lastClr="000000"/>
                        </a:solidFill>
                      </a:rPr>
                      <a:t>
</a:t>
                    </a:r>
                    <a:fld id="{4056CE3B-A0C1-4531-B598-07ECADCF70CC}"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0E6964A3-3B2F-4D25-9E46-6E2A56A5D331}" type="CELLRANGE">
                      <a:rPr lang="en-US" baseline="0"/>
                      <a:pPr/>
                      <a:t>[CELLRANGE]</a:t>
                    </a:fld>
                    <a:r>
                      <a:rPr lang="en-US" baseline="0"/>
                      <a:t>
</a:t>
                    </a:r>
                    <a:fld id="{3F56F36A-EB9E-4E74-91F2-06471D7683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6612831B-A694-4195-9341-E6B70DC1BD00}" type="CELLRANGE">
                      <a:rPr lang="en-US" baseline="0"/>
                      <a:pPr/>
                      <a:t>[CELLRANGE]</a:t>
                    </a:fld>
                    <a:r>
                      <a:rPr lang="en-US" baseline="0"/>
                      <a:t>
</a:t>
                    </a:r>
                    <a:fld id="{33BD74FC-ACD1-4C34-85F6-0FD782F263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1E1C040A-BB57-4D95-A6C2-36E4F90A7F03}" type="CELLRANGE">
                      <a:rPr lang="en-US" baseline="0"/>
                      <a:pPr/>
                      <a:t>[CELLRANGE]</a:t>
                    </a:fld>
                    <a:r>
                      <a:rPr lang="en-US" baseline="0"/>
                      <a:t>
</a:t>
                    </a:r>
                    <a:fld id="{1E3EFB9D-63D0-4F88-BBF5-87FC32366A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CDF0EEFD-8241-449B-9352-715DC8BD31D1}" type="CELLRANGE">
                      <a:rPr lang="en-US" baseline="0"/>
                      <a:pPr/>
                      <a:t>[CELLRANGE]</a:t>
                    </a:fld>
                    <a:r>
                      <a:rPr lang="en-US" baseline="0"/>
                      <a:t>
</a:t>
                    </a:r>
                    <a:fld id="{4FC7DC42-3428-4414-A6B9-AA3B04AB9AE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44CB3379-1498-4406-9218-2947A2D4B48F}" type="CELLRANGE">
                      <a:rPr lang="en-US" baseline="0"/>
                      <a:pPr/>
                      <a:t>[CELLRANGE]</a:t>
                    </a:fld>
                    <a:r>
                      <a:rPr lang="en-US" baseline="0"/>
                      <a:t>
</a:t>
                    </a:r>
                    <a:fld id="{92AAF22F-3C70-48A5-9345-9206BA7B4F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3D03665C-1D46-4094-8803-BB2F7FB1F8C9}" type="CELLRANGE">
                      <a:rPr lang="en-US" baseline="0"/>
                      <a:pPr/>
                      <a:t>[CELLRANGE]</a:t>
                    </a:fld>
                    <a:r>
                      <a:rPr lang="en-US" baseline="0"/>
                      <a:t>
</a:t>
                    </a:r>
                    <a:fld id="{270CBF04-5F2E-4432-BE8D-D6C099F13B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913549A4-A20C-4D23-AB6D-3BAFC2BA9DC6}" type="CELLRANGE">
                      <a:rPr lang="en-US" baseline="0"/>
                      <a:pPr/>
                      <a:t>[CELLRANGE]</a:t>
                    </a:fld>
                    <a:r>
                      <a:rPr lang="en-US" baseline="0"/>
                      <a:t>
</a:t>
                    </a:r>
                    <a:fld id="{F8B35FD5-5633-4F80-8C83-E7FB28D084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CFB228C9-D232-4622-BAC1-057396D6855A}" type="CELLRANGE">
                      <a:rPr lang="en-US" baseline="0"/>
                      <a:pPr/>
                      <a:t>[CELLRANGE]</a:t>
                    </a:fld>
                    <a:r>
                      <a:rPr lang="en-US" baseline="0"/>
                      <a:t>
</a:t>
                    </a:r>
                    <a:fld id="{84322239-5855-48D3-A74D-421C022627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Galicia</c:v>
                </c:pt>
                <c:pt idx="4">
                  <c:v>Navarra, Comunidad Foral de</c:v>
                </c:pt>
                <c:pt idx="5">
                  <c:v>Ceuta</c:v>
                </c:pt>
                <c:pt idx="6">
                  <c:v>Castilla - La Mancha</c:v>
                </c:pt>
                <c:pt idx="7">
                  <c:v>Cantabria</c:v>
                </c:pt>
                <c:pt idx="8">
                  <c:v>Comunitat Valenciana</c:v>
                </c:pt>
                <c:pt idx="9">
                  <c:v>Madrid, Comunidad de</c:v>
                </c:pt>
                <c:pt idx="10">
                  <c:v>Media Nacional</c:v>
                </c:pt>
                <c:pt idx="11">
                  <c:v>Canarias</c:v>
                </c:pt>
                <c:pt idx="12">
                  <c:v>Andalucía</c:v>
                </c:pt>
                <c:pt idx="13">
                  <c:v>Melilla</c:v>
                </c:pt>
                <c:pt idx="14">
                  <c:v>Extremadura</c:v>
                </c:pt>
                <c:pt idx="15">
                  <c:v>Balears, Illes</c:v>
                </c:pt>
                <c:pt idx="16">
                  <c:v>Murcia, Región de</c:v>
                </c:pt>
                <c:pt idx="17">
                  <c:v>Cataluña</c:v>
                </c:pt>
                <c:pt idx="18">
                  <c:v>País Vasco</c:v>
                </c:pt>
                <c:pt idx="19">
                  <c:v>Rioja, La</c:v>
                </c:pt>
              </c:strCache>
            </c:strRef>
          </c:cat>
          <c:val>
            <c:numRef>
              <c:f>'11ListaEsperaGI'!$P$13:$P$32</c:f>
              <c:numCache>
                <c:formatCode>0.00%</c:formatCode>
                <c:ptCount val="20"/>
                <c:pt idx="0">
                  <c:v>1.1166605757907987E-3</c:v>
                </c:pt>
                <c:pt idx="1">
                  <c:v>4.4215180545320561E-3</c:v>
                </c:pt>
                <c:pt idx="2">
                  <c:v>2.2197475872308834E-2</c:v>
                </c:pt>
                <c:pt idx="3">
                  <c:v>4.2515357258325254E-2</c:v>
                </c:pt>
                <c:pt idx="4">
                  <c:v>5.1476793248945149E-2</c:v>
                </c:pt>
                <c:pt idx="5">
                  <c:v>5.7838660578386603E-2</c:v>
                </c:pt>
                <c:pt idx="6">
                  <c:v>6.6142052777966212E-2</c:v>
                </c:pt>
                <c:pt idx="7">
                  <c:v>7.1086415022034874E-2</c:v>
                </c:pt>
                <c:pt idx="8">
                  <c:v>7.3621657312644431E-2</c:v>
                </c:pt>
                <c:pt idx="9">
                  <c:v>0.11365392519523222</c:v>
                </c:pt>
                <c:pt idx="10">
                  <c:v>0.1293284470304906</c:v>
                </c:pt>
                <c:pt idx="11">
                  <c:v>0.14586466165413534</c:v>
                </c:pt>
                <c:pt idx="12">
                  <c:v>0.14873265378738723</c:v>
                </c:pt>
                <c:pt idx="13">
                  <c:v>0.15577889447236182</c:v>
                </c:pt>
                <c:pt idx="14">
                  <c:v>0.16213915880558905</c:v>
                </c:pt>
                <c:pt idx="15">
                  <c:v>0.1633542423241994</c:v>
                </c:pt>
                <c:pt idx="16">
                  <c:v>0.18084368497383188</c:v>
                </c:pt>
                <c:pt idx="17">
                  <c:v>0.22509333594703687</c:v>
                </c:pt>
                <c:pt idx="18">
                  <c:v>0.22695073378064101</c:v>
                </c:pt>
                <c:pt idx="19">
                  <c:v>0.2275146354443853</c:v>
                </c:pt>
              </c:numCache>
            </c:numRef>
          </c:val>
          <c:extLst>
            <c:ext xmlns:c15="http://schemas.microsoft.com/office/drawing/2012/chart" uri="{02D57815-91ED-43cb-92C2-25804820EDAC}">
              <c15:datalabelsRange>
                <c15:f>'11ListaEsperaGI'!$N$13:$N$32</c15:f>
                <c15:dlblRangeCache>
                  <c:ptCount val="20"/>
                  <c:pt idx="0">
                    <c:v>55</c:v>
                  </c:pt>
                  <c:pt idx="1">
                    <c:v>66</c:v>
                  </c:pt>
                  <c:pt idx="2">
                    <c:v>299</c:v>
                  </c:pt>
                  <c:pt idx="3">
                    <c:v>1.052</c:v>
                  </c:pt>
                  <c:pt idx="4">
                    <c:v>366</c:v>
                  </c:pt>
                  <c:pt idx="5">
                    <c:v>38</c:v>
                  </c:pt>
                  <c:pt idx="6">
                    <c:v>1.950</c:v>
                  </c:pt>
                  <c:pt idx="7">
                    <c:v>371</c:v>
                  </c:pt>
                  <c:pt idx="8">
                    <c:v>4.237</c:v>
                  </c:pt>
                  <c:pt idx="9">
                    <c:v>6.913</c:v>
                  </c:pt>
                  <c:pt idx="10">
                    <c:v>74.215</c:v>
                  </c:pt>
                  <c:pt idx="11">
                    <c:v>2.328</c:v>
                  </c:pt>
                  <c:pt idx="12">
                    <c:v>14.212</c:v>
                  </c:pt>
                  <c:pt idx="13">
                    <c:v>93</c:v>
                  </c:pt>
                  <c:pt idx="14">
                    <c:v>2.286</c:v>
                  </c:pt>
                  <c:pt idx="15">
                    <c:v>2.474</c:v>
                  </c:pt>
                  <c:pt idx="16">
                    <c:v>2.868</c:v>
                  </c:pt>
                  <c:pt idx="17">
                    <c:v>25.262</c:v>
                  </c:pt>
                  <c:pt idx="18">
                    <c:v>8.490</c:v>
                  </c:pt>
                  <c:pt idx="19">
                    <c:v>855</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Galicia</c:v>
                </c:pt>
                <c:pt idx="4">
                  <c:v>Navarra, Comunidad Foral de</c:v>
                </c:pt>
                <c:pt idx="5">
                  <c:v>Ceuta</c:v>
                </c:pt>
                <c:pt idx="6">
                  <c:v>Castilla - La Mancha</c:v>
                </c:pt>
                <c:pt idx="7">
                  <c:v>Cantabria</c:v>
                </c:pt>
                <c:pt idx="8">
                  <c:v>Comunitat Valenciana</c:v>
                </c:pt>
                <c:pt idx="9">
                  <c:v>Madrid, Comunidad de</c:v>
                </c:pt>
                <c:pt idx="10">
                  <c:v>Media Nacional</c:v>
                </c:pt>
                <c:pt idx="11">
                  <c:v>Canarias</c:v>
                </c:pt>
                <c:pt idx="12">
                  <c:v>Andalucía</c:v>
                </c:pt>
                <c:pt idx="13">
                  <c:v>Melilla</c:v>
                </c:pt>
                <c:pt idx="14">
                  <c:v>Extremadura</c:v>
                </c:pt>
                <c:pt idx="15">
                  <c:v>Balears, Illes</c:v>
                </c:pt>
                <c:pt idx="16">
                  <c:v>Murcia, Región de</c:v>
                </c:pt>
                <c:pt idx="17">
                  <c:v>Cataluña</c:v>
                </c:pt>
                <c:pt idx="18">
                  <c:v>País Vasco</c:v>
                </c:pt>
                <c:pt idx="19">
                  <c:v>Rioja, La</c:v>
                </c:pt>
              </c:strCache>
            </c:strRef>
          </c:cat>
          <c:val>
            <c:numRef>
              <c:f>'11ListaEsperaGI'!$Q$13:$Q$32</c:f>
              <c:numCache>
                <c:formatCode>0.00%</c:formatCode>
                <c:ptCount val="20"/>
                <c:pt idx="0">
                  <c:v>0.87067155296950938</c:v>
                </c:pt>
                <c:pt idx="1">
                  <c:v>0.87067155296950938</c:v>
                </c:pt>
                <c:pt idx="2">
                  <c:v>0.87067155296950938</c:v>
                </c:pt>
                <c:pt idx="3">
                  <c:v>0.87067155296950938</c:v>
                </c:pt>
                <c:pt idx="4">
                  <c:v>0.87067155296950938</c:v>
                </c:pt>
                <c:pt idx="5">
                  <c:v>0.87067155296950938</c:v>
                </c:pt>
                <c:pt idx="6">
                  <c:v>0.87067155296950938</c:v>
                </c:pt>
                <c:pt idx="7">
                  <c:v>0.87067155296950938</c:v>
                </c:pt>
                <c:pt idx="8">
                  <c:v>0.87067155296950938</c:v>
                </c:pt>
                <c:pt idx="9">
                  <c:v>0.87067155296950938</c:v>
                </c:pt>
                <c:pt idx="10">
                  <c:v>0.87067155296950938</c:v>
                </c:pt>
                <c:pt idx="11">
                  <c:v>0.87067155296950938</c:v>
                </c:pt>
                <c:pt idx="12">
                  <c:v>0.87067155296950938</c:v>
                </c:pt>
                <c:pt idx="13">
                  <c:v>0.87067155296950938</c:v>
                </c:pt>
                <c:pt idx="14">
                  <c:v>0.87067155296950938</c:v>
                </c:pt>
                <c:pt idx="15">
                  <c:v>0.87067155296950938</c:v>
                </c:pt>
                <c:pt idx="16">
                  <c:v>0.87067155296950938</c:v>
                </c:pt>
                <c:pt idx="17">
                  <c:v>0.87067155296950938</c:v>
                </c:pt>
                <c:pt idx="18">
                  <c:v>0.87067155296950938</c:v>
                </c:pt>
                <c:pt idx="19">
                  <c:v>0.87067155296950938</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y León</c:v>
                </c:pt>
                <c:pt idx="6">
                  <c:v>Castilla - La Mancha</c:v>
                </c:pt>
                <c:pt idx="7">
                  <c:v>TOTAL</c:v>
                </c:pt>
                <c:pt idx="8">
                  <c:v>País Vasco</c:v>
                </c:pt>
                <c:pt idx="9">
                  <c:v>Ceuta y Melilla</c:v>
                </c:pt>
                <c:pt idx="10">
                  <c:v>Comunitat Valenciana</c:v>
                </c:pt>
                <c:pt idx="11">
                  <c:v>Canarias</c:v>
                </c:pt>
                <c:pt idx="12">
                  <c:v>Asturias, Principado de</c:v>
                </c:pt>
                <c:pt idx="13">
                  <c:v>Rioja, La</c:v>
                </c:pt>
                <c:pt idx="14">
                  <c:v>Aragón</c:v>
                </c:pt>
                <c:pt idx="15">
                  <c:v>Madrid, Comunidad de</c:v>
                </c:pt>
                <c:pt idx="16">
                  <c:v>Cantabria</c:v>
                </c:pt>
                <c:pt idx="17">
                  <c:v>Navarra, Comunidad Foral de</c:v>
                </c:pt>
                <c:pt idx="18">
                  <c:v>Galicia</c:v>
                </c:pt>
              </c:strCache>
            </c:strRef>
          </c:cat>
          <c:val>
            <c:numRef>
              <c:f>'24asolcasaad_pobl'!$AR$11:$AR$29</c:f>
              <c:numCache>
                <c:formatCode>0.00</c:formatCode>
                <c:ptCount val="19"/>
                <c:pt idx="0">
                  <c:v>8.7866758700851957</c:v>
                </c:pt>
                <c:pt idx="1">
                  <c:v>8.4505111218356515</c:v>
                </c:pt>
                <c:pt idx="2">
                  <c:v>8.1408070836089763</c:v>
                </c:pt>
                <c:pt idx="3">
                  <c:v>8.004345006123522</c:v>
                </c:pt>
                <c:pt idx="4">
                  <c:v>7.2954922603988139</c:v>
                </c:pt>
                <c:pt idx="5">
                  <c:v>7.1087951157849956</c:v>
                </c:pt>
                <c:pt idx="6">
                  <c:v>7.083714296163552</c:v>
                </c:pt>
                <c:pt idx="7">
                  <c:v>6.7780851952237713</c:v>
                </c:pt>
                <c:pt idx="8">
                  <c:v>6.4652547908202243</c:v>
                </c:pt>
                <c:pt idx="9">
                  <c:v>6.4600139744648413</c:v>
                </c:pt>
                <c:pt idx="10">
                  <c:v>6.1986611516849468</c:v>
                </c:pt>
                <c:pt idx="11">
                  <c:v>6.040468746204537</c:v>
                </c:pt>
                <c:pt idx="12">
                  <c:v>5.8434906773172193</c:v>
                </c:pt>
                <c:pt idx="13">
                  <c:v>5.7919793767281345</c:v>
                </c:pt>
                <c:pt idx="14">
                  <c:v>5.6320369366097323</c:v>
                </c:pt>
                <c:pt idx="15">
                  <c:v>5.5186968870328581</c:v>
                </c:pt>
                <c:pt idx="16">
                  <c:v>5.4300220524129443</c:v>
                </c:pt>
                <c:pt idx="17">
                  <c:v>4.1902214234213524</c:v>
                </c:pt>
                <c:pt idx="18">
                  <c:v>3.1651294710412632</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extLst>
              <c:ext xmlns:c16="http://schemas.microsoft.com/office/drawing/2014/chart" uri="{C3380CC4-5D6E-409C-BE32-E72D297353CC}">
                <c16:uniqueId val="{00000004-36CB-4173-AF6F-681B1F338D13}"/>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Cataluña</c:v>
                </c:pt>
                <c:pt idx="4">
                  <c:v>Castilla - La Mancha</c:v>
                </c:pt>
                <c:pt idx="5">
                  <c:v>Balears, Illes</c:v>
                </c:pt>
                <c:pt idx="6">
                  <c:v>País Vasco</c:v>
                </c:pt>
                <c:pt idx="7">
                  <c:v>Rioja, La</c:v>
                </c:pt>
                <c:pt idx="8">
                  <c:v>Murcia, Región de</c:v>
                </c:pt>
                <c:pt idx="9">
                  <c:v>TOTAL</c:v>
                </c:pt>
                <c:pt idx="10">
                  <c:v>Madrid, Comunidad de</c:v>
                </c:pt>
                <c:pt idx="11">
                  <c:v>Comunitat Valenciana</c:v>
                </c:pt>
                <c:pt idx="12">
                  <c:v>Aragón</c:v>
                </c:pt>
                <c:pt idx="13">
                  <c:v>Asturias, Principado de</c:v>
                </c:pt>
                <c:pt idx="14">
                  <c:v>Ceuta y Melilla</c:v>
                </c:pt>
                <c:pt idx="15">
                  <c:v>Canarias</c:v>
                </c:pt>
                <c:pt idx="16">
                  <c:v>Navarra, Comunidad Foral de</c:v>
                </c:pt>
                <c:pt idx="17">
                  <c:v>Cantabria</c:v>
                </c:pt>
                <c:pt idx="18">
                  <c:v>Galicia</c:v>
                </c:pt>
              </c:strCache>
            </c:strRef>
          </c:cat>
          <c:val>
            <c:numRef>
              <c:f>'24asolcasaad_pobl'!$AX$11:$AX$29</c:f>
              <c:numCache>
                <c:formatCode>0.00</c:formatCode>
                <c:ptCount val="19"/>
                <c:pt idx="0">
                  <c:v>46.344965161375917</c:v>
                </c:pt>
                <c:pt idx="1">
                  <c:v>45.356608937648062</c:v>
                </c:pt>
                <c:pt idx="2">
                  <c:v>43.738622209447158</c:v>
                </c:pt>
                <c:pt idx="3">
                  <c:v>42.94812643216347</c:v>
                </c:pt>
                <c:pt idx="4">
                  <c:v>42.861395661267423</c:v>
                </c:pt>
                <c:pt idx="5">
                  <c:v>41.533777354900096</c:v>
                </c:pt>
                <c:pt idx="6">
                  <c:v>39.036544850498338</c:v>
                </c:pt>
                <c:pt idx="7">
                  <c:v>39.026268115942031</c:v>
                </c:pt>
                <c:pt idx="8">
                  <c:v>39.006296540408641</c:v>
                </c:pt>
                <c:pt idx="9">
                  <c:v>38.821228377208591</c:v>
                </c:pt>
                <c:pt idx="10">
                  <c:v>38.432672961665794</c:v>
                </c:pt>
                <c:pt idx="11">
                  <c:v>37.365615312497859</c:v>
                </c:pt>
                <c:pt idx="12">
                  <c:v>36.239940868442694</c:v>
                </c:pt>
                <c:pt idx="13">
                  <c:v>32.97891361615391</c:v>
                </c:pt>
                <c:pt idx="14">
                  <c:v>32.181780793748715</c:v>
                </c:pt>
                <c:pt idx="15">
                  <c:v>31.121027913879683</c:v>
                </c:pt>
                <c:pt idx="16">
                  <c:v>29.905355217443393</c:v>
                </c:pt>
                <c:pt idx="17">
                  <c:v>29.858891784256848</c:v>
                </c:pt>
                <c:pt idx="18">
                  <c:v>18.922422164613295</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'25solaltabaja'!$AA$11:$AA$52</c:f>
              <c:numCache>
                <c:formatCode>m/d/yyyy</c:formatCode>
                <c:ptCount val="4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numCache>
            </c:numRef>
          </c:cat>
          <c:val>
            <c:numRef>
              <c:f>'25solaltabaja'!$AB$11:$AB$52</c:f>
              <c:numCache>
                <c:formatCode>0</c:formatCode>
                <c:ptCount val="42"/>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pt idx="41">
                  <c:v>29604</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'25solaltabaja'!$AA$11:$AA$52</c:f>
              <c:numCache>
                <c:formatCode>m/d/yyyy</c:formatCode>
                <c:ptCount val="42"/>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pt idx="41">
                  <c:v>45535</c:v>
                </c:pt>
              </c:numCache>
            </c:numRef>
          </c:cat>
          <c:val>
            <c:numRef>
              <c:f>'25solaltabaja'!$AC$11:$AC$52</c:f>
              <c:numCache>
                <c:formatCode>0</c:formatCode>
                <c:ptCount val="42"/>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pt idx="41">
                  <c:v>21249</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6279</c:v>
                </c:pt>
                <c:pt idx="1">
                  <c:v>138538</c:v>
                </c:pt>
                <c:pt idx="2">
                  <c:v>69199</c:v>
                </c:pt>
                <c:pt idx="3">
                  <c:v>86237</c:v>
                </c:pt>
                <c:pt idx="4">
                  <c:v>96637</c:v>
                </c:pt>
                <c:pt idx="5">
                  <c:v>156438</c:v>
                </c:pt>
                <c:pt idx="6">
                  <c:v>461989</c:v>
                </c:pt>
                <c:pt idx="7">
                  <c:v>1114889</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5.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522678</xdr:colOff>
      <xdr:row>19</xdr:row>
      <xdr:rowOff>22699</xdr:rowOff>
    </xdr:to>
    <xdr:pic>
      <xdr:nvPicPr>
        <xdr:cNvPr id="4" name="Imagen 3">
          <a:extLst>
            <a:ext uri="{FF2B5EF4-FFF2-40B4-BE49-F238E27FC236}">
              <a16:creationId xmlns:a16="http://schemas.microsoft.com/office/drawing/2014/main" id="{A5C8F5E6-6B80-4298-A7A7-EA4DD7FD726C}"/>
            </a:ext>
          </a:extLst>
        </xdr:cNvPr>
        <xdr:cNvPicPr>
          <a:picLocks noChangeAspect="1"/>
        </xdr:cNvPicPr>
      </xdr:nvPicPr>
      <xdr:blipFill>
        <a:blip xmlns:r="http://schemas.openxmlformats.org/officeDocument/2006/relationships" r:embed="rId3"/>
        <a:stretch>
          <a:fillRect/>
        </a:stretch>
      </xdr:blipFill>
      <xdr:spPr>
        <a:xfrm>
          <a:off x="0" y="0"/>
          <a:ext cx="10687214" cy="7778770"/>
        </a:xfrm>
        <a:prstGeom prst="rect">
          <a:avLst/>
        </a:prstGeom>
      </xdr:spPr>
    </xdr:pic>
    <xdr:clientData/>
  </xdr:twoCellAnchor>
  <xdr:twoCellAnchor>
    <xdr:from>
      <xdr:col>14</xdr:col>
      <xdr:colOff>123825</xdr:colOff>
      <xdr:row>8</xdr:row>
      <xdr:rowOff>116342</xdr:rowOff>
    </xdr:from>
    <xdr:to>
      <xdr:col>22</xdr:col>
      <xdr:colOff>568869</xdr:colOff>
      <xdr:row>13</xdr:row>
      <xdr:rowOff>63954</xdr:rowOff>
    </xdr:to>
    <xdr:sp macro="" textlink="">
      <xdr:nvSpPr>
        <xdr:cNvPr id="5" name="Cuadro de texto 2">
          <a:extLst>
            <a:ext uri="{FF2B5EF4-FFF2-40B4-BE49-F238E27FC236}">
              <a16:creationId xmlns:a16="http://schemas.microsoft.com/office/drawing/2014/main" id="{BAD93F94-84F0-4279-B22D-AAA6D5D1771F}"/>
            </a:ext>
          </a:extLst>
        </xdr:cNvPr>
        <xdr:cNvSpPr txBox="1"/>
      </xdr:nvSpPr>
      <xdr:spPr>
        <a:xfrm>
          <a:off x="6410325" y="4633913"/>
          <a:ext cx="4323080" cy="2043112"/>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14</xdr:col>
      <xdr:colOff>190500</xdr:colOff>
      <xdr:row>13</xdr:row>
      <xdr:rowOff>149679</xdr:rowOff>
    </xdr:from>
    <xdr:to>
      <xdr:col>22</xdr:col>
      <xdr:colOff>315504</xdr:colOff>
      <xdr:row>15</xdr:row>
      <xdr:rowOff>94253</xdr:rowOff>
    </xdr:to>
    <xdr:sp macro="" textlink="">
      <xdr:nvSpPr>
        <xdr:cNvPr id="6" name="Cuadro de texto 2">
          <a:extLst>
            <a:ext uri="{FF2B5EF4-FFF2-40B4-BE49-F238E27FC236}">
              <a16:creationId xmlns:a16="http://schemas.microsoft.com/office/drawing/2014/main" id="{9EF0C7E2-56FC-4B38-9FF7-8ED7327F5533}"/>
            </a:ext>
          </a:extLst>
        </xdr:cNvPr>
        <xdr:cNvSpPr txBox="1"/>
      </xdr:nvSpPr>
      <xdr:spPr>
        <a:xfrm>
          <a:off x="6477000" y="6762750"/>
          <a:ext cx="4003040" cy="3255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agosto del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60854</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50988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275167</xdr:colOff>
      <xdr:row>3</xdr:row>
      <xdr:rowOff>48871</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548016</xdr:colOff>
      <xdr:row>2</xdr:row>
      <xdr:rowOff>405408</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101416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80581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32996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613015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12</xdr:col>
      <xdr:colOff>19050</xdr:colOff>
      <xdr:row>7</xdr:row>
      <xdr:rowOff>47625</xdr:rowOff>
    </xdr:from>
    <xdr:to>
      <xdr:col>18</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689667</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431889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523875</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450273</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47943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27,2%</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72,8%</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21</xdr:row>
      <xdr:rowOff>0</xdr:rowOff>
    </xdr:from>
    <xdr:to>
      <xdr:col>7</xdr:col>
      <xdr:colOff>57150</xdr:colOff>
      <xdr:row>36</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21</xdr:row>
      <xdr:rowOff>57150</xdr:rowOff>
    </xdr:from>
    <xdr:to>
      <xdr:col>12</xdr:col>
      <xdr:colOff>95250</xdr:colOff>
      <xdr:row>39</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21</xdr:row>
      <xdr:rowOff>19050</xdr:rowOff>
    </xdr:from>
    <xdr:to>
      <xdr:col>18</xdr:col>
      <xdr:colOff>171450</xdr:colOff>
      <xdr:row>36</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428943</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47943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47943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47943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300162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70" zoomScaleNormal="7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41" customFormat="1" ht="93.75" customHeight="1" x14ac:dyDescent="0.2">
      <c r="A2" s="1342"/>
      <c r="B2" s="1348"/>
      <c r="C2" s="1348"/>
      <c r="D2" s="1348"/>
      <c r="E2" s="1348"/>
      <c r="F2" s="1348"/>
      <c r="G2" s="1348"/>
      <c r="H2" s="1348"/>
      <c r="I2" s="1348"/>
      <c r="J2" s="1348"/>
      <c r="K2" s="1348"/>
      <c r="L2" s="1348"/>
      <c r="M2" s="1348"/>
      <c r="N2" s="1348"/>
      <c r="O2" s="1348"/>
      <c r="P2" s="1348"/>
      <c r="Q2" s="1348"/>
      <c r="R2" s="1348"/>
      <c r="S2" s="1348"/>
      <c r="T2" s="1348"/>
      <c r="U2" s="1342"/>
    </row>
    <row r="3" spans="1:21" s="4" customFormat="1" ht="45.75" customHeight="1" x14ac:dyDescent="0.2">
      <c r="A3" s="5"/>
      <c r="B3" s="1349" t="s">
        <v>490</v>
      </c>
      <c r="C3" s="1349"/>
      <c r="D3" s="1349"/>
      <c r="E3" s="1349"/>
      <c r="F3" s="1349"/>
      <c r="G3" s="1349"/>
      <c r="H3" s="1349"/>
      <c r="I3" s="1349"/>
      <c r="J3" s="1349"/>
      <c r="K3" s="1349"/>
      <c r="L3" s="1349"/>
      <c r="M3" s="1349"/>
      <c r="N3" s="1349"/>
      <c r="O3" s="1349"/>
      <c r="P3" s="1349"/>
      <c r="Q3" s="1349"/>
      <c r="R3" s="1349"/>
      <c r="S3" s="1349"/>
      <c r="T3" s="1349"/>
      <c r="U3" s="5"/>
    </row>
    <row r="4" spans="1:21" s="4" customFormat="1" ht="45.75" customHeight="1" x14ac:dyDescent="0.2">
      <c r="A4" s="5"/>
      <c r="B4" s="1349" t="s">
        <v>489</v>
      </c>
      <c r="C4" s="1349"/>
      <c r="D4" s="1349"/>
      <c r="E4" s="1349"/>
      <c r="F4" s="1349"/>
      <c r="G4" s="1349"/>
      <c r="H4" s="1349"/>
      <c r="I4" s="1349"/>
      <c r="J4" s="1349"/>
      <c r="K4" s="1349"/>
      <c r="L4" s="1349"/>
      <c r="M4" s="1349"/>
      <c r="N4" s="1349"/>
      <c r="O4" s="1349"/>
      <c r="P4" s="1349"/>
      <c r="Q4" s="1349"/>
      <c r="R4" s="1349"/>
      <c r="S4" s="1349"/>
      <c r="T4" s="1349"/>
      <c r="U4" s="5"/>
    </row>
    <row r="5" spans="1:21" s="1338" customFormat="1" ht="9.75" customHeight="1" x14ac:dyDescent="0.2">
      <c r="A5" s="1339"/>
      <c r="B5" s="1340"/>
      <c r="C5" s="1340"/>
      <c r="D5" s="1340"/>
      <c r="E5" s="1340"/>
      <c r="F5" s="1340"/>
      <c r="G5" s="1340"/>
      <c r="H5" s="1340"/>
      <c r="I5" s="1340"/>
      <c r="J5" s="1340"/>
      <c r="K5" s="1340"/>
      <c r="L5" s="1340"/>
      <c r="M5" s="1340"/>
      <c r="N5" s="1340"/>
      <c r="O5" s="1340"/>
      <c r="P5" s="1340"/>
      <c r="Q5" s="1340"/>
      <c r="R5" s="1340"/>
      <c r="S5" s="1340"/>
      <c r="T5" s="1340"/>
      <c r="U5" s="1339"/>
    </row>
    <row r="6" spans="1:21" ht="23.25" customHeight="1" x14ac:dyDescent="0.2">
      <c r="B6" s="1350" t="s">
        <v>491</v>
      </c>
      <c r="C6" s="1350"/>
      <c r="D6" s="1350"/>
      <c r="E6" s="1350"/>
      <c r="F6" s="1350"/>
      <c r="G6" s="1350"/>
      <c r="H6" s="1350"/>
      <c r="I6" s="1350"/>
      <c r="J6" s="1350"/>
      <c r="K6" s="1350"/>
      <c r="L6" s="1350"/>
      <c r="M6" s="1350"/>
      <c r="N6" s="1350"/>
      <c r="O6" s="1350"/>
      <c r="P6" s="1350"/>
      <c r="Q6" s="1350"/>
      <c r="R6" s="1350"/>
      <c r="S6" s="1350"/>
      <c r="T6" s="1350"/>
      <c r="U6" s="1350"/>
    </row>
    <row r="7" spans="1:21" ht="74.099999999999994" customHeight="1" x14ac:dyDescent="0.25">
      <c r="B7" s="1351"/>
      <c r="C7" s="1351"/>
      <c r="D7" s="1351"/>
      <c r="E7" s="1351"/>
      <c r="F7" s="1351"/>
      <c r="G7" s="1351"/>
      <c r="H7" s="1351"/>
      <c r="I7" s="1351"/>
      <c r="J7" s="1351"/>
      <c r="K7" s="1351"/>
      <c r="L7" s="1351"/>
      <c r="M7" s="1351"/>
      <c r="N7" s="1351"/>
      <c r="O7" s="1351"/>
      <c r="P7" s="1351"/>
      <c r="Q7" s="1351"/>
      <c r="R7" s="1351"/>
      <c r="S7" s="1351"/>
      <c r="T7" s="1351"/>
      <c r="U7" s="1351"/>
    </row>
    <row r="8" spans="1:21" ht="48" customHeight="1" x14ac:dyDescent="0.25">
      <c r="B8" s="1337"/>
      <c r="C8" s="1337"/>
      <c r="D8" s="1337"/>
      <c r="E8" s="1337"/>
      <c r="F8" s="1337"/>
      <c r="G8" s="1337"/>
      <c r="H8" s="1337"/>
      <c r="I8" s="1337"/>
      <c r="J8" s="1337"/>
      <c r="K8" s="1337"/>
      <c r="L8" s="1337"/>
      <c r="M8" s="1337"/>
      <c r="N8" s="1337"/>
      <c r="O8" s="1337"/>
      <c r="P8" s="1337"/>
      <c r="Q8" s="1337"/>
      <c r="R8" s="1337"/>
      <c r="S8" s="1337"/>
      <c r="T8" s="1337"/>
      <c r="U8" s="1337"/>
    </row>
    <row r="9" spans="1:21" ht="15" customHeight="1" x14ac:dyDescent="0.2">
      <c r="B9" s="1352" t="s">
        <v>488</v>
      </c>
      <c r="C9" s="1352"/>
      <c r="D9" s="1352"/>
      <c r="E9" s="1352"/>
      <c r="F9" s="1352"/>
      <c r="G9" s="1352"/>
      <c r="H9" s="1352"/>
      <c r="I9" s="1352"/>
      <c r="J9" s="1352"/>
      <c r="K9" s="1352"/>
      <c r="L9" s="1352"/>
      <c r="M9" s="1352"/>
      <c r="N9" s="1352"/>
      <c r="O9" s="1352"/>
      <c r="P9" s="1352"/>
      <c r="Q9" s="1352"/>
      <c r="R9" s="1352"/>
      <c r="S9" s="1352"/>
    </row>
    <row r="10" spans="1:21" x14ac:dyDescent="0.2">
      <c r="B10" s="1352"/>
      <c r="C10" s="1352"/>
      <c r="D10" s="1352"/>
      <c r="E10" s="1352"/>
      <c r="F10" s="1352"/>
      <c r="G10" s="1352"/>
      <c r="H10" s="1352"/>
      <c r="I10" s="1352"/>
      <c r="J10" s="1352"/>
      <c r="K10" s="1352"/>
      <c r="L10" s="1352"/>
      <c r="M10" s="1352"/>
      <c r="N10" s="1352"/>
      <c r="O10" s="1352"/>
      <c r="P10" s="1352"/>
      <c r="Q10" s="1352"/>
      <c r="R10" s="1352"/>
      <c r="S10" s="1352"/>
    </row>
    <row r="11" spans="1:21" ht="42.6" customHeight="1" x14ac:dyDescent="0.2">
      <c r="B11" s="1336"/>
      <c r="C11" s="1336"/>
      <c r="D11" s="1336"/>
      <c r="E11" s="1336"/>
      <c r="F11" s="1336"/>
      <c r="G11" s="1336"/>
      <c r="H11" s="1336"/>
      <c r="I11" s="1336"/>
      <c r="J11" s="1336"/>
      <c r="K11" s="1336"/>
      <c r="L11" s="1336"/>
      <c r="M11" s="1336"/>
      <c r="N11" s="1336"/>
      <c r="O11" s="1336"/>
      <c r="P11" s="1336"/>
      <c r="Q11" s="1336"/>
      <c r="R11" s="1336"/>
      <c r="S11" s="1336"/>
    </row>
    <row r="12" spans="1:21" s="3" customFormat="1" ht="78" customHeight="1" x14ac:dyDescent="0.25">
      <c r="B12" s="1347" t="s">
        <v>487</v>
      </c>
      <c r="C12" s="1347"/>
      <c r="D12" s="1347"/>
      <c r="E12" s="1347"/>
      <c r="F12" s="1347"/>
      <c r="G12" s="1347"/>
      <c r="H12" s="1347"/>
      <c r="I12" s="1347"/>
      <c r="J12" s="1347"/>
      <c r="K12" s="1347"/>
      <c r="L12" s="1347"/>
      <c r="M12" s="1347"/>
      <c r="N12" s="1347"/>
      <c r="O12" s="1347"/>
      <c r="P12" s="1347"/>
      <c r="Q12" s="1347"/>
      <c r="R12" s="1347"/>
      <c r="S12" s="1347"/>
      <c r="T12" s="1347"/>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1" t="s">
        <v>371</v>
      </c>
      <c r="C3" s="1361"/>
      <c r="D3" s="1361"/>
      <c r="E3" s="1361"/>
      <c r="F3" s="1361"/>
      <c r="G3" s="1361"/>
      <c r="H3" s="1361"/>
      <c r="I3" s="1361"/>
      <c r="J3" s="1361"/>
      <c r="K3" s="1361"/>
      <c r="L3" s="1361"/>
      <c r="M3" s="1361"/>
      <c r="N3" s="1361"/>
      <c r="O3" s="1361"/>
      <c r="P3" s="1361"/>
      <c r="Q3" s="1361"/>
      <c r="R3" s="1361"/>
      <c r="S3" s="1361"/>
      <c r="T3" s="1361"/>
      <c r="U3" s="1361"/>
      <c r="V3" s="1361"/>
      <c r="W3" s="1361"/>
    </row>
    <row r="5" spans="1:26" x14ac:dyDescent="0.25">
      <c r="B5" s="219"/>
      <c r="C5" s="219"/>
      <c r="D5" s="1373" t="s">
        <v>366</v>
      </c>
      <c r="E5" s="1373"/>
      <c r="F5" s="1373"/>
      <c r="G5" s="1373"/>
      <c r="H5" s="1373"/>
      <c r="I5" s="1373"/>
      <c r="J5" s="1373"/>
      <c r="K5" s="1373"/>
      <c r="L5" s="219"/>
      <c r="M5" s="1363" t="s">
        <v>340</v>
      </c>
      <c r="N5" s="1363"/>
      <c r="O5" s="1363"/>
      <c r="P5" s="1363"/>
      <c r="Q5" s="1363"/>
      <c r="R5" s="1363"/>
      <c r="S5" s="1363"/>
      <c r="T5" s="1363"/>
      <c r="U5" s="1363"/>
      <c r="V5" s="1363"/>
      <c r="W5" s="1363"/>
      <c r="X5" s="1363"/>
    </row>
    <row r="6" spans="1:26" ht="21" customHeight="1" x14ac:dyDescent="0.25">
      <c r="B6" s="219"/>
      <c r="C6" s="219"/>
      <c r="D6" s="1374"/>
      <c r="E6" s="1374"/>
      <c r="F6" s="1374"/>
      <c r="G6" s="1374"/>
      <c r="H6" s="1374"/>
      <c r="I6" s="1374"/>
      <c r="J6" s="1374"/>
      <c r="K6" s="1374"/>
      <c r="L6" s="219"/>
      <c r="M6" s="1364">
        <v>43830</v>
      </c>
      <c r="N6" s="1365"/>
      <c r="O6" s="1366">
        <v>44196</v>
      </c>
      <c r="P6" s="1367"/>
      <c r="Q6" s="1366">
        <v>44561</v>
      </c>
      <c r="R6" s="1367"/>
      <c r="S6" s="1370">
        <v>44926</v>
      </c>
      <c r="T6" s="1371"/>
      <c r="U6" s="1368">
        <v>45291</v>
      </c>
      <c r="V6" s="1372"/>
      <c r="W6" s="1368">
        <f>J7</f>
        <v>45535</v>
      </c>
      <c r="X6" s="1369"/>
    </row>
    <row r="7" spans="1:26" x14ac:dyDescent="0.25">
      <c r="B7" s="225"/>
      <c r="C7" s="219"/>
      <c r="D7" s="226">
        <v>43465</v>
      </c>
      <c r="E7" s="227">
        <v>43830</v>
      </c>
      <c r="F7" s="228">
        <v>44196</v>
      </c>
      <c r="G7" s="228">
        <v>44561</v>
      </c>
      <c r="H7" s="228">
        <v>44926</v>
      </c>
      <c r="I7" s="228">
        <v>45291</v>
      </c>
      <c r="J7" s="228">
        <f>EVO!J7</f>
        <v>45535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279274</v>
      </c>
      <c r="E9" s="300">
        <v>293661</v>
      </c>
      <c r="F9" s="300">
        <v>310424</v>
      </c>
      <c r="G9" s="254">
        <v>359285</v>
      </c>
      <c r="H9" s="254">
        <v>390413</v>
      </c>
      <c r="I9" s="254">
        <v>421261</v>
      </c>
      <c r="J9" s="301">
        <v>426194</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5.7141510627373382E-2</v>
      </c>
      <c r="X9" s="279">
        <v>23037</v>
      </c>
    </row>
    <row r="10" spans="1:26" x14ac:dyDescent="0.25">
      <c r="B10" s="303" t="s">
        <v>7</v>
      </c>
      <c r="C10" s="219"/>
      <c r="D10" s="253">
        <v>34548</v>
      </c>
      <c r="E10" s="254">
        <v>39164</v>
      </c>
      <c r="F10" s="254">
        <v>37313</v>
      </c>
      <c r="G10" s="254">
        <v>41449</v>
      </c>
      <c r="H10" s="254">
        <v>43712</v>
      </c>
      <c r="I10" s="254">
        <v>51888</v>
      </c>
      <c r="J10" s="257">
        <v>55493</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0.10074582457253944</v>
      </c>
      <c r="X10" s="257">
        <v>5079</v>
      </c>
    </row>
    <row r="11" spans="1:26" x14ac:dyDescent="0.25">
      <c r="B11" s="303" t="s">
        <v>37</v>
      </c>
      <c r="C11" s="219"/>
      <c r="D11" s="253">
        <v>28413</v>
      </c>
      <c r="E11" s="254">
        <v>27579</v>
      </c>
      <c r="F11" s="254">
        <v>30931</v>
      </c>
      <c r="G11" s="254">
        <v>35120</v>
      </c>
      <c r="H11" s="254">
        <v>36982</v>
      </c>
      <c r="I11" s="254">
        <v>40207</v>
      </c>
      <c r="J11" s="257">
        <v>42254</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9.7706076429480593E-2</v>
      </c>
      <c r="X11" s="257">
        <v>3761</v>
      </c>
    </row>
    <row r="12" spans="1:26" x14ac:dyDescent="0.25">
      <c r="B12" s="303" t="s">
        <v>38</v>
      </c>
      <c r="C12" s="219"/>
      <c r="D12" s="253">
        <v>22115</v>
      </c>
      <c r="E12" s="254">
        <v>28653</v>
      </c>
      <c r="F12" s="254">
        <v>36929</v>
      </c>
      <c r="G12" s="254">
        <v>39491</v>
      </c>
      <c r="H12" s="254">
        <v>42042</v>
      </c>
      <c r="I12" s="254">
        <v>47979</v>
      </c>
      <c r="J12" s="257">
        <v>51259</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0.1054583881472535</v>
      </c>
      <c r="X12" s="257">
        <v>4890</v>
      </c>
    </row>
    <row r="13" spans="1:26" x14ac:dyDescent="0.25">
      <c r="B13" s="303" t="s">
        <v>6</v>
      </c>
      <c r="C13" s="219"/>
      <c r="D13" s="253">
        <v>22532</v>
      </c>
      <c r="E13" s="254">
        <v>24418</v>
      </c>
      <c r="F13" s="254">
        <v>26624</v>
      </c>
      <c r="G13" s="254">
        <v>28747</v>
      </c>
      <c r="H13" s="254">
        <v>38665</v>
      </c>
      <c r="I13" s="254">
        <v>45957</v>
      </c>
      <c r="J13" s="257">
        <v>51096</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0.15982294858699353</v>
      </c>
      <c r="X13" s="257">
        <v>7041</v>
      </c>
      <c r="Z13" s="224"/>
    </row>
    <row r="14" spans="1:26" x14ac:dyDescent="0.25">
      <c r="B14" s="303" t="s">
        <v>5</v>
      </c>
      <c r="C14" s="219"/>
      <c r="D14" s="253">
        <v>18016</v>
      </c>
      <c r="E14" s="254">
        <v>26271</v>
      </c>
      <c r="F14" s="254">
        <v>26136</v>
      </c>
      <c r="G14" s="254">
        <v>26969</v>
      </c>
      <c r="H14" s="254">
        <v>27567</v>
      </c>
      <c r="I14" s="254">
        <v>26847</v>
      </c>
      <c r="J14" s="257">
        <v>28291</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2.1704586493318967E-2</v>
      </c>
      <c r="X14" s="257">
        <v>601</v>
      </c>
      <c r="Z14" s="224"/>
    </row>
    <row r="15" spans="1:26" x14ac:dyDescent="0.25">
      <c r="B15" s="303" t="s">
        <v>4</v>
      </c>
      <c r="C15" s="219"/>
      <c r="D15" s="253">
        <v>125565</v>
      </c>
      <c r="E15" s="254">
        <v>139852</v>
      </c>
      <c r="F15" s="254">
        <v>141310</v>
      </c>
      <c r="G15" s="254">
        <v>148050</v>
      </c>
      <c r="H15" s="254">
        <v>153910</v>
      </c>
      <c r="I15" s="254">
        <v>168591</v>
      </c>
      <c r="J15" s="257">
        <v>171585</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4.2220926418601312E-2</v>
      </c>
      <c r="X15" s="257">
        <v>6951</v>
      </c>
      <c r="Z15" s="224"/>
    </row>
    <row r="16" spans="1:26" x14ac:dyDescent="0.25">
      <c r="B16" s="303" t="s">
        <v>40</v>
      </c>
      <c r="C16" s="219"/>
      <c r="D16" s="253">
        <v>69490</v>
      </c>
      <c r="E16" s="254">
        <v>75685</v>
      </c>
      <c r="F16" s="254">
        <v>73889</v>
      </c>
      <c r="G16" s="254">
        <v>80243</v>
      </c>
      <c r="H16" s="254">
        <v>85666</v>
      </c>
      <c r="I16" s="254">
        <v>97263</v>
      </c>
      <c r="J16" s="257">
        <v>100993</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8.037013264869497E-2</v>
      </c>
      <c r="X16" s="257">
        <v>7513</v>
      </c>
      <c r="Z16" s="224"/>
    </row>
    <row r="17" spans="2:28" x14ac:dyDescent="0.25">
      <c r="B17" s="303" t="s">
        <v>41</v>
      </c>
      <c r="C17" s="219"/>
      <c r="D17" s="253">
        <v>192995</v>
      </c>
      <c r="E17" s="254">
        <v>203003</v>
      </c>
      <c r="F17" s="254">
        <v>193486</v>
      </c>
      <c r="G17" s="254">
        <v>203102</v>
      </c>
      <c r="H17" s="254">
        <v>227045</v>
      </c>
      <c r="I17" s="254">
        <v>245461</v>
      </c>
      <c r="J17" s="257">
        <v>270114</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0.11704595737993717</v>
      </c>
      <c r="X17" s="257">
        <v>28303</v>
      </c>
      <c r="Z17" s="224"/>
    </row>
    <row r="18" spans="2:28" x14ac:dyDescent="0.25">
      <c r="B18" s="303" t="s">
        <v>3</v>
      </c>
      <c r="C18" s="219"/>
      <c r="D18" s="253">
        <v>77342</v>
      </c>
      <c r="E18" s="254">
        <v>94194</v>
      </c>
      <c r="F18" s="254">
        <v>109857</v>
      </c>
      <c r="G18" s="254">
        <v>128089</v>
      </c>
      <c r="H18" s="254">
        <v>169532</v>
      </c>
      <c r="I18" s="254">
        <v>200429</v>
      </c>
      <c r="J18" s="257">
        <v>244617</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0.28795273973684621</v>
      </c>
      <c r="X18" s="257">
        <v>54690</v>
      </c>
      <c r="Z18" s="224"/>
    </row>
    <row r="19" spans="2:28" x14ac:dyDescent="0.25">
      <c r="B19" s="303" t="s">
        <v>2</v>
      </c>
      <c r="C19" s="219"/>
      <c r="D19" s="253">
        <v>31925</v>
      </c>
      <c r="E19" s="254">
        <v>31136</v>
      </c>
      <c r="F19" s="254">
        <v>31717</v>
      </c>
      <c r="G19" s="254">
        <v>33614</v>
      </c>
      <c r="H19" s="254">
        <v>36559</v>
      </c>
      <c r="I19" s="254">
        <v>40743</v>
      </c>
      <c r="J19" s="257">
        <v>43358</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0.11174358974358967</v>
      </c>
      <c r="X19" s="257">
        <v>4358</v>
      </c>
      <c r="Z19" s="224"/>
    </row>
    <row r="20" spans="2:28" x14ac:dyDescent="0.25">
      <c r="B20" s="303" t="s">
        <v>35</v>
      </c>
      <c r="C20" s="219"/>
      <c r="D20" s="253">
        <v>70220</v>
      </c>
      <c r="E20" s="254">
        <v>72627</v>
      </c>
      <c r="F20" s="254">
        <v>73730</v>
      </c>
      <c r="G20" s="254">
        <v>77158</v>
      </c>
      <c r="H20" s="254">
        <v>82694</v>
      </c>
      <c r="I20" s="254">
        <v>89704</v>
      </c>
      <c r="J20" s="257">
        <v>99318</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0.12409172193675433</v>
      </c>
      <c r="X20" s="257">
        <v>10964</v>
      </c>
      <c r="Z20" s="224"/>
    </row>
    <row r="21" spans="2:28" x14ac:dyDescent="0.25">
      <c r="B21" s="303" t="s">
        <v>42</v>
      </c>
      <c r="C21" s="219"/>
      <c r="D21" s="253">
        <v>187101</v>
      </c>
      <c r="E21" s="254">
        <v>187165</v>
      </c>
      <c r="F21" s="254">
        <v>169910</v>
      </c>
      <c r="G21" s="254">
        <v>198080</v>
      </c>
      <c r="H21" s="254">
        <v>218173</v>
      </c>
      <c r="I21" s="254">
        <v>243836</v>
      </c>
      <c r="J21" s="257">
        <v>256301</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9.2558016607840132E-2</v>
      </c>
      <c r="X21" s="257">
        <v>21713</v>
      </c>
      <c r="Z21" s="224"/>
    </row>
    <row r="22" spans="2:28" x14ac:dyDescent="0.25">
      <c r="B22" s="303" t="s">
        <v>43</v>
      </c>
      <c r="C22" s="219"/>
      <c r="D22" s="253">
        <v>43902</v>
      </c>
      <c r="E22" s="254">
        <v>44054</v>
      </c>
      <c r="F22" s="254">
        <v>44045</v>
      </c>
      <c r="G22" s="254">
        <v>46064</v>
      </c>
      <c r="H22" s="254">
        <v>47227</v>
      </c>
      <c r="I22" s="254">
        <v>50551</v>
      </c>
      <c r="J22" s="257">
        <v>56231</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0.14010259321587148</v>
      </c>
      <c r="X22" s="257">
        <v>6910</v>
      </c>
      <c r="Z22" s="224"/>
    </row>
    <row r="23" spans="2:28" x14ac:dyDescent="0.25">
      <c r="B23" s="303" t="s">
        <v>44</v>
      </c>
      <c r="C23" s="219"/>
      <c r="D23" s="253">
        <v>17706</v>
      </c>
      <c r="E23" s="254">
        <v>17755</v>
      </c>
      <c r="F23" s="254">
        <v>17268</v>
      </c>
      <c r="G23" s="254">
        <v>18123</v>
      </c>
      <c r="H23" s="254">
        <v>20187</v>
      </c>
      <c r="I23" s="254">
        <v>22154</v>
      </c>
      <c r="J23" s="257">
        <v>22681</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6.6487986081722905E-2</v>
      </c>
      <c r="X23" s="257">
        <v>1414</v>
      </c>
      <c r="Z23" s="224"/>
    </row>
    <row r="24" spans="2:28" x14ac:dyDescent="0.25">
      <c r="B24" s="303" t="s">
        <v>45</v>
      </c>
      <c r="C24" s="219"/>
      <c r="D24" s="253">
        <v>84144</v>
      </c>
      <c r="E24" s="254">
        <v>89779</v>
      </c>
      <c r="F24" s="254">
        <v>88748</v>
      </c>
      <c r="G24" s="254">
        <v>89865</v>
      </c>
      <c r="H24" s="254">
        <v>89904</v>
      </c>
      <c r="I24" s="254">
        <v>94658</v>
      </c>
      <c r="J24" s="257">
        <v>98522</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5.8898132026396599E-2</v>
      </c>
      <c r="X24" s="257">
        <v>5480</v>
      </c>
      <c r="Z24" s="224"/>
    </row>
    <row r="25" spans="2:28" x14ac:dyDescent="0.25">
      <c r="B25" s="303" t="s">
        <v>46</v>
      </c>
      <c r="C25" s="219"/>
      <c r="D25" s="253">
        <v>11661</v>
      </c>
      <c r="E25" s="254">
        <v>12152</v>
      </c>
      <c r="F25" s="254">
        <v>11213</v>
      </c>
      <c r="G25" s="254">
        <v>11764</v>
      </c>
      <c r="H25" s="254">
        <v>12841</v>
      </c>
      <c r="I25" s="254">
        <v>13957</v>
      </c>
      <c r="J25" s="257">
        <v>14142</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2.8509090909090817E-2</v>
      </c>
      <c r="X25" s="257">
        <v>392</v>
      </c>
      <c r="Z25" s="224"/>
    </row>
    <row r="26" spans="2:28" x14ac:dyDescent="0.25">
      <c r="B26" s="305" t="s">
        <v>1</v>
      </c>
      <c r="C26" s="219"/>
      <c r="D26" s="260">
        <v>3710</v>
      </c>
      <c r="E26" s="261">
        <v>3873</v>
      </c>
      <c r="F26" s="261">
        <v>3677</v>
      </c>
      <c r="G26" s="261">
        <v>3992</v>
      </c>
      <c r="H26" s="261">
        <v>4310</v>
      </c>
      <c r="I26" s="261">
        <v>4565</v>
      </c>
      <c r="J26" s="265">
        <v>4870</v>
      </c>
      <c r="K26" s="1227"/>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0.10984503190519601</v>
      </c>
      <c r="X26" s="265">
        <v>482</v>
      </c>
      <c r="Z26" s="224"/>
      <c r="AA26" s="224"/>
      <c r="AB26" s="286"/>
    </row>
    <row r="27" spans="2:28" x14ac:dyDescent="0.25">
      <c r="B27" s="235" t="s">
        <v>0</v>
      </c>
      <c r="C27" s="219"/>
      <c r="D27" s="1228">
        <f t="shared" ref="D27:J27" si="5">SUM(D9:D26)</f>
        <v>1320659</v>
      </c>
      <c r="E27" s="306">
        <f t="shared" si="5"/>
        <v>1411021</v>
      </c>
      <c r="F27" s="307">
        <f t="shared" si="5"/>
        <v>1427207</v>
      </c>
      <c r="G27" s="306">
        <f t="shared" si="5"/>
        <v>1569205</v>
      </c>
      <c r="H27" s="307">
        <v>1727429</v>
      </c>
      <c r="I27" s="306">
        <v>1906051</v>
      </c>
      <c r="J27" s="306">
        <f t="shared" si="5"/>
        <v>2037319</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0.10499256945122415</v>
      </c>
      <c r="X27" s="243">
        <v>193579</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391</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475</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214</v>
      </c>
      <c r="K8" s="1400"/>
      <c r="L8" s="1400"/>
      <c r="M8" s="1400"/>
      <c r="N8" s="1400"/>
      <c r="O8" s="1401"/>
      <c r="P8" s="317"/>
      <c r="Q8" s="1399" t="s">
        <v>215</v>
      </c>
      <c r="R8" s="1400"/>
      <c r="S8" s="1400"/>
      <c r="T8" s="1400"/>
      <c r="U8" s="1400"/>
      <c r="V8" s="1401"/>
      <c r="W8" s="317"/>
      <c r="X8" s="1399" t="s">
        <v>216</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212</v>
      </c>
      <c r="L9" s="1378" t="s">
        <v>24</v>
      </c>
      <c r="M9" s="1379"/>
      <c r="N9" s="1380" t="s">
        <v>23</v>
      </c>
      <c r="O9" s="1381"/>
      <c r="P9" s="317"/>
      <c r="Q9" s="1382" t="s">
        <v>9</v>
      </c>
      <c r="R9" s="1376" t="s">
        <v>212</v>
      </c>
      <c r="S9" s="1378" t="s">
        <v>24</v>
      </c>
      <c r="T9" s="1379"/>
      <c r="U9" s="1380" t="s">
        <v>23</v>
      </c>
      <c r="V9" s="1381"/>
      <c r="W9" s="317"/>
      <c r="X9" s="1382" t="s">
        <v>9</v>
      </c>
      <c r="Y9" s="1376" t="s">
        <v>212</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212</v>
      </c>
      <c r="G10" s="406" t="s">
        <v>9</v>
      </c>
      <c r="H10" s="888" t="s">
        <v>212</v>
      </c>
      <c r="I10" s="346"/>
      <c r="J10" s="1383"/>
      <c r="K10" s="1377"/>
      <c r="L10" s="404" t="s">
        <v>9</v>
      </c>
      <c r="M10" s="403" t="s">
        <v>213</v>
      </c>
      <c r="N10" s="407" t="s">
        <v>9</v>
      </c>
      <c r="O10" s="402" t="s">
        <v>213</v>
      </c>
      <c r="P10" s="347"/>
      <c r="Q10" s="1383"/>
      <c r="R10" s="1377"/>
      <c r="S10" s="404" t="s">
        <v>9</v>
      </c>
      <c r="T10" s="403" t="s">
        <v>213</v>
      </c>
      <c r="U10" s="407" t="s">
        <v>9</v>
      </c>
      <c r="V10" s="402" t="s">
        <v>213</v>
      </c>
      <c r="W10" s="347"/>
      <c r="X10" s="1383"/>
      <c r="Y10" s="1377"/>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48085361</v>
      </c>
      <c r="E31" s="1236">
        <f>L31+S31+Z31</f>
        <v>24519768</v>
      </c>
      <c r="F31" s="1237">
        <f>E31/$D31*100</f>
        <v>50.992167865808469</v>
      </c>
      <c r="G31" s="1236">
        <f>N31+U31+AB31</f>
        <v>23565593</v>
      </c>
      <c r="H31" s="1238">
        <f>G31/$D31*100</f>
        <v>49.007832134191524</v>
      </c>
      <c r="I31" s="320"/>
      <c r="J31" s="1239">
        <f>L31+N31</f>
        <v>38397585</v>
      </c>
      <c r="K31" s="1240">
        <f>J31/$D31*100</f>
        <v>79.852961902480047</v>
      </c>
      <c r="L31" s="1236">
        <f>SUM(L12:L29)</f>
        <v>19045532</v>
      </c>
      <c r="M31" s="1237">
        <f>L31/$J31*100</f>
        <v>49.600859012357155</v>
      </c>
      <c r="N31" s="1236">
        <f>SUM(N12:N29)</f>
        <v>19352053</v>
      </c>
      <c r="O31" s="1241">
        <f>N31/$J31*100</f>
        <v>50.399140987642845</v>
      </c>
      <c r="P31" s="320"/>
      <c r="Q31" s="1239">
        <f>SUM(Q12:Q29)</f>
        <v>6815922</v>
      </c>
      <c r="R31" s="1240">
        <f>Q31/$D31*100</f>
        <v>14.174629987700415</v>
      </c>
      <c r="S31" s="1236">
        <f>SUM(S12:S29)</f>
        <v>3667909</v>
      </c>
      <c r="T31" s="1237">
        <f>S31/$Q31*100</f>
        <v>53.813834724047602</v>
      </c>
      <c r="U31" s="1236">
        <f>SUM(U12:U29)</f>
        <v>3148013</v>
      </c>
      <c r="V31" s="1241">
        <f>U31/$Q31*100</f>
        <v>46.186165275952398</v>
      </c>
      <c r="W31" s="320"/>
      <c r="X31" s="1239">
        <f>SUM(X12:X29)</f>
        <v>2871854</v>
      </c>
      <c r="Y31" s="1240">
        <f>X31/$D31*100</f>
        <v>5.9724081098195354</v>
      </c>
      <c r="Z31" s="1236">
        <f>SUM(Z12:Z29)</f>
        <v>1806327</v>
      </c>
      <c r="AA31" s="1237">
        <f>Z31/$X31*100</f>
        <v>62.897591590658855</v>
      </c>
      <c r="AB31" s="1236">
        <f>SUM(AB12:AB29)</f>
        <v>1065527</v>
      </c>
      <c r="AC31" s="1241">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384" t="s">
        <v>473</v>
      </c>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06"/>
      <c r="C3" s="1406"/>
      <c r="D3" s="1406"/>
      <c r="E3" s="1406"/>
      <c r="F3" s="1406"/>
    </row>
    <row r="4" spans="2:19" s="419" customFormat="1" ht="23.25" customHeight="1" x14ac:dyDescent="0.2">
      <c r="B4" s="1361" t="s">
        <v>392</v>
      </c>
      <c r="C4" s="1361"/>
      <c r="D4" s="1361"/>
      <c r="E4" s="1361"/>
      <c r="F4" s="1361"/>
      <c r="G4" s="1361"/>
      <c r="H4" s="1361"/>
      <c r="I4" s="1361"/>
      <c r="J4" s="1361"/>
      <c r="K4" s="1361"/>
      <c r="L4" s="1361"/>
      <c r="M4" s="1361"/>
    </row>
    <row r="5" spans="2:19" s="419" customFormat="1" ht="15.75" customHeight="1" x14ac:dyDescent="0.2">
      <c r="B5" s="1411" t="str">
        <f>porsaad!$B$6</f>
        <v>Situación a 31 de agosto de 2024</v>
      </c>
      <c r="C5" s="1411"/>
      <c r="D5" s="1411"/>
      <c r="E5" s="1411"/>
      <c r="F5" s="1411"/>
      <c r="G5" s="1411"/>
      <c r="H5" s="1411"/>
      <c r="I5" s="1411"/>
      <c r="J5" s="1411"/>
      <c r="K5" s="1411"/>
      <c r="L5" s="1411"/>
      <c r="M5" s="1411"/>
      <c r="N5" s="420"/>
      <c r="O5" s="420"/>
      <c r="P5" s="420"/>
      <c r="Q5" s="420"/>
      <c r="R5" s="420"/>
      <c r="S5" s="420"/>
    </row>
    <row r="6" spans="2:19" s="419" customFormat="1" ht="10.5" customHeight="1" x14ac:dyDescent="0.2"/>
    <row r="7" spans="2:19" s="410" customFormat="1" ht="36.75" customHeight="1" x14ac:dyDescent="0.25">
      <c r="B7" s="1409" t="s">
        <v>12</v>
      </c>
      <c r="C7" s="409"/>
      <c r="D7" s="1407" t="s">
        <v>11</v>
      </c>
      <c r="E7" s="1408"/>
      <c r="F7" s="421"/>
    </row>
    <row r="8" spans="2:19" s="410" customFormat="1" ht="30.75" customHeight="1" x14ac:dyDescent="0.25">
      <c r="B8" s="1410"/>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415660</v>
      </c>
      <c r="D10" s="426">
        <v>415660</v>
      </c>
      <c r="E10" s="427">
        <f t="shared" ref="E10:E27" si="1">D10*100/$D$29</f>
        <v>19.512666850060512</v>
      </c>
      <c r="F10" s="421"/>
      <c r="M10" s="412"/>
    </row>
    <row r="11" spans="2:19" ht="18" customHeight="1" x14ac:dyDescent="0.25">
      <c r="B11" s="428" t="s">
        <v>7</v>
      </c>
      <c r="C11" s="414">
        <f t="shared" si="0"/>
        <v>56996</v>
      </c>
      <c r="D11" s="429">
        <v>56996</v>
      </c>
      <c r="E11" s="430">
        <f t="shared" si="1"/>
        <v>2.6756097767070415</v>
      </c>
      <c r="F11" s="421"/>
    </row>
    <row r="12" spans="2:19" ht="18" customHeight="1" x14ac:dyDescent="0.25">
      <c r="B12" s="428" t="s">
        <v>37</v>
      </c>
      <c r="C12" s="414">
        <f t="shared" si="0"/>
        <v>49643</v>
      </c>
      <c r="D12" s="429">
        <v>49643</v>
      </c>
      <c r="E12" s="430">
        <f t="shared" si="1"/>
        <v>2.3304318925024154</v>
      </c>
      <c r="F12" s="421"/>
    </row>
    <row r="13" spans="2:19" ht="18" customHeight="1" x14ac:dyDescent="0.25">
      <c r="B13" s="428" t="s">
        <v>38</v>
      </c>
      <c r="C13" s="414">
        <f t="shared" si="0"/>
        <v>45609</v>
      </c>
      <c r="D13" s="429">
        <v>45609</v>
      </c>
      <c r="E13" s="430">
        <f t="shared" si="1"/>
        <v>2.1410605359293888</v>
      </c>
      <c r="F13" s="421"/>
    </row>
    <row r="14" spans="2:19" ht="18" customHeight="1" x14ac:dyDescent="0.25">
      <c r="B14" s="428" t="s">
        <v>6</v>
      </c>
      <c r="C14" s="414">
        <f t="shared" si="0"/>
        <v>72563</v>
      </c>
      <c r="D14" s="429">
        <v>72563</v>
      </c>
      <c r="E14" s="430">
        <f t="shared" si="1"/>
        <v>3.4063841712961094</v>
      </c>
      <c r="F14" s="421"/>
      <c r="M14" s="414"/>
    </row>
    <row r="15" spans="2:19" ht="18" customHeight="1" x14ac:dyDescent="0.25">
      <c r="B15" s="428" t="s">
        <v>5</v>
      </c>
      <c r="C15" s="414">
        <f t="shared" si="0"/>
        <v>24208</v>
      </c>
      <c r="D15" s="429">
        <v>24208</v>
      </c>
      <c r="E15" s="430">
        <f t="shared" si="1"/>
        <v>1.1364159147049628</v>
      </c>
      <c r="F15" s="421"/>
      <c r="M15" s="414"/>
    </row>
    <row r="16" spans="2:19" ht="18" customHeight="1" x14ac:dyDescent="0.25">
      <c r="B16" s="428" t="s">
        <v>4</v>
      </c>
      <c r="C16" s="414">
        <f t="shared" si="0"/>
        <v>160193</v>
      </c>
      <c r="D16" s="429">
        <v>160193</v>
      </c>
      <c r="E16" s="430">
        <f t="shared" si="1"/>
        <v>7.5200708288306393</v>
      </c>
      <c r="F16" s="421"/>
    </row>
    <row r="17" spans="2:13" ht="18" customHeight="1" x14ac:dyDescent="0.25">
      <c r="B17" s="428" t="s">
        <v>40</v>
      </c>
      <c r="C17" s="414">
        <f t="shared" si="0"/>
        <v>98324</v>
      </c>
      <c r="D17" s="429">
        <v>98324</v>
      </c>
      <c r="E17" s="430">
        <f t="shared" si="1"/>
        <v>4.6157038333381841</v>
      </c>
      <c r="F17" s="421"/>
    </row>
    <row r="18" spans="2:13" ht="18" customHeight="1" x14ac:dyDescent="0.25">
      <c r="B18" s="428" t="s">
        <v>41</v>
      </c>
      <c r="C18" s="414">
        <f t="shared" si="0"/>
        <v>374354</v>
      </c>
      <c r="D18" s="429">
        <v>374354</v>
      </c>
      <c r="E18" s="430">
        <f t="shared" si="1"/>
        <v>17.573605557396796</v>
      </c>
      <c r="F18" s="421"/>
    </row>
    <row r="19" spans="2:13" ht="18" customHeight="1" x14ac:dyDescent="0.25">
      <c r="B19" s="428" t="s">
        <v>3</v>
      </c>
      <c r="C19" s="414">
        <f t="shared" si="0"/>
        <v>213093</v>
      </c>
      <c r="D19" s="429">
        <v>213093</v>
      </c>
      <c r="E19" s="430">
        <f t="shared" si="1"/>
        <v>10.003398732329174</v>
      </c>
      <c r="F19" s="421"/>
    </row>
    <row r="20" spans="2:13" ht="18" customHeight="1" x14ac:dyDescent="0.25">
      <c r="B20" s="428" t="s">
        <v>2</v>
      </c>
      <c r="C20" s="414">
        <f t="shared" si="0"/>
        <v>58261</v>
      </c>
      <c r="D20" s="429">
        <v>58261</v>
      </c>
      <c r="E20" s="430">
        <f t="shared" si="1"/>
        <v>2.7349937048341801</v>
      </c>
      <c r="F20" s="421"/>
    </row>
    <row r="21" spans="2:13" ht="18" customHeight="1" x14ac:dyDescent="0.25">
      <c r="B21" s="428" t="s">
        <v>35</v>
      </c>
      <c r="C21" s="414">
        <f t="shared" si="0"/>
        <v>84471</v>
      </c>
      <c r="D21" s="429">
        <v>84471</v>
      </c>
      <c r="E21" s="430">
        <f t="shared" si="1"/>
        <v>3.9653911405751368</v>
      </c>
      <c r="F21" s="421"/>
    </row>
    <row r="22" spans="2:13" ht="18" customHeight="1" x14ac:dyDescent="0.25">
      <c r="B22" s="428" t="s">
        <v>42</v>
      </c>
      <c r="C22" s="414">
        <f t="shared" si="0"/>
        <v>252940</v>
      </c>
      <c r="D22" s="429">
        <v>252940</v>
      </c>
      <c r="E22" s="430">
        <f t="shared" si="1"/>
        <v>11.873968996425697</v>
      </c>
      <c r="F22" s="421"/>
    </row>
    <row r="23" spans="2:13" ht="18" customHeight="1" x14ac:dyDescent="0.25">
      <c r="B23" s="428" t="s">
        <v>43</v>
      </c>
      <c r="C23" s="414">
        <f t="shared" si="0"/>
        <v>65755</v>
      </c>
      <c r="D23" s="429">
        <v>65755</v>
      </c>
      <c r="E23" s="430">
        <f t="shared" si="1"/>
        <v>3.0867906671936893</v>
      </c>
      <c r="F23" s="421"/>
    </row>
    <row r="24" spans="2:13" ht="18" customHeight="1" x14ac:dyDescent="0.25">
      <c r="B24" s="428" t="s">
        <v>44</v>
      </c>
      <c r="C24" s="414">
        <f t="shared" si="0"/>
        <v>21678</v>
      </c>
      <c r="D24" s="429">
        <v>21678</v>
      </c>
      <c r="E24" s="430">
        <f t="shared" si="1"/>
        <v>1.0176480584506851</v>
      </c>
      <c r="F24" s="421"/>
    </row>
    <row r="25" spans="2:13" ht="18" customHeight="1" x14ac:dyDescent="0.25">
      <c r="B25" s="428" t="s">
        <v>45</v>
      </c>
      <c r="C25" s="414">
        <f t="shared" si="0"/>
        <v>116059</v>
      </c>
      <c r="D25" s="429">
        <v>116059</v>
      </c>
      <c r="E25" s="430">
        <f t="shared" si="1"/>
        <v>5.4482524225356608</v>
      </c>
      <c r="F25" s="421"/>
    </row>
    <row r="26" spans="2:13" ht="18" customHeight="1" x14ac:dyDescent="0.25">
      <c r="B26" s="428" t="s">
        <v>46</v>
      </c>
      <c r="C26" s="414">
        <f t="shared" si="0"/>
        <v>14876</v>
      </c>
      <c r="D26" s="429">
        <v>14876</v>
      </c>
      <c r="E26" s="431">
        <f t="shared" si="1"/>
        <v>0.69833621724847272</v>
      </c>
      <c r="F26" s="421"/>
    </row>
    <row r="27" spans="2:13" ht="18" customHeight="1" x14ac:dyDescent="0.25">
      <c r="B27" s="432" t="s">
        <v>1</v>
      </c>
      <c r="C27" s="414">
        <f t="shared" si="0"/>
        <v>5523</v>
      </c>
      <c r="D27" s="433">
        <v>5523</v>
      </c>
      <c r="E27" s="434">
        <f t="shared" si="1"/>
        <v>0.25927069964125538</v>
      </c>
      <c r="F27" s="421"/>
    </row>
    <row r="28" spans="2:13" s="412" customFormat="1" ht="3.75" customHeight="1" x14ac:dyDescent="0.25">
      <c r="B28" s="411"/>
      <c r="D28" s="411"/>
      <c r="E28" s="415"/>
      <c r="F28" s="421"/>
    </row>
    <row r="29" spans="2:13" s="412" customFormat="1" ht="18" customHeight="1" x14ac:dyDescent="0.25">
      <c r="B29" s="1230" t="s">
        <v>0</v>
      </c>
      <c r="C29" s="1231"/>
      <c r="D29" s="1232">
        <f>SUM(D10:D28)</f>
        <v>2130206</v>
      </c>
      <c r="E29" s="1233">
        <f>D29*100/$D$29</f>
        <v>100</v>
      </c>
      <c r="F29" s="421"/>
    </row>
    <row r="30" spans="2:13" s="412" customFormat="1" ht="23.25" customHeight="1" x14ac:dyDescent="0.2">
      <c r="B30" s="1384"/>
      <c r="C30" s="1384"/>
      <c r="D30" s="1384"/>
      <c r="E30" s="1384"/>
      <c r="F30" s="1384"/>
      <c r="G30" s="1384"/>
      <c r="H30" s="1384"/>
      <c r="I30" s="1384"/>
      <c r="J30" s="1384"/>
      <c r="K30" s="1384"/>
      <c r="L30" s="1384"/>
      <c r="M30" s="1384"/>
    </row>
    <row r="31" spans="2:13" ht="24" customHeight="1" x14ac:dyDescent="0.2">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386"/>
      <c r="C2" s="1386"/>
      <c r="D2" s="1386"/>
      <c r="E2" s="1386"/>
      <c r="F2" s="1386"/>
      <c r="G2" s="1386"/>
      <c r="H2" s="1386"/>
      <c r="I2" s="1386"/>
      <c r="O2" s="444"/>
    </row>
    <row r="3" spans="1:21" s="345" customFormat="1" ht="4.5" customHeight="1" x14ac:dyDescent="0.2">
      <c r="B3" s="1387"/>
      <c r="C3" s="1387"/>
      <c r="D3" s="1387"/>
      <c r="E3" s="1387"/>
      <c r="F3" s="1387"/>
      <c r="G3" s="1387"/>
      <c r="H3" s="1387"/>
      <c r="I3" s="1387"/>
      <c r="O3" s="444"/>
    </row>
    <row r="4" spans="1:21" s="345" customFormat="1" ht="17.25" customHeight="1" x14ac:dyDescent="0.2">
      <c r="A4" s="1413" t="s">
        <v>393</v>
      </c>
      <c r="B4" s="1413"/>
      <c r="C4" s="1413"/>
      <c r="D4" s="1413"/>
      <c r="E4" s="1413"/>
      <c r="F4" s="1413"/>
      <c r="G4" s="1413"/>
      <c r="H4" s="1413"/>
      <c r="I4" s="1413"/>
      <c r="J4" s="1413"/>
      <c r="K4" s="1413"/>
      <c r="L4" s="1413"/>
      <c r="M4" s="1413"/>
      <c r="N4" s="1413"/>
      <c r="O4" s="1413"/>
      <c r="P4" s="1413"/>
      <c r="Q4" s="1413"/>
      <c r="R4" s="1413"/>
      <c r="S4" s="1413"/>
      <c r="T4" s="1413"/>
      <c r="U4" s="1413"/>
    </row>
    <row r="5" spans="1:21" s="345" customFormat="1" ht="17.2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row>
    <row r="6" spans="1:21" s="345" customFormat="1" ht="6" customHeight="1" x14ac:dyDescent="0.2">
      <c r="O6" s="444"/>
    </row>
    <row r="7" spans="1:21" s="322" customFormat="1" ht="39.75" customHeight="1" x14ac:dyDescent="0.2">
      <c r="A7" s="316"/>
      <c r="B7" s="1390" t="s">
        <v>12</v>
      </c>
      <c r="C7" s="437"/>
      <c r="D7" s="1415" t="s">
        <v>476</v>
      </c>
      <c r="E7" s="1416"/>
      <c r="F7" s="437"/>
      <c r="G7" s="1415" t="s">
        <v>477</v>
      </c>
      <c r="H7" s="1416"/>
      <c r="I7" s="437"/>
      <c r="J7" s="1415" t="s">
        <v>13</v>
      </c>
      <c r="K7" s="1417"/>
      <c r="L7" s="1416"/>
      <c r="M7" s="319"/>
      <c r="N7" s="319"/>
      <c r="O7" s="320"/>
      <c r="P7" s="320"/>
      <c r="Q7" s="320"/>
      <c r="R7" s="320"/>
      <c r="S7" s="320"/>
      <c r="T7" s="320"/>
      <c r="U7" s="321"/>
    </row>
    <row r="8" spans="1:21" s="322" customFormat="1" ht="26.25" customHeight="1" x14ac:dyDescent="0.2">
      <c r="A8" s="316"/>
      <c r="B8" s="1392"/>
      <c r="C8" s="437"/>
      <c r="D8" s="454" t="s">
        <v>9</v>
      </c>
      <c r="E8" s="739" t="s">
        <v>10</v>
      </c>
      <c r="F8" s="437"/>
      <c r="G8" s="455" t="s">
        <v>9</v>
      </c>
      <c r="H8" s="739" t="s">
        <v>10</v>
      </c>
      <c r="I8" s="437"/>
      <c r="J8" s="455" t="s">
        <v>9</v>
      </c>
      <c r="K8" s="739" t="s">
        <v>111</v>
      </c>
      <c r="L8" s="739"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8584147</v>
      </c>
      <c r="E10" s="465">
        <v>17.851892595752791</v>
      </c>
      <c r="F10" s="350"/>
      <c r="G10" s="461">
        <v>1014321</v>
      </c>
      <c r="H10" s="469">
        <v>16.031753056369972</v>
      </c>
      <c r="I10" s="350"/>
      <c r="J10" s="473">
        <v>415660</v>
      </c>
      <c r="K10" s="478">
        <f t="shared" ref="K10:K27" si="0">J10*100/D10</f>
        <v>4.842181756673086</v>
      </c>
      <c r="L10" s="479">
        <f>J10*100/G10</f>
        <v>40.979137768024124</v>
      </c>
      <c r="M10" s="447"/>
      <c r="N10" s="360">
        <f>_xlfn.RANK.EQ(L10,L$10:L$29,0)</f>
        <v>1</v>
      </c>
      <c r="O10" s="360">
        <v>1</v>
      </c>
      <c r="P10" s="360">
        <f>MATCH(O10,N$10:N$29,0)</f>
        <v>1</v>
      </c>
      <c r="Q10" s="361" t="str">
        <f>INDEX(B$10:B$29,P10,1)</f>
        <v>Andalucía</v>
      </c>
      <c r="R10" s="362">
        <f>INDEX(L$10:L$29,P10,1)</f>
        <v>40.979137768024124</v>
      </c>
      <c r="S10" s="329"/>
      <c r="T10" s="329"/>
      <c r="U10" s="329"/>
    </row>
    <row r="11" spans="1:21" s="331" customFormat="1" ht="18" customHeight="1" x14ac:dyDescent="0.25">
      <c r="A11" s="330"/>
      <c r="B11" s="363" t="s">
        <v>7</v>
      </c>
      <c r="C11" s="350"/>
      <c r="D11" s="457">
        <v>1341289</v>
      </c>
      <c r="E11" s="466">
        <v>2.7893915572350596</v>
      </c>
      <c r="F11" s="350"/>
      <c r="G11" s="462">
        <v>186533</v>
      </c>
      <c r="H11" s="470">
        <v>2.9482293996317339</v>
      </c>
      <c r="I11" s="350"/>
      <c r="J11" s="474">
        <v>56996</v>
      </c>
      <c r="K11" s="480">
        <f t="shared" si="0"/>
        <v>4.2493452194120733</v>
      </c>
      <c r="L11" s="481">
        <f>J11*100/G11</f>
        <v>30.555451314244664</v>
      </c>
      <c r="M11" s="447"/>
      <c r="N11" s="360">
        <f t="shared" ref="N11:N26" si="1">_xlfn.RANK.EQ(L11,L$10:L$29,0)</f>
        <v>13</v>
      </c>
      <c r="O11" s="360">
        <v>2</v>
      </c>
      <c r="P11" s="360">
        <f t="shared" ref="P11:P27" si="2">MATCH(O11,N$10:N$29,0)</f>
        <v>7</v>
      </c>
      <c r="Q11" s="361" t="str">
        <f t="shared" ref="Q11:Q28" si="3">INDEX(B$10:B$29,P11,1)</f>
        <v>Castilla y León</v>
      </c>
      <c r="R11" s="362">
        <f t="shared" ref="R11:R28" si="4">INDEX(L$10:L$29,P11,1)</f>
        <v>39.103604670180125</v>
      </c>
      <c r="S11" s="329"/>
      <c r="T11" s="329"/>
      <c r="U11" s="329"/>
    </row>
    <row r="12" spans="1:21" s="331" customFormat="1" ht="18" customHeight="1" x14ac:dyDescent="0.25">
      <c r="A12" s="330"/>
      <c r="B12" s="363" t="s">
        <v>37</v>
      </c>
      <c r="C12" s="350"/>
      <c r="D12" s="457">
        <v>1006060</v>
      </c>
      <c r="E12" s="466">
        <v>2.0922375938905815</v>
      </c>
      <c r="F12" s="350"/>
      <c r="G12" s="462">
        <v>183865</v>
      </c>
      <c r="H12" s="470">
        <v>2.9060605821130245</v>
      </c>
      <c r="I12" s="350"/>
      <c r="J12" s="474">
        <v>49643</v>
      </c>
      <c r="K12" s="480">
        <f t="shared" si="0"/>
        <v>4.934397550841898</v>
      </c>
      <c r="L12" s="481">
        <f>J12*100/G12</f>
        <v>26.999700867484297</v>
      </c>
      <c r="M12" s="447"/>
      <c r="N12" s="360">
        <f t="shared" si="1"/>
        <v>16</v>
      </c>
      <c r="O12" s="360">
        <v>3</v>
      </c>
      <c r="P12" s="360">
        <f t="shared" si="2"/>
        <v>11</v>
      </c>
      <c r="Q12" s="361" t="str">
        <f t="shared" si="3"/>
        <v>Extremadura</v>
      </c>
      <c r="R12" s="373">
        <f t="shared" si="4"/>
        <v>38.702113101762357</v>
      </c>
      <c r="S12" s="329"/>
      <c r="T12" s="329"/>
      <c r="U12" s="329"/>
    </row>
    <row r="13" spans="1:21" s="331" customFormat="1" ht="18" customHeight="1" x14ac:dyDescent="0.25">
      <c r="A13" s="330"/>
      <c r="B13" s="363" t="s">
        <v>38</v>
      </c>
      <c r="C13" s="350"/>
      <c r="D13" s="457">
        <v>1209906</v>
      </c>
      <c r="E13" s="466">
        <v>2.516162871273858</v>
      </c>
      <c r="F13" s="350"/>
      <c r="G13" s="462">
        <v>122472</v>
      </c>
      <c r="H13" s="470">
        <v>1.9357194224705427</v>
      </c>
      <c r="I13" s="350"/>
      <c r="J13" s="474">
        <v>45609</v>
      </c>
      <c r="K13" s="480">
        <f t="shared" si="0"/>
        <v>3.7696316903957827</v>
      </c>
      <c r="L13" s="481">
        <f t="shared" ref="L13:L27" si="5">J13*100/G13</f>
        <v>37.240348814422887</v>
      </c>
      <c r="M13" s="447"/>
      <c r="N13" s="360">
        <f t="shared" si="1"/>
        <v>4</v>
      </c>
      <c r="O13" s="360">
        <v>4</v>
      </c>
      <c r="P13" s="360">
        <f t="shared" si="2"/>
        <v>4</v>
      </c>
      <c r="Q13" s="361" t="str">
        <f t="shared" si="3"/>
        <v>Balears, Illes</v>
      </c>
      <c r="R13" s="362">
        <f t="shared" si="4"/>
        <v>37.240348814422887</v>
      </c>
      <c r="S13" s="329"/>
      <c r="T13" s="329"/>
      <c r="U13" s="329"/>
    </row>
    <row r="14" spans="1:21" s="331" customFormat="1" ht="18" customHeight="1" x14ac:dyDescent="0.25">
      <c r="A14" s="330"/>
      <c r="B14" s="363" t="s">
        <v>6</v>
      </c>
      <c r="C14" s="350"/>
      <c r="D14" s="457">
        <v>2213016</v>
      </c>
      <c r="E14" s="466">
        <v>4.6022655418974603</v>
      </c>
      <c r="F14" s="350"/>
      <c r="G14" s="462">
        <v>253565</v>
      </c>
      <c r="H14" s="470">
        <v>4.0076972316835127</v>
      </c>
      <c r="I14" s="350"/>
      <c r="J14" s="474">
        <v>72563</v>
      </c>
      <c r="K14" s="480">
        <f t="shared" si="0"/>
        <v>3.2789189052406309</v>
      </c>
      <c r="L14" s="481">
        <f t="shared" si="5"/>
        <v>28.617119870644608</v>
      </c>
      <c r="M14" s="447"/>
      <c r="N14" s="360">
        <f t="shared" si="1"/>
        <v>14</v>
      </c>
      <c r="O14" s="360">
        <v>5</v>
      </c>
      <c r="P14" s="360">
        <f t="shared" si="2"/>
        <v>9</v>
      </c>
      <c r="Q14" s="361" t="str">
        <f t="shared" si="3"/>
        <v>Cataluña</v>
      </c>
      <c r="R14" s="362">
        <f t="shared" si="4"/>
        <v>35.978037629732427</v>
      </c>
      <c r="S14" s="329"/>
      <c r="T14" s="329"/>
      <c r="U14" s="329"/>
    </row>
    <row r="15" spans="1:21" s="331" customFormat="1" ht="18" customHeight="1" x14ac:dyDescent="0.25">
      <c r="A15" s="330"/>
      <c r="B15" s="363" t="s">
        <v>5</v>
      </c>
      <c r="C15" s="350"/>
      <c r="D15" s="458">
        <v>588387</v>
      </c>
      <c r="E15" s="466">
        <v>1.2236302021315801</v>
      </c>
      <c r="F15" s="350"/>
      <c r="G15" s="463">
        <v>99920</v>
      </c>
      <c r="H15" s="470">
        <v>1.579275954448826</v>
      </c>
      <c r="I15" s="350"/>
      <c r="J15" s="475">
        <v>24208</v>
      </c>
      <c r="K15" s="482">
        <f t="shared" si="0"/>
        <v>4.1142989223079365</v>
      </c>
      <c r="L15" s="481">
        <f t="shared" si="5"/>
        <v>24.227381905524421</v>
      </c>
      <c r="M15" s="447"/>
      <c r="N15" s="360">
        <f t="shared" si="1"/>
        <v>18</v>
      </c>
      <c r="O15" s="360">
        <v>6</v>
      </c>
      <c r="P15" s="360">
        <f t="shared" si="2"/>
        <v>16</v>
      </c>
      <c r="Q15" s="361" t="str">
        <f t="shared" si="3"/>
        <v>País Vasco</v>
      </c>
      <c r="R15" s="362">
        <f t="shared" si="4"/>
        <v>35.342357294029874</v>
      </c>
      <c r="S15" s="329"/>
      <c r="T15" s="329"/>
      <c r="U15" s="329"/>
    </row>
    <row r="16" spans="1:21" s="331" customFormat="1" ht="18" customHeight="1" x14ac:dyDescent="0.25">
      <c r="A16" s="330"/>
      <c r="B16" s="363" t="s">
        <v>4</v>
      </c>
      <c r="C16" s="350"/>
      <c r="D16" s="457">
        <v>2383703</v>
      </c>
      <c r="E16" s="466">
        <v>4.9572322021248834</v>
      </c>
      <c r="F16" s="350"/>
      <c r="G16" s="462">
        <v>409663</v>
      </c>
      <c r="H16" s="470">
        <v>6.4748891646053783</v>
      </c>
      <c r="I16" s="350"/>
      <c r="J16" s="474">
        <v>160193</v>
      </c>
      <c r="K16" s="480">
        <f t="shared" si="0"/>
        <v>6.7203422574037122</v>
      </c>
      <c r="L16" s="481">
        <f t="shared" si="5"/>
        <v>39.103604670180125</v>
      </c>
      <c r="M16" s="447"/>
      <c r="N16" s="360">
        <f t="shared" si="1"/>
        <v>2</v>
      </c>
      <c r="O16" s="360">
        <v>7</v>
      </c>
      <c r="P16" s="360">
        <f t="shared" si="2"/>
        <v>17</v>
      </c>
      <c r="Q16" s="361" t="str">
        <f t="shared" si="3"/>
        <v>Rioja, La</v>
      </c>
      <c r="R16" s="362">
        <f t="shared" si="4"/>
        <v>35.293838525231912</v>
      </c>
      <c r="S16" s="329"/>
      <c r="T16" s="329"/>
      <c r="U16" s="329"/>
    </row>
    <row r="17" spans="1:21" s="331" customFormat="1" ht="18" customHeight="1" x14ac:dyDescent="0.25">
      <c r="A17" s="330"/>
      <c r="B17" s="363" t="s">
        <v>40</v>
      </c>
      <c r="C17" s="350"/>
      <c r="D17" s="457">
        <v>2084086</v>
      </c>
      <c r="E17" s="466">
        <v>4.3341382006053779</v>
      </c>
      <c r="F17" s="350"/>
      <c r="G17" s="462">
        <v>282068</v>
      </c>
      <c r="H17" s="470">
        <v>4.4581986581212121</v>
      </c>
      <c r="I17" s="350"/>
      <c r="J17" s="474">
        <v>98324</v>
      </c>
      <c r="K17" s="480">
        <f t="shared" si="0"/>
        <v>4.7178475360421785</v>
      </c>
      <c r="L17" s="481">
        <f t="shared" si="5"/>
        <v>34.858261128522201</v>
      </c>
      <c r="M17" s="447"/>
      <c r="N17" s="360">
        <f t="shared" si="1"/>
        <v>8</v>
      </c>
      <c r="O17" s="360">
        <v>8</v>
      </c>
      <c r="P17" s="360">
        <f t="shared" si="2"/>
        <v>8</v>
      </c>
      <c r="Q17" s="361" t="str">
        <f t="shared" si="3"/>
        <v>Castilla - La Mancha</v>
      </c>
      <c r="R17" s="362">
        <f t="shared" si="4"/>
        <v>34.858261128522201</v>
      </c>
      <c r="S17" s="329"/>
      <c r="T17" s="329"/>
      <c r="U17" s="329"/>
    </row>
    <row r="18" spans="1:21" s="331" customFormat="1" ht="18" customHeight="1" x14ac:dyDescent="0.25">
      <c r="A18" s="330"/>
      <c r="B18" s="363" t="s">
        <v>41</v>
      </c>
      <c r="C18" s="350"/>
      <c r="D18" s="457">
        <v>7901963</v>
      </c>
      <c r="E18" s="466">
        <v>16.433198868986342</v>
      </c>
      <c r="F18" s="350"/>
      <c r="G18" s="462">
        <v>1040507</v>
      </c>
      <c r="H18" s="470">
        <v>16.445633362046483</v>
      </c>
      <c r="I18" s="350"/>
      <c r="J18" s="474">
        <v>374354</v>
      </c>
      <c r="K18" s="480">
        <f t="shared" si="0"/>
        <v>4.7374810537584144</v>
      </c>
      <c r="L18" s="481">
        <f t="shared" si="5"/>
        <v>35.978037629732427</v>
      </c>
      <c r="M18" s="447"/>
      <c r="N18" s="360">
        <f t="shared" si="1"/>
        <v>5</v>
      </c>
      <c r="O18" s="360">
        <v>9</v>
      </c>
      <c r="P18" s="360">
        <f t="shared" si="2"/>
        <v>14</v>
      </c>
      <c r="Q18" s="361" t="str">
        <f t="shared" si="3"/>
        <v>Murcia, Región de</v>
      </c>
      <c r="R18" s="362">
        <f t="shared" si="4"/>
        <v>33.868317632333927</v>
      </c>
      <c r="S18" s="329"/>
      <c r="T18" s="329"/>
      <c r="U18" s="329"/>
    </row>
    <row r="19" spans="1:21" s="331" customFormat="1" ht="18" customHeight="1" x14ac:dyDescent="0.25">
      <c r="A19" s="330"/>
      <c r="B19" s="363" t="s">
        <v>3</v>
      </c>
      <c r="C19" s="350"/>
      <c r="D19" s="457">
        <v>5216195</v>
      </c>
      <c r="E19" s="466">
        <v>10.847781718847862</v>
      </c>
      <c r="F19" s="350"/>
      <c r="G19" s="462">
        <v>644872</v>
      </c>
      <c r="H19" s="470">
        <v>10.192462402895551</v>
      </c>
      <c r="I19" s="350"/>
      <c r="J19" s="474">
        <v>213093</v>
      </c>
      <c r="K19" s="480">
        <f t="shared" si="0"/>
        <v>4.0852192067206072</v>
      </c>
      <c r="L19" s="481">
        <f t="shared" si="5"/>
        <v>33.044232033643887</v>
      </c>
      <c r="M19" s="447"/>
      <c r="N19" s="360">
        <f t="shared" si="1"/>
        <v>11</v>
      </c>
      <c r="O19" s="360">
        <v>10</v>
      </c>
      <c r="P19" s="360">
        <f t="shared" si="2"/>
        <v>20</v>
      </c>
      <c r="Q19" s="361" t="str">
        <f t="shared" si="3"/>
        <v>TOTAL</v>
      </c>
      <c r="R19" s="373">
        <f t="shared" si="4"/>
        <v>33.668766151147075</v>
      </c>
      <c r="S19" s="329"/>
      <c r="T19" s="329"/>
      <c r="U19" s="329"/>
    </row>
    <row r="20" spans="1:21" s="331" customFormat="1" ht="18" customHeight="1" x14ac:dyDescent="0.25">
      <c r="A20" s="330"/>
      <c r="B20" s="363" t="s">
        <v>2</v>
      </c>
      <c r="C20" s="350"/>
      <c r="D20" s="457">
        <v>1054306</v>
      </c>
      <c r="E20" s="466">
        <v>2.1925716643782711</v>
      </c>
      <c r="F20" s="350"/>
      <c r="G20" s="462">
        <v>150537</v>
      </c>
      <c r="H20" s="470">
        <v>2.3792980820142406</v>
      </c>
      <c r="I20" s="350"/>
      <c r="J20" s="474">
        <v>58261</v>
      </c>
      <c r="K20" s="480">
        <f t="shared" si="0"/>
        <v>5.526004784189789</v>
      </c>
      <c r="L20" s="481">
        <f t="shared" si="5"/>
        <v>38.702113101762357</v>
      </c>
      <c r="M20" s="447"/>
      <c r="N20" s="360">
        <f t="shared" si="1"/>
        <v>3</v>
      </c>
      <c r="O20" s="360">
        <v>11</v>
      </c>
      <c r="P20" s="360">
        <f t="shared" si="2"/>
        <v>10</v>
      </c>
      <c r="Q20" s="361" t="str">
        <f t="shared" si="3"/>
        <v>Comunitat Valenciana</v>
      </c>
      <c r="R20" s="362">
        <f t="shared" si="4"/>
        <v>33.044232033643887</v>
      </c>
      <c r="S20" s="329"/>
      <c r="T20" s="329"/>
      <c r="U20" s="329"/>
    </row>
    <row r="21" spans="1:21" s="331" customFormat="1" ht="18" customHeight="1" x14ac:dyDescent="0.25">
      <c r="A21" s="330"/>
      <c r="B21" s="363" t="s">
        <v>35</v>
      </c>
      <c r="C21" s="350"/>
      <c r="D21" s="457">
        <v>2699424</v>
      </c>
      <c r="E21" s="466">
        <v>5.6138166457770797</v>
      </c>
      <c r="F21" s="350"/>
      <c r="G21" s="462">
        <v>469573</v>
      </c>
      <c r="H21" s="470">
        <v>7.4217909103122359</v>
      </c>
      <c r="I21" s="350"/>
      <c r="J21" s="474">
        <v>84471</v>
      </c>
      <c r="K21" s="480">
        <f t="shared" si="0"/>
        <v>3.1292231231551622</v>
      </c>
      <c r="L21" s="481">
        <f t="shared" si="5"/>
        <v>17.988896295144738</v>
      </c>
      <c r="M21" s="447"/>
      <c r="N21" s="360">
        <f t="shared" si="1"/>
        <v>19</v>
      </c>
      <c r="O21" s="360">
        <v>12</v>
      </c>
      <c r="P21" s="360">
        <f t="shared" si="2"/>
        <v>13</v>
      </c>
      <c r="Q21" s="361" t="str">
        <f t="shared" si="3"/>
        <v>Madrid, Comunidad de</v>
      </c>
      <c r="R21" s="362">
        <f t="shared" si="4"/>
        <v>31.505772653726723</v>
      </c>
      <c r="S21" s="329"/>
      <c r="T21" s="329"/>
      <c r="U21" s="329"/>
    </row>
    <row r="22" spans="1:21" s="331" customFormat="1" ht="18" customHeight="1" x14ac:dyDescent="0.25">
      <c r="A22" s="330"/>
      <c r="B22" s="363" t="s">
        <v>42</v>
      </c>
      <c r="C22" s="350"/>
      <c r="D22" s="457">
        <v>6871903</v>
      </c>
      <c r="E22" s="466">
        <v>14.291050034957625</v>
      </c>
      <c r="F22" s="350"/>
      <c r="G22" s="462">
        <v>802837</v>
      </c>
      <c r="H22" s="470">
        <v>12.689163024838193</v>
      </c>
      <c r="I22" s="350"/>
      <c r="J22" s="474">
        <v>252940</v>
      </c>
      <c r="K22" s="480">
        <f t="shared" si="0"/>
        <v>3.6807853661496677</v>
      </c>
      <c r="L22" s="481">
        <f t="shared" si="5"/>
        <v>31.505772653726723</v>
      </c>
      <c r="M22" s="447"/>
      <c r="N22" s="360">
        <f t="shared" si="1"/>
        <v>12</v>
      </c>
      <c r="O22" s="360">
        <v>13</v>
      </c>
      <c r="P22" s="360">
        <f t="shared" si="2"/>
        <v>2</v>
      </c>
      <c r="Q22" s="361" t="str">
        <f t="shared" si="3"/>
        <v>Aragón</v>
      </c>
      <c r="R22" s="362">
        <f t="shared" si="4"/>
        <v>30.555451314244664</v>
      </c>
      <c r="S22" s="329"/>
      <c r="T22" s="329"/>
      <c r="U22" s="329"/>
    </row>
    <row r="23" spans="1:21" ht="18" customHeight="1" x14ac:dyDescent="0.25">
      <c r="A23" s="332"/>
      <c r="B23" s="363" t="s">
        <v>43</v>
      </c>
      <c r="C23" s="350"/>
      <c r="D23" s="457">
        <v>1551692</v>
      </c>
      <c r="E23" s="466">
        <v>3.2269530013510765</v>
      </c>
      <c r="F23" s="350"/>
      <c r="G23" s="462">
        <v>194149</v>
      </c>
      <c r="H23" s="470">
        <v>3.0686033554872409</v>
      </c>
      <c r="I23" s="350"/>
      <c r="J23" s="474">
        <v>65755</v>
      </c>
      <c r="K23" s="480">
        <f t="shared" si="0"/>
        <v>4.2376322105160042</v>
      </c>
      <c r="L23" s="481">
        <f t="shared" si="5"/>
        <v>33.868317632333927</v>
      </c>
      <c r="M23" s="447"/>
      <c r="N23" s="360">
        <f t="shared" si="1"/>
        <v>9</v>
      </c>
      <c r="O23" s="360">
        <v>14</v>
      </c>
      <c r="P23" s="360">
        <f t="shared" si="2"/>
        <v>5</v>
      </c>
      <c r="Q23" s="361" t="str">
        <f t="shared" si="3"/>
        <v>Canarias</v>
      </c>
      <c r="R23" s="362">
        <f t="shared" si="4"/>
        <v>28.617119870644608</v>
      </c>
      <c r="S23" s="329"/>
      <c r="T23" s="329"/>
      <c r="U23" s="329"/>
    </row>
    <row r="24" spans="1:21" s="331" customFormat="1" ht="18" customHeight="1" x14ac:dyDescent="0.25">
      <c r="B24" s="363" t="s">
        <v>44</v>
      </c>
      <c r="C24" s="350"/>
      <c r="D24" s="458">
        <v>672155</v>
      </c>
      <c r="E24" s="466">
        <v>1.3978370672937237</v>
      </c>
      <c r="F24" s="350"/>
      <c r="G24" s="463">
        <v>81351</v>
      </c>
      <c r="H24" s="470">
        <v>1.2857854100316899</v>
      </c>
      <c r="I24" s="350"/>
      <c r="J24" s="476">
        <v>21678</v>
      </c>
      <c r="K24" s="483">
        <f t="shared" si="0"/>
        <v>3.2251489611771094</v>
      </c>
      <c r="L24" s="481">
        <f t="shared" si="5"/>
        <v>26.647490504111811</v>
      </c>
      <c r="M24" s="447"/>
      <c r="N24" s="360">
        <f t="shared" si="1"/>
        <v>17</v>
      </c>
      <c r="O24" s="360">
        <v>15</v>
      </c>
      <c r="P24" s="360">
        <f t="shared" si="2"/>
        <v>18</v>
      </c>
      <c r="Q24" s="361" t="str">
        <f t="shared" si="3"/>
        <v>Ceuta y Melilla</v>
      </c>
      <c r="R24" s="362">
        <f t="shared" si="4"/>
        <v>27.36461378387752</v>
      </c>
      <c r="S24" s="329"/>
      <c r="T24" s="329"/>
      <c r="U24" s="329"/>
    </row>
    <row r="25" spans="1:21" s="331" customFormat="1" ht="18" customHeight="1" x14ac:dyDescent="0.25">
      <c r="B25" s="363" t="s">
        <v>45</v>
      </c>
      <c r="C25" s="350"/>
      <c r="D25" s="458">
        <v>2216302</v>
      </c>
      <c r="E25" s="466">
        <v>4.6090992225263738</v>
      </c>
      <c r="F25" s="350"/>
      <c r="G25" s="463">
        <v>328385</v>
      </c>
      <c r="H25" s="470">
        <v>5.1902575490560219</v>
      </c>
      <c r="I25" s="350"/>
      <c r="J25" s="476">
        <v>116059</v>
      </c>
      <c r="K25" s="483">
        <f t="shared" si="0"/>
        <v>5.2366058416226666</v>
      </c>
      <c r="L25" s="481">
        <f t="shared" si="5"/>
        <v>35.342357294029874</v>
      </c>
      <c r="M25" s="447"/>
      <c r="N25" s="360">
        <f t="shared" si="1"/>
        <v>6</v>
      </c>
      <c r="O25" s="360">
        <v>16</v>
      </c>
      <c r="P25" s="360">
        <f t="shared" si="2"/>
        <v>3</v>
      </c>
      <c r="Q25" s="361" t="str">
        <f t="shared" si="3"/>
        <v>Asturias, Principado de</v>
      </c>
      <c r="R25" s="373">
        <f t="shared" si="4"/>
        <v>26.999700867484297</v>
      </c>
      <c r="S25" s="329"/>
      <c r="T25" s="329"/>
      <c r="U25" s="329"/>
    </row>
    <row r="26" spans="1:21" s="331" customFormat="1" ht="18" customHeight="1" x14ac:dyDescent="0.25">
      <c r="B26" s="363" t="s">
        <v>46</v>
      </c>
      <c r="C26" s="350"/>
      <c r="D26" s="458">
        <v>322282</v>
      </c>
      <c r="E26" s="467">
        <v>0.67022892892495911</v>
      </c>
      <c r="F26" s="350"/>
      <c r="G26" s="463">
        <v>42149</v>
      </c>
      <c r="H26" s="471">
        <v>0.66618196761472748</v>
      </c>
      <c r="I26" s="350"/>
      <c r="J26" s="476">
        <v>14876</v>
      </c>
      <c r="K26" s="483">
        <f t="shared" si="0"/>
        <v>4.6158333385047881</v>
      </c>
      <c r="L26" s="484">
        <f t="shared" si="5"/>
        <v>35.293838525231912</v>
      </c>
      <c r="M26" s="447"/>
      <c r="N26" s="360">
        <f t="shared" si="1"/>
        <v>7</v>
      </c>
      <c r="O26" s="360">
        <v>17</v>
      </c>
      <c r="P26" s="360">
        <f t="shared" si="2"/>
        <v>15</v>
      </c>
      <c r="Q26" s="361" t="str">
        <f t="shared" si="3"/>
        <v>Navarra, Comunidad Foral de</v>
      </c>
      <c r="R26" s="362">
        <f t="shared" si="4"/>
        <v>26.647490504111811</v>
      </c>
      <c r="S26" s="329"/>
      <c r="T26" s="329"/>
      <c r="U26" s="329"/>
    </row>
    <row r="27" spans="1:21" s="331" customFormat="1" ht="18" customHeight="1" x14ac:dyDescent="0.25">
      <c r="B27" s="384" t="s">
        <v>1</v>
      </c>
      <c r="C27" s="350"/>
      <c r="D27" s="459">
        <v>168545</v>
      </c>
      <c r="E27" s="468">
        <v>0.35051208204509476</v>
      </c>
      <c r="F27" s="350"/>
      <c r="G27" s="464">
        <v>20183</v>
      </c>
      <c r="H27" s="472">
        <v>0.31900046625941408</v>
      </c>
      <c r="I27" s="350"/>
      <c r="J27" s="477">
        <v>5523</v>
      </c>
      <c r="K27" s="485">
        <f t="shared" si="0"/>
        <v>3.2768696787208165</v>
      </c>
      <c r="L27" s="486">
        <f t="shared" si="5"/>
        <v>27.36461378387752</v>
      </c>
      <c r="M27" s="447"/>
      <c r="N27" s="360">
        <f>_xlfn.RANK.EQ(L27,L$10:L$29,0)</f>
        <v>15</v>
      </c>
      <c r="O27" s="360">
        <v>18</v>
      </c>
      <c r="P27" s="360">
        <f t="shared" si="2"/>
        <v>6</v>
      </c>
      <c r="Q27" s="361" t="str">
        <f t="shared" si="3"/>
        <v>Cantabria</v>
      </c>
      <c r="R27" s="362">
        <f t="shared" si="4"/>
        <v>24.227381905524421</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17.988896295144738</v>
      </c>
      <c r="S28" s="329"/>
      <c r="T28" s="329"/>
      <c r="U28" s="329"/>
    </row>
    <row r="29" spans="1:21" s="394" customFormat="1" ht="18" customHeight="1" x14ac:dyDescent="0.25">
      <c r="B29" s="1242" t="s">
        <v>0</v>
      </c>
      <c r="C29" s="320"/>
      <c r="D29" s="1243">
        <f>SUM(D10:D27)</f>
        <v>48085361</v>
      </c>
      <c r="E29" s="1244">
        <f>SUM(E10:E27)</f>
        <v>99.999999999999986</v>
      </c>
      <c r="F29" s="320"/>
      <c r="G29" s="1243">
        <f>SUM(G10:G27)</f>
        <v>6326950</v>
      </c>
      <c r="H29" s="1244">
        <f>SUM(H10:H27)</f>
        <v>100.00000000000003</v>
      </c>
      <c r="I29" s="320"/>
      <c r="J29" s="1243">
        <f>SUM(J10:J27)</f>
        <v>2130206</v>
      </c>
      <c r="K29" s="1245">
        <f>J29*100/D29</f>
        <v>4.4300509670708301</v>
      </c>
      <c r="L29" s="1246">
        <f>J29*100/G29</f>
        <v>33.668766151147075</v>
      </c>
      <c r="M29" s="447"/>
      <c r="N29" s="360">
        <f>_xlfn.RANK.EQ(L29,L$10:L$29,0)</f>
        <v>10</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18" t="s">
        <v>474</v>
      </c>
      <c r="C32" s="1418"/>
      <c r="D32" s="1418"/>
      <c r="E32" s="1418"/>
      <c r="F32" s="1418"/>
      <c r="G32" s="1418"/>
      <c r="H32" s="1418"/>
      <c r="I32" s="1418"/>
      <c r="J32" s="1418"/>
      <c r="K32" s="1418"/>
      <c r="L32" s="1418"/>
      <c r="M32" s="1247"/>
      <c r="O32" s="450"/>
    </row>
    <row r="33" spans="2:17" x14ac:dyDescent="0.2">
      <c r="B33" s="1419" t="s">
        <v>241</v>
      </c>
      <c r="C33" s="1419"/>
      <c r="D33" s="1419"/>
      <c r="E33" s="1419"/>
      <c r="F33" s="1419"/>
      <c r="G33" s="1419"/>
      <c r="H33" s="1419"/>
      <c r="I33" s="1419"/>
      <c r="J33" s="1419"/>
      <c r="K33" s="1419"/>
      <c r="L33" s="1419"/>
      <c r="M33" s="787"/>
      <c r="N33" s="787"/>
      <c r="O33" s="787"/>
      <c r="P33" s="787"/>
      <c r="Q33" s="787"/>
    </row>
    <row r="34" spans="2:17" ht="4.5" customHeight="1" x14ac:dyDescent="0.2">
      <c r="B34" s="1412"/>
      <c r="C34" s="1412"/>
      <c r="D34" s="1412"/>
      <c r="E34" s="1412"/>
      <c r="F34" s="1412"/>
      <c r="G34" s="1412"/>
      <c r="H34" s="1412"/>
      <c r="I34" s="1412"/>
      <c r="J34" s="1412"/>
      <c r="K34" s="1412"/>
      <c r="L34" s="1412"/>
      <c r="M34" s="1412"/>
      <c r="N34" s="1412"/>
      <c r="O34" s="1412"/>
      <c r="P34" s="1412"/>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394</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13</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172</v>
      </c>
      <c r="K8" s="1400"/>
      <c r="L8" s="1400"/>
      <c r="M8" s="1400"/>
      <c r="N8" s="1400"/>
      <c r="O8" s="1401"/>
      <c r="P8" s="317"/>
      <c r="Q8" s="1399" t="s">
        <v>173</v>
      </c>
      <c r="R8" s="1400"/>
      <c r="S8" s="1400"/>
      <c r="T8" s="1400"/>
      <c r="U8" s="1400"/>
      <c r="V8" s="1401"/>
      <c r="W8" s="317"/>
      <c r="X8" s="1399" t="s">
        <v>174</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212</v>
      </c>
      <c r="L9" s="1378" t="s">
        <v>24</v>
      </c>
      <c r="M9" s="1379"/>
      <c r="N9" s="1380" t="s">
        <v>23</v>
      </c>
      <c r="O9" s="1381"/>
      <c r="P9" s="317"/>
      <c r="Q9" s="1382" t="s">
        <v>9</v>
      </c>
      <c r="R9" s="1376" t="s">
        <v>212</v>
      </c>
      <c r="S9" s="1378" t="s">
        <v>24</v>
      </c>
      <c r="T9" s="1379"/>
      <c r="U9" s="1380" t="s">
        <v>23</v>
      </c>
      <c r="V9" s="1381"/>
      <c r="W9" s="317"/>
      <c r="X9" s="1382" t="s">
        <v>9</v>
      </c>
      <c r="Y9" s="1376" t="s">
        <v>212</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212</v>
      </c>
      <c r="G10" s="406" t="s">
        <v>9</v>
      </c>
      <c r="H10" s="888" t="s">
        <v>212</v>
      </c>
      <c r="I10" s="346"/>
      <c r="J10" s="1383"/>
      <c r="K10" s="1377"/>
      <c r="L10" s="404" t="s">
        <v>9</v>
      </c>
      <c r="M10" s="403" t="s">
        <v>213</v>
      </c>
      <c r="N10" s="407" t="s">
        <v>9</v>
      </c>
      <c r="O10" s="402" t="s">
        <v>213</v>
      </c>
      <c r="P10" s="347"/>
      <c r="Q10" s="1383"/>
      <c r="R10" s="1377"/>
      <c r="S10" s="404" t="s">
        <v>9</v>
      </c>
      <c r="T10" s="403" t="s">
        <v>213</v>
      </c>
      <c r="U10" s="407" t="s">
        <v>9</v>
      </c>
      <c r="V10" s="402" t="s">
        <v>213</v>
      </c>
      <c r="W10" s="347"/>
      <c r="X10" s="1383"/>
      <c r="Y10" s="1377"/>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415660</v>
      </c>
      <c r="E12" s="352">
        <f>L12+S12+Z12</f>
        <v>257794</v>
      </c>
      <c r="F12" s="353">
        <f>E12/$D12*100</f>
        <v>62.020401289515469</v>
      </c>
      <c r="G12" s="352">
        <f>N12+U12+AB12</f>
        <v>157866</v>
      </c>
      <c r="H12" s="354">
        <f>G12/$D12*100</f>
        <v>37.979598710484531</v>
      </c>
      <c r="I12" s="350"/>
      <c r="J12" s="355">
        <v>119352</v>
      </c>
      <c r="K12" s="356">
        <v>28.713852668045998</v>
      </c>
      <c r="L12" s="357">
        <v>50122</v>
      </c>
      <c r="M12" s="353">
        <v>41.995106910650847</v>
      </c>
      <c r="N12" s="357">
        <v>69230</v>
      </c>
      <c r="O12" s="358">
        <v>58.004893089349153</v>
      </c>
      <c r="P12" s="350"/>
      <c r="Q12" s="355">
        <v>100691</v>
      </c>
      <c r="R12" s="356">
        <v>24.224366068421304</v>
      </c>
      <c r="S12" s="357">
        <v>66515</v>
      </c>
      <c r="T12" s="353">
        <v>66.058535519559854</v>
      </c>
      <c r="U12" s="357">
        <v>34176</v>
      </c>
      <c r="V12" s="358">
        <v>33.94146448044016</v>
      </c>
      <c r="W12" s="350"/>
      <c r="X12" s="355">
        <v>195617</v>
      </c>
      <c r="Y12" s="356">
        <v>47.061781263532694</v>
      </c>
      <c r="Z12" s="357">
        <v>141157</v>
      </c>
      <c r="AA12" s="353">
        <v>72.159883854675215</v>
      </c>
      <c r="AB12" s="357">
        <v>54460</v>
      </c>
      <c r="AC12" s="358">
        <f t="shared" ref="AC12:AC29" si="0">AB12/$X12*100</f>
        <v>27.840116145324796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56996</v>
      </c>
      <c r="E13" s="365">
        <f t="shared" ref="E13:E29" si="2">L13+S13+Z13</f>
        <v>36491</v>
      </c>
      <c r="F13" s="366">
        <f t="shared" ref="F13:H29" si="3">E13/$D13*100</f>
        <v>64.023791143238114</v>
      </c>
      <c r="G13" s="365">
        <f t="shared" ref="G13:G29" si="4">N13+U13+AB13</f>
        <v>20505</v>
      </c>
      <c r="H13" s="367">
        <f t="shared" si="3"/>
        <v>35.976208856761879</v>
      </c>
      <c r="I13" s="350"/>
      <c r="J13" s="368">
        <v>10865</v>
      </c>
      <c r="K13" s="369">
        <v>19.06274124499965</v>
      </c>
      <c r="L13" s="370">
        <v>4623</v>
      </c>
      <c r="M13" s="371">
        <v>42.549470777726647</v>
      </c>
      <c r="N13" s="370">
        <v>6242</v>
      </c>
      <c r="O13" s="372">
        <v>57.450529222273353</v>
      </c>
      <c r="P13" s="350"/>
      <c r="Q13" s="368">
        <v>11320</v>
      </c>
      <c r="R13" s="369">
        <v>19.86104288020212</v>
      </c>
      <c r="S13" s="370">
        <v>6971</v>
      </c>
      <c r="T13" s="371">
        <v>61.581272084805647</v>
      </c>
      <c r="U13" s="370">
        <v>4349</v>
      </c>
      <c r="V13" s="372">
        <v>38.418727915194346</v>
      </c>
      <c r="W13" s="350"/>
      <c r="X13" s="368">
        <v>34811</v>
      </c>
      <c r="Y13" s="369">
        <v>61.076215874798237</v>
      </c>
      <c r="Z13" s="370">
        <v>24897</v>
      </c>
      <c r="AA13" s="371">
        <v>71.520496394817741</v>
      </c>
      <c r="AB13" s="370">
        <v>9914</v>
      </c>
      <c r="AC13" s="372">
        <f t="shared" si="0"/>
        <v>28.47950360518227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49643</v>
      </c>
      <c r="E14" s="365">
        <f t="shared" si="2"/>
        <v>31854</v>
      </c>
      <c r="F14" s="366">
        <f t="shared" si="3"/>
        <v>64.166146284471125</v>
      </c>
      <c r="G14" s="365">
        <f t="shared" si="4"/>
        <v>17789</v>
      </c>
      <c r="H14" s="367">
        <f t="shared" si="3"/>
        <v>35.833853715528875</v>
      </c>
      <c r="I14" s="350"/>
      <c r="J14" s="368">
        <v>10681</v>
      </c>
      <c r="K14" s="369">
        <v>21.515621537779747</v>
      </c>
      <c r="L14" s="370">
        <v>4516</v>
      </c>
      <c r="M14" s="371">
        <v>42.280685329089032</v>
      </c>
      <c r="N14" s="370">
        <v>6165</v>
      </c>
      <c r="O14" s="372">
        <v>57.719314670910961</v>
      </c>
      <c r="P14" s="350"/>
      <c r="Q14" s="368">
        <v>11295</v>
      </c>
      <c r="R14" s="369">
        <v>22.752452510928027</v>
      </c>
      <c r="S14" s="370">
        <v>6797</v>
      </c>
      <c r="T14" s="371">
        <v>60.177069499778668</v>
      </c>
      <c r="U14" s="370">
        <v>4498</v>
      </c>
      <c r="V14" s="372">
        <v>39.822930500221339</v>
      </c>
      <c r="W14" s="350"/>
      <c r="X14" s="368">
        <v>27667</v>
      </c>
      <c r="Y14" s="369">
        <v>55.731925951292226</v>
      </c>
      <c r="Z14" s="370">
        <v>20541</v>
      </c>
      <c r="AA14" s="371">
        <v>74.243683811038423</v>
      </c>
      <c r="AB14" s="370">
        <v>7126</v>
      </c>
      <c r="AC14" s="372">
        <f t="shared" si="0"/>
        <v>25.756316188961581</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45609</v>
      </c>
      <c r="E15" s="365">
        <f t="shared" si="2"/>
        <v>27599</v>
      </c>
      <c r="F15" s="366">
        <f t="shared" si="3"/>
        <v>60.512179613672743</v>
      </c>
      <c r="G15" s="365">
        <f t="shared" si="4"/>
        <v>18010</v>
      </c>
      <c r="H15" s="367">
        <f t="shared" si="3"/>
        <v>39.487820386327257</v>
      </c>
      <c r="I15" s="350"/>
      <c r="J15" s="368">
        <v>13056</v>
      </c>
      <c r="K15" s="369">
        <v>28.625929092942183</v>
      </c>
      <c r="L15" s="370">
        <v>5660</v>
      </c>
      <c r="M15" s="371">
        <v>43.35171568627451</v>
      </c>
      <c r="N15" s="370">
        <v>7396</v>
      </c>
      <c r="O15" s="372">
        <v>56.648284313725497</v>
      </c>
      <c r="P15" s="350"/>
      <c r="Q15" s="368">
        <v>10727</v>
      </c>
      <c r="R15" s="369">
        <v>23.519480804227236</v>
      </c>
      <c r="S15" s="370">
        <v>6385</v>
      </c>
      <c r="T15" s="371">
        <v>59.522699729654136</v>
      </c>
      <c r="U15" s="370">
        <v>4342</v>
      </c>
      <c r="V15" s="372">
        <v>40.477300270345857</v>
      </c>
      <c r="W15" s="350"/>
      <c r="X15" s="368">
        <v>21826</v>
      </c>
      <c r="Y15" s="369">
        <v>47.854590102830578</v>
      </c>
      <c r="Z15" s="370">
        <v>15554</v>
      </c>
      <c r="AA15" s="371">
        <v>71.263630532392568</v>
      </c>
      <c r="AB15" s="370">
        <v>6272</v>
      </c>
      <c r="AC15" s="372">
        <f t="shared" si="0"/>
        <v>28.736369467607442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72563</v>
      </c>
      <c r="E16" s="365">
        <f t="shared" si="2"/>
        <v>42558</v>
      </c>
      <c r="F16" s="366">
        <f t="shared" si="3"/>
        <v>58.649725066493943</v>
      </c>
      <c r="G16" s="365">
        <f t="shared" si="4"/>
        <v>30005</v>
      </c>
      <c r="H16" s="367">
        <f t="shared" si="3"/>
        <v>41.350274933506057</v>
      </c>
      <c r="I16" s="350"/>
      <c r="J16" s="368">
        <v>24541</v>
      </c>
      <c r="K16" s="369">
        <v>33.8202665270179</v>
      </c>
      <c r="L16" s="370">
        <v>10249</v>
      </c>
      <c r="M16" s="371">
        <v>41.762764353530827</v>
      </c>
      <c r="N16" s="370">
        <v>14292</v>
      </c>
      <c r="O16" s="372">
        <v>58.237235646469173</v>
      </c>
      <c r="P16" s="350"/>
      <c r="Q16" s="368">
        <v>17407</v>
      </c>
      <c r="R16" s="369">
        <v>23.988809723964003</v>
      </c>
      <c r="S16" s="370">
        <v>10501</v>
      </c>
      <c r="T16" s="371">
        <v>60.32630550927788</v>
      </c>
      <c r="U16" s="370">
        <v>6906</v>
      </c>
      <c r="V16" s="372">
        <v>39.67369449072212</v>
      </c>
      <c r="W16" s="350"/>
      <c r="X16" s="368">
        <v>30615</v>
      </c>
      <c r="Y16" s="369">
        <v>42.190923749018097</v>
      </c>
      <c r="Z16" s="370">
        <v>21808</v>
      </c>
      <c r="AA16" s="371">
        <v>71.233055691654428</v>
      </c>
      <c r="AB16" s="370">
        <v>8807</v>
      </c>
      <c r="AC16" s="372">
        <f t="shared" si="0"/>
        <v>28.766944308345582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24208</v>
      </c>
      <c r="E17" s="375">
        <f t="shared" si="2"/>
        <v>14907</v>
      </c>
      <c r="F17" s="376">
        <f t="shared" si="3"/>
        <v>61.578816920026433</v>
      </c>
      <c r="G17" s="375">
        <f t="shared" si="4"/>
        <v>9301</v>
      </c>
      <c r="H17" s="367">
        <f t="shared" si="3"/>
        <v>38.421183079973567</v>
      </c>
      <c r="I17" s="350"/>
      <c r="J17" s="377">
        <v>6768</v>
      </c>
      <c r="K17" s="378">
        <v>27.957699933906149</v>
      </c>
      <c r="L17" s="375">
        <v>2888</v>
      </c>
      <c r="M17" s="376">
        <v>42.671394799054376</v>
      </c>
      <c r="N17" s="375">
        <v>3880</v>
      </c>
      <c r="O17" s="372">
        <v>57.328605200945624</v>
      </c>
      <c r="P17" s="350"/>
      <c r="Q17" s="377">
        <v>5294</v>
      </c>
      <c r="R17" s="378">
        <v>21.868803701255786</v>
      </c>
      <c r="S17" s="375">
        <v>3014</v>
      </c>
      <c r="T17" s="376">
        <v>56.932376275028332</v>
      </c>
      <c r="U17" s="375">
        <v>2280</v>
      </c>
      <c r="V17" s="372">
        <v>43.067623724971668</v>
      </c>
      <c r="W17" s="350"/>
      <c r="X17" s="377">
        <v>12146</v>
      </c>
      <c r="Y17" s="378">
        <v>50.173496364838066</v>
      </c>
      <c r="Z17" s="375">
        <v>9005</v>
      </c>
      <c r="AA17" s="376">
        <v>74.139634447554741</v>
      </c>
      <c r="AB17" s="375">
        <v>3141</v>
      </c>
      <c r="AC17" s="372">
        <f t="shared" si="0"/>
        <v>25.860365552445248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160193</v>
      </c>
      <c r="E18" s="365">
        <f t="shared" si="2"/>
        <v>99794</v>
      </c>
      <c r="F18" s="366">
        <f t="shared" si="3"/>
        <v>62.29610532295419</v>
      </c>
      <c r="G18" s="365">
        <f t="shared" si="4"/>
        <v>60399</v>
      </c>
      <c r="H18" s="367">
        <f t="shared" si="3"/>
        <v>37.70389467704581</v>
      </c>
      <c r="I18" s="350"/>
      <c r="J18" s="368">
        <v>32178</v>
      </c>
      <c r="K18" s="369">
        <v>20.087020032086293</v>
      </c>
      <c r="L18" s="370">
        <v>13608</v>
      </c>
      <c r="M18" s="371">
        <v>42.289763192243143</v>
      </c>
      <c r="N18" s="370">
        <v>18570</v>
      </c>
      <c r="O18" s="372">
        <v>57.710236807756857</v>
      </c>
      <c r="P18" s="350"/>
      <c r="Q18" s="368">
        <v>29412</v>
      </c>
      <c r="R18" s="369">
        <v>18.36035282440556</v>
      </c>
      <c r="S18" s="370">
        <v>17039</v>
      </c>
      <c r="T18" s="371">
        <v>57.932136542907656</v>
      </c>
      <c r="U18" s="370">
        <v>12373</v>
      </c>
      <c r="V18" s="372">
        <v>42.067863457092344</v>
      </c>
      <c r="W18" s="350"/>
      <c r="X18" s="368">
        <v>98603</v>
      </c>
      <c r="Y18" s="369">
        <v>61.55262714350814</v>
      </c>
      <c r="Z18" s="370">
        <v>69147</v>
      </c>
      <c r="AA18" s="371">
        <v>70.12666957394805</v>
      </c>
      <c r="AB18" s="370">
        <v>29456</v>
      </c>
      <c r="AC18" s="372">
        <f t="shared" si="0"/>
        <v>29.873330426051947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98324</v>
      </c>
      <c r="E19" s="365">
        <f t="shared" si="2"/>
        <v>61410</v>
      </c>
      <c r="F19" s="366">
        <f t="shared" si="3"/>
        <v>62.456775558358082</v>
      </c>
      <c r="G19" s="365">
        <f t="shared" si="4"/>
        <v>36914</v>
      </c>
      <c r="H19" s="367">
        <f t="shared" si="3"/>
        <v>37.543224441641918</v>
      </c>
      <c r="I19" s="350"/>
      <c r="J19" s="368">
        <v>22804</v>
      </c>
      <c r="K19" s="369">
        <v>23.19270981652496</v>
      </c>
      <c r="L19" s="370">
        <v>9632</v>
      </c>
      <c r="M19" s="371">
        <v>42.238203823890544</v>
      </c>
      <c r="N19" s="370">
        <v>13172</v>
      </c>
      <c r="O19" s="372">
        <v>57.761796176109456</v>
      </c>
      <c r="P19" s="350"/>
      <c r="Q19" s="368">
        <v>19369</v>
      </c>
      <c r="R19" s="369">
        <v>19.699157886172248</v>
      </c>
      <c r="S19" s="370">
        <v>12115</v>
      </c>
      <c r="T19" s="371">
        <v>62.548402085807218</v>
      </c>
      <c r="U19" s="370">
        <v>7254</v>
      </c>
      <c r="V19" s="372">
        <v>37.451597914192782</v>
      </c>
      <c r="W19" s="350"/>
      <c r="X19" s="368">
        <v>56151</v>
      </c>
      <c r="Y19" s="369">
        <v>57.108132297302795</v>
      </c>
      <c r="Z19" s="370">
        <v>39663</v>
      </c>
      <c r="AA19" s="371">
        <v>70.63631992306459</v>
      </c>
      <c r="AB19" s="370">
        <v>16488</v>
      </c>
      <c r="AC19" s="372">
        <f t="shared" si="0"/>
        <v>29.363680076935406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374354</v>
      </c>
      <c r="E20" s="365">
        <f t="shared" si="2"/>
        <v>233898</v>
      </c>
      <c r="F20" s="366">
        <f t="shared" si="3"/>
        <v>62.480432959177676</v>
      </c>
      <c r="G20" s="365">
        <f t="shared" si="4"/>
        <v>140456</v>
      </c>
      <c r="H20" s="367">
        <f t="shared" si="3"/>
        <v>37.519567040822324</v>
      </c>
      <c r="I20" s="350"/>
      <c r="J20" s="368">
        <v>93664</v>
      </c>
      <c r="K20" s="369">
        <v>25.020168076205945</v>
      </c>
      <c r="L20" s="370">
        <v>41208</v>
      </c>
      <c r="M20" s="371">
        <v>43.995558592415442</v>
      </c>
      <c r="N20" s="370">
        <v>52456</v>
      </c>
      <c r="O20" s="372">
        <v>56.004441407584558</v>
      </c>
      <c r="P20" s="350"/>
      <c r="Q20" s="368">
        <v>86141</v>
      </c>
      <c r="R20" s="369">
        <v>23.010572880214983</v>
      </c>
      <c r="S20" s="370">
        <v>53905</v>
      </c>
      <c r="T20" s="371">
        <v>62.577634343692324</v>
      </c>
      <c r="U20" s="370">
        <v>32236</v>
      </c>
      <c r="V20" s="372">
        <v>37.422365656307683</v>
      </c>
      <c r="W20" s="350"/>
      <c r="X20" s="368">
        <v>194549</v>
      </c>
      <c r="Y20" s="369">
        <v>51.969259043579072</v>
      </c>
      <c r="Z20" s="370">
        <v>138785</v>
      </c>
      <c r="AA20" s="371">
        <v>71.336784049262661</v>
      </c>
      <c r="AB20" s="370">
        <v>55764</v>
      </c>
      <c r="AC20" s="372">
        <f t="shared" si="0"/>
        <v>28.663215950737346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213093</v>
      </c>
      <c r="E21" s="365">
        <f t="shared" si="2"/>
        <v>131183</v>
      </c>
      <c r="F21" s="366">
        <f t="shared" si="3"/>
        <v>61.561383996658734</v>
      </c>
      <c r="G21" s="365">
        <f t="shared" si="4"/>
        <v>81910</v>
      </c>
      <c r="H21" s="367">
        <f t="shared" si="3"/>
        <v>38.438616003341266</v>
      </c>
      <c r="I21" s="350"/>
      <c r="J21" s="368">
        <v>57072</v>
      </c>
      <c r="K21" s="369">
        <v>26.782672354324166</v>
      </c>
      <c r="L21" s="370">
        <v>23240</v>
      </c>
      <c r="M21" s="371">
        <v>40.720493411830674</v>
      </c>
      <c r="N21" s="370">
        <v>33832</v>
      </c>
      <c r="O21" s="372">
        <v>59.279506588169326</v>
      </c>
      <c r="P21" s="350"/>
      <c r="Q21" s="368">
        <v>46817</v>
      </c>
      <c r="R21" s="369">
        <v>21.970219575490514</v>
      </c>
      <c r="S21" s="370">
        <v>28972</v>
      </c>
      <c r="T21" s="371">
        <v>61.883503855437127</v>
      </c>
      <c r="U21" s="370">
        <v>17845</v>
      </c>
      <c r="V21" s="372">
        <v>38.116496144562873</v>
      </c>
      <c r="W21" s="350"/>
      <c r="X21" s="368">
        <v>109204</v>
      </c>
      <c r="Y21" s="369">
        <v>51.24710807018532</v>
      </c>
      <c r="Z21" s="370">
        <v>78971</v>
      </c>
      <c r="AA21" s="371">
        <v>72.315116662393322</v>
      </c>
      <c r="AB21" s="370">
        <v>30233</v>
      </c>
      <c r="AC21" s="372">
        <f t="shared" si="0"/>
        <v>27.684883337606681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58261</v>
      </c>
      <c r="E22" s="365">
        <f t="shared" si="2"/>
        <v>36844</v>
      </c>
      <c r="F22" s="366">
        <f t="shared" si="3"/>
        <v>63.239559911433027</v>
      </c>
      <c r="G22" s="365">
        <f t="shared" si="4"/>
        <v>21417</v>
      </c>
      <c r="H22" s="367">
        <f t="shared" si="3"/>
        <v>36.760440088566966</v>
      </c>
      <c r="I22" s="350"/>
      <c r="J22" s="368">
        <v>13508</v>
      </c>
      <c r="K22" s="369">
        <v>23.185321226892775</v>
      </c>
      <c r="L22" s="370">
        <v>5952</v>
      </c>
      <c r="M22" s="371">
        <v>44.062777613266213</v>
      </c>
      <c r="N22" s="370">
        <v>7556</v>
      </c>
      <c r="O22" s="372">
        <v>55.937222386733787</v>
      </c>
      <c r="P22" s="350"/>
      <c r="Q22" s="368">
        <v>12798</v>
      </c>
      <c r="R22" s="369">
        <v>21.966667238804689</v>
      </c>
      <c r="S22" s="370">
        <v>8109</v>
      </c>
      <c r="T22" s="371">
        <v>63.361462728551331</v>
      </c>
      <c r="U22" s="370">
        <v>4689</v>
      </c>
      <c r="V22" s="372">
        <v>36.638537271448662</v>
      </c>
      <c r="W22" s="350"/>
      <c r="X22" s="368">
        <v>31955</v>
      </c>
      <c r="Y22" s="369">
        <v>54.848011534302529</v>
      </c>
      <c r="Z22" s="370">
        <v>22783</v>
      </c>
      <c r="AA22" s="371">
        <v>71.29713659834141</v>
      </c>
      <c r="AB22" s="370">
        <v>9172</v>
      </c>
      <c r="AC22" s="372">
        <f t="shared" si="0"/>
        <v>28.702863401658586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84471</v>
      </c>
      <c r="E23" s="365">
        <f t="shared" si="2"/>
        <v>52459</v>
      </c>
      <c r="F23" s="366">
        <f t="shared" si="3"/>
        <v>62.10297025014502</v>
      </c>
      <c r="G23" s="365">
        <f t="shared" si="4"/>
        <v>32012</v>
      </c>
      <c r="H23" s="367">
        <f t="shared" si="3"/>
        <v>37.89702974985498</v>
      </c>
      <c r="I23" s="350"/>
      <c r="J23" s="368">
        <v>24678</v>
      </c>
      <c r="K23" s="369">
        <v>29.214760095180591</v>
      </c>
      <c r="L23" s="370">
        <v>9679</v>
      </c>
      <c r="M23" s="371">
        <v>39.221168652240863</v>
      </c>
      <c r="N23" s="370">
        <v>14999</v>
      </c>
      <c r="O23" s="372">
        <v>60.77883134775913</v>
      </c>
      <c r="P23" s="350"/>
      <c r="Q23" s="368">
        <v>14976</v>
      </c>
      <c r="R23" s="369">
        <v>17.729161487374366</v>
      </c>
      <c r="S23" s="370">
        <v>8771</v>
      </c>
      <c r="T23" s="371">
        <v>58.567040598290596</v>
      </c>
      <c r="U23" s="370">
        <v>6205</v>
      </c>
      <c r="V23" s="372">
        <v>41.432959401709404</v>
      </c>
      <c r="W23" s="350"/>
      <c r="X23" s="368">
        <v>44817</v>
      </c>
      <c r="Y23" s="369">
        <v>53.056078417445043</v>
      </c>
      <c r="Z23" s="370">
        <v>34009</v>
      </c>
      <c r="AA23" s="371">
        <v>75.884151103375956</v>
      </c>
      <c r="AB23" s="370">
        <v>10808</v>
      </c>
      <c r="AC23" s="372">
        <f t="shared" si="0"/>
        <v>24.115848896624048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252940</v>
      </c>
      <c r="E24" s="365">
        <f t="shared" si="2"/>
        <v>166740</v>
      </c>
      <c r="F24" s="366">
        <f t="shared" si="3"/>
        <v>65.920771724519639</v>
      </c>
      <c r="G24" s="365">
        <f t="shared" si="4"/>
        <v>86200</v>
      </c>
      <c r="H24" s="367">
        <f t="shared" si="3"/>
        <v>34.079228275480347</v>
      </c>
      <c r="I24" s="350"/>
      <c r="J24" s="368">
        <v>59370</v>
      </c>
      <c r="K24" s="369">
        <v>23.471969637068078</v>
      </c>
      <c r="L24" s="370">
        <v>27834</v>
      </c>
      <c r="M24" s="371">
        <v>46.882263769580597</v>
      </c>
      <c r="N24" s="370">
        <v>31536</v>
      </c>
      <c r="O24" s="372">
        <v>53.117736230419396</v>
      </c>
      <c r="P24" s="350"/>
      <c r="Q24" s="368">
        <v>49160</v>
      </c>
      <c r="R24" s="369">
        <v>19.435439234601091</v>
      </c>
      <c r="S24" s="370">
        <v>32294</v>
      </c>
      <c r="T24" s="371">
        <v>65.691619202603746</v>
      </c>
      <c r="U24" s="370">
        <v>16866</v>
      </c>
      <c r="V24" s="372">
        <v>34.308380797396261</v>
      </c>
      <c r="W24" s="350"/>
      <c r="X24" s="368">
        <v>144410</v>
      </c>
      <c r="Y24" s="369">
        <v>57.092591128330824</v>
      </c>
      <c r="Z24" s="370">
        <v>106612</v>
      </c>
      <c r="AA24" s="371">
        <v>73.825912332940931</v>
      </c>
      <c r="AB24" s="370">
        <v>37798</v>
      </c>
      <c r="AC24" s="372">
        <f t="shared" si="0"/>
        <v>26.174087667059069</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65755</v>
      </c>
      <c r="E25" s="365">
        <f t="shared" si="2"/>
        <v>37673</v>
      </c>
      <c r="F25" s="366">
        <f t="shared" si="3"/>
        <v>57.292981522317696</v>
      </c>
      <c r="G25" s="365">
        <f t="shared" si="4"/>
        <v>28082</v>
      </c>
      <c r="H25" s="367">
        <f t="shared" si="3"/>
        <v>42.707018477682304</v>
      </c>
      <c r="I25" s="350"/>
      <c r="J25" s="368">
        <v>22531</v>
      </c>
      <c r="K25" s="369">
        <v>34.265074899247203</v>
      </c>
      <c r="L25" s="370">
        <v>8582</v>
      </c>
      <c r="M25" s="371">
        <v>38.089743020726999</v>
      </c>
      <c r="N25" s="370">
        <v>13949</v>
      </c>
      <c r="O25" s="372">
        <v>61.910256979273001</v>
      </c>
      <c r="P25" s="350"/>
      <c r="Q25" s="368">
        <v>15409</v>
      </c>
      <c r="R25" s="369">
        <v>23.433959394722834</v>
      </c>
      <c r="S25" s="370">
        <v>9634</v>
      </c>
      <c r="T25" s="371">
        <v>62.521902784087224</v>
      </c>
      <c r="U25" s="370">
        <v>5775</v>
      </c>
      <c r="V25" s="372">
        <v>37.478097215912776</v>
      </c>
      <c r="W25" s="350"/>
      <c r="X25" s="368">
        <v>27815</v>
      </c>
      <c r="Y25" s="369">
        <v>42.300965706029956</v>
      </c>
      <c r="Z25" s="370">
        <v>19457</v>
      </c>
      <c r="AA25" s="371">
        <v>69.951465036850621</v>
      </c>
      <c r="AB25" s="370">
        <v>8358</v>
      </c>
      <c r="AC25" s="372">
        <f t="shared" si="0"/>
        <v>30.048534963149383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21678</v>
      </c>
      <c r="E26" s="380">
        <f t="shared" si="2"/>
        <v>13562</v>
      </c>
      <c r="F26" s="381">
        <f t="shared" si="3"/>
        <v>62.561121874711688</v>
      </c>
      <c r="G26" s="380">
        <f t="shared" si="4"/>
        <v>8116</v>
      </c>
      <c r="H26" s="367">
        <f t="shared" si="3"/>
        <v>37.438878125288312</v>
      </c>
      <c r="I26" s="350"/>
      <c r="J26" s="377">
        <v>5187</v>
      </c>
      <c r="K26" s="378">
        <v>23.927484085247716</v>
      </c>
      <c r="L26" s="375">
        <v>2275</v>
      </c>
      <c r="M26" s="376">
        <v>43.859649122807014</v>
      </c>
      <c r="N26" s="375">
        <v>2912</v>
      </c>
      <c r="O26" s="372">
        <v>56.140350877192979</v>
      </c>
      <c r="P26" s="350"/>
      <c r="Q26" s="377">
        <v>4010</v>
      </c>
      <c r="R26" s="378">
        <v>18.498016422179166</v>
      </c>
      <c r="S26" s="375">
        <v>2217</v>
      </c>
      <c r="T26" s="376">
        <v>55.286783042394013</v>
      </c>
      <c r="U26" s="375">
        <v>1793</v>
      </c>
      <c r="V26" s="372">
        <v>44.713216957605987</v>
      </c>
      <c r="W26" s="350"/>
      <c r="X26" s="377">
        <v>12481</v>
      </c>
      <c r="Y26" s="378">
        <v>57.574499492573118</v>
      </c>
      <c r="Z26" s="375">
        <v>9070</v>
      </c>
      <c r="AA26" s="376">
        <v>72.670459097828697</v>
      </c>
      <c r="AB26" s="375">
        <v>3411</v>
      </c>
      <c r="AC26" s="372">
        <f t="shared" si="0"/>
        <v>27.329540902171303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116059</v>
      </c>
      <c r="E27" s="380">
        <f t="shared" si="2"/>
        <v>70434</v>
      </c>
      <c r="F27" s="381">
        <f t="shared" si="3"/>
        <v>60.688098294832805</v>
      </c>
      <c r="G27" s="380">
        <f t="shared" si="4"/>
        <v>45625</v>
      </c>
      <c r="H27" s="367">
        <f t="shared" si="3"/>
        <v>39.311901705167202</v>
      </c>
      <c r="I27" s="350"/>
      <c r="J27" s="377">
        <v>30659</v>
      </c>
      <c r="K27" s="378">
        <v>26.416736315150054</v>
      </c>
      <c r="L27" s="375">
        <v>12602</v>
      </c>
      <c r="M27" s="376">
        <v>41.10375419941942</v>
      </c>
      <c r="N27" s="375">
        <v>18057</v>
      </c>
      <c r="O27" s="372">
        <v>58.89624580058058</v>
      </c>
      <c r="P27" s="350"/>
      <c r="Q27" s="377">
        <v>23360</v>
      </c>
      <c r="R27" s="378">
        <v>20.127693673045606</v>
      </c>
      <c r="S27" s="375">
        <v>13345</v>
      </c>
      <c r="T27" s="376">
        <v>57.127568493150683</v>
      </c>
      <c r="U27" s="375">
        <v>10015</v>
      </c>
      <c r="V27" s="372">
        <v>42.872431506849317</v>
      </c>
      <c r="W27" s="350"/>
      <c r="X27" s="377">
        <v>62040</v>
      </c>
      <c r="Y27" s="378">
        <v>53.45557001180434</v>
      </c>
      <c r="Z27" s="375">
        <v>44487</v>
      </c>
      <c r="AA27" s="376">
        <v>71.706963249516448</v>
      </c>
      <c r="AB27" s="375">
        <v>17553</v>
      </c>
      <c r="AC27" s="372">
        <f t="shared" si="0"/>
        <v>28.293036750483559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14876</v>
      </c>
      <c r="E28" s="380">
        <f t="shared" si="2"/>
        <v>9240</v>
      </c>
      <c r="F28" s="381">
        <f t="shared" si="3"/>
        <v>62.113471363269703</v>
      </c>
      <c r="G28" s="380">
        <f t="shared" si="4"/>
        <v>5636</v>
      </c>
      <c r="H28" s="382">
        <f t="shared" si="3"/>
        <v>37.886528636730304</v>
      </c>
      <c r="I28" s="350"/>
      <c r="J28" s="377">
        <v>3473</v>
      </c>
      <c r="K28" s="378">
        <v>23.346329658510353</v>
      </c>
      <c r="L28" s="375">
        <v>1445</v>
      </c>
      <c r="M28" s="376">
        <v>41.606680103656778</v>
      </c>
      <c r="N28" s="375">
        <v>2028</v>
      </c>
      <c r="O28" s="383">
        <v>58.393319896343222</v>
      </c>
      <c r="P28" s="350"/>
      <c r="Q28" s="377">
        <v>2786</v>
      </c>
      <c r="R28" s="378">
        <v>18.728152729228288</v>
      </c>
      <c r="S28" s="375">
        <v>1648</v>
      </c>
      <c r="T28" s="376">
        <v>59.152907394113427</v>
      </c>
      <c r="U28" s="375">
        <v>1138</v>
      </c>
      <c r="V28" s="383">
        <v>40.847092605886573</v>
      </c>
      <c r="W28" s="350"/>
      <c r="X28" s="377">
        <v>8617</v>
      </c>
      <c r="Y28" s="378">
        <v>57.925517612261359</v>
      </c>
      <c r="Z28" s="375">
        <v>6147</v>
      </c>
      <c r="AA28" s="376">
        <v>71.335731693164675</v>
      </c>
      <c r="AB28" s="375">
        <v>2470</v>
      </c>
      <c r="AC28" s="383">
        <f t="shared" si="0"/>
        <v>28.664268306835329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5523</v>
      </c>
      <c r="E29" s="386">
        <f t="shared" si="2"/>
        <v>3055</v>
      </c>
      <c r="F29" s="387">
        <f t="shared" si="3"/>
        <v>55.314140865471664</v>
      </c>
      <c r="G29" s="386">
        <f t="shared" si="4"/>
        <v>2468</v>
      </c>
      <c r="H29" s="388">
        <f t="shared" si="3"/>
        <v>44.685859134528336</v>
      </c>
      <c r="I29" s="350"/>
      <c r="J29" s="389">
        <v>2941</v>
      </c>
      <c r="K29" s="390">
        <v>53.250045265254386</v>
      </c>
      <c r="L29" s="391">
        <v>1150</v>
      </c>
      <c r="M29" s="392">
        <v>39.102346140768447</v>
      </c>
      <c r="N29" s="391">
        <v>1791</v>
      </c>
      <c r="O29" s="393">
        <v>60.897653859231546</v>
      </c>
      <c r="P29" s="350"/>
      <c r="Q29" s="389">
        <v>1017</v>
      </c>
      <c r="R29" s="390">
        <v>18.413905486148831</v>
      </c>
      <c r="S29" s="391">
        <v>705</v>
      </c>
      <c r="T29" s="392">
        <v>69.321533923303832</v>
      </c>
      <c r="U29" s="391">
        <v>312</v>
      </c>
      <c r="V29" s="393">
        <v>30.678466076696164</v>
      </c>
      <c r="W29" s="350"/>
      <c r="X29" s="389">
        <v>1565</v>
      </c>
      <c r="Y29" s="390">
        <v>28.33604924859678</v>
      </c>
      <c r="Z29" s="391">
        <v>1200</v>
      </c>
      <c r="AA29" s="392">
        <v>76.677316293929707</v>
      </c>
      <c r="AB29" s="391">
        <v>365</v>
      </c>
      <c r="AC29" s="393">
        <f t="shared" si="0"/>
        <v>23.322683706070286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2130206</v>
      </c>
      <c r="E31" s="1236">
        <f>L31+S31+Z31</f>
        <v>1327495</v>
      </c>
      <c r="F31" s="1237">
        <f>E31/$D31*100</f>
        <v>62.317681951886343</v>
      </c>
      <c r="G31" s="1236">
        <f>N31+U31+AB31</f>
        <v>802711</v>
      </c>
      <c r="H31" s="1238">
        <f>G31/$D31*100</f>
        <v>37.682318048113657</v>
      </c>
      <c r="I31" s="320"/>
      <c r="J31" s="1239">
        <f>SUM(J12:J29)</f>
        <v>553328</v>
      </c>
      <c r="K31" s="1240">
        <f>J31/$D31*100</f>
        <v>25.975328207694464</v>
      </c>
      <c r="L31" s="1236">
        <f>SUM(L12:L29)</f>
        <v>235265</v>
      </c>
      <c r="M31" s="1237">
        <f>L31/$J31*100</f>
        <v>42.518180898129138</v>
      </c>
      <c r="N31" s="1236">
        <f>SUM(N12:N29)</f>
        <v>318063</v>
      </c>
      <c r="O31" s="1241">
        <f>N31/$J31*100</f>
        <v>57.481819101870855</v>
      </c>
      <c r="P31" s="320"/>
      <c r="Q31" s="1239">
        <f>SUM(Q12:Q29)</f>
        <v>461989</v>
      </c>
      <c r="R31" s="1240">
        <f>Q31/$D31*100</f>
        <v>21.687526934014834</v>
      </c>
      <c r="S31" s="1236">
        <f>SUM(S12:S29)</f>
        <v>288937</v>
      </c>
      <c r="T31" s="1237">
        <f>S31/$Q31*100</f>
        <v>62.541965284887738</v>
      </c>
      <c r="U31" s="1236">
        <f>SUM(U12:U29)</f>
        <v>173052</v>
      </c>
      <c r="V31" s="1241">
        <f>U31/$Q31*100</f>
        <v>37.458034715112262</v>
      </c>
      <c r="W31" s="320"/>
      <c r="X31" s="1239">
        <f>SUM(X12:X29)</f>
        <v>1114889</v>
      </c>
      <c r="Y31" s="1240">
        <f>X31/$D31*100</f>
        <v>52.337144858290699</v>
      </c>
      <c r="Z31" s="1236">
        <f>SUM(Z12:Z29)</f>
        <v>803293</v>
      </c>
      <c r="AA31" s="1237">
        <f>Z31/$X31*100</f>
        <v>72.051388075404816</v>
      </c>
      <c r="AB31" s="1236">
        <f>SUM(AB12:AB29)</f>
        <v>311596</v>
      </c>
      <c r="AC31" s="1241">
        <f>AB31/$X31*100</f>
        <v>27.948611924595184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29" s="396" customFormat="1" ht="5.25" customHeight="1" x14ac:dyDescent="0.2">
      <c r="B33" s="397" t="s">
        <v>47</v>
      </c>
      <c r="C33" s="398"/>
      <c r="I33" s="398"/>
    </row>
    <row r="34" spans="2:29" s="396" customFormat="1" ht="13.5" customHeight="1" x14ac:dyDescent="0.2">
      <c r="B34" s="1421"/>
      <c r="C34" s="1421"/>
      <c r="D34" s="1421"/>
      <c r="E34" s="1421"/>
      <c r="F34" s="1421"/>
      <c r="G34" s="1421"/>
      <c r="H34" s="1421"/>
      <c r="I34" s="1421"/>
      <c r="J34" s="1421"/>
      <c r="K34" s="1421"/>
      <c r="L34" s="1421"/>
      <c r="M34" s="1421"/>
      <c r="N34" s="1421"/>
      <c r="O34" s="1421"/>
    </row>
    <row r="35" spans="2:29" s="396" customFormat="1" ht="29.25" customHeight="1" x14ac:dyDescent="0.2">
      <c r="B35" s="1421"/>
      <c r="C35" s="1421"/>
      <c r="D35" s="1421"/>
      <c r="E35" s="1421"/>
      <c r="F35" s="1421"/>
      <c r="G35" s="1421"/>
      <c r="H35" s="1421"/>
      <c r="I35" s="1421"/>
      <c r="J35" s="1421"/>
      <c r="K35" s="1421"/>
      <c r="L35" s="1421"/>
      <c r="M35" s="1421"/>
    </row>
    <row r="36" spans="2:29" s="396" customFormat="1" ht="4.5" customHeight="1" x14ac:dyDescent="0.2">
      <c r="B36" s="1420"/>
      <c r="C36" s="1420"/>
      <c r="D36" s="1420"/>
      <c r="E36" s="1333"/>
      <c r="F36" s="1333"/>
      <c r="G36" s="1333"/>
    </row>
    <row r="37" spans="2:29"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
    <row r="40" spans="2:29" s="396" customFormat="1" x14ac:dyDescent="0.2"/>
    <row r="41" spans="2:29" s="329" customFormat="1" x14ac:dyDescent="0.2"/>
    <row r="42" spans="2:29" s="329" customFormat="1" x14ac:dyDescent="0.2"/>
    <row r="43" spans="2:29" s="396" customFormat="1" x14ac:dyDescent="0.2"/>
    <row r="44" spans="2:29" s="396" customFormat="1" x14ac:dyDescent="0.2"/>
    <row r="45" spans="2:29" s="396" customFormat="1" x14ac:dyDescent="0.2"/>
    <row r="46" spans="2:29"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 ref="B36:D36"/>
    <mergeCell ref="E9:F9"/>
    <mergeCell ref="G9:H9"/>
    <mergeCell ref="L9:M9"/>
    <mergeCell ref="D9:D10"/>
    <mergeCell ref="J9:J10"/>
    <mergeCell ref="K9:K10"/>
    <mergeCell ref="B34:O34"/>
    <mergeCell ref="B35:M35"/>
    <mergeCell ref="U9:V9"/>
    <mergeCell ref="X9:X10"/>
    <mergeCell ref="Y9:Y10"/>
    <mergeCell ref="Z9:AA9"/>
    <mergeCell ref="AB9:AC9"/>
  </mergeCells>
  <printOptions horizontalCentered="1"/>
  <pageMargins left="0" right="0" top="0.43307086614173229" bottom="0.43307086614173229" header="0" footer="0"/>
  <pageSetup paperSize="9" scale="56"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6"/>
      <c r="C2" s="1386"/>
    </row>
    <row r="3" spans="1:38" s="345" customFormat="1" ht="4.5" customHeight="1" x14ac:dyDescent="0.2">
      <c r="B3" s="1387"/>
      <c r="C3" s="1387"/>
    </row>
    <row r="4" spans="1:38" s="492" customFormat="1" ht="17.25" customHeight="1" x14ac:dyDescent="0.2">
      <c r="A4" s="1413" t="s">
        <v>395</v>
      </c>
      <c r="B4" s="1413"/>
      <c r="C4" s="1413"/>
      <c r="D4" s="1413"/>
      <c r="E4" s="1413"/>
      <c r="F4" s="1413"/>
      <c r="G4" s="1413"/>
      <c r="H4" s="1413"/>
      <c r="I4" s="1413"/>
      <c r="J4" s="1413"/>
      <c r="K4" s="1413"/>
      <c r="L4" s="1413"/>
      <c r="M4" s="1413"/>
      <c r="N4" s="1413"/>
    </row>
    <row r="5" spans="1:38" s="492" customFormat="1" ht="17.25" customHeight="1" x14ac:dyDescent="0.2">
      <c r="B5" s="1414" t="str">
        <f>porsaad!$B$6</f>
        <v>Situación a 31 de agosto de 2024</v>
      </c>
      <c r="C5" s="1414"/>
      <c r="D5" s="1414"/>
      <c r="E5" s="1414"/>
      <c r="F5" s="1414"/>
      <c r="G5" s="1414"/>
      <c r="H5" s="1414"/>
      <c r="I5" s="1414"/>
      <c r="J5" s="1414"/>
      <c r="K5" s="1414"/>
      <c r="L5" s="1414"/>
      <c r="M5" s="1414"/>
      <c r="N5" s="1414"/>
    </row>
    <row r="6" spans="1:38" s="492" customFormat="1" ht="6" customHeight="1" x14ac:dyDescent="0.2"/>
    <row r="7" spans="1:38" s="437" customFormat="1" ht="12.75" customHeight="1" x14ac:dyDescent="0.2">
      <c r="A7" s="488"/>
      <c r="B7" s="1390" t="s">
        <v>12</v>
      </c>
      <c r="D7" s="1393" t="s">
        <v>29</v>
      </c>
      <c r="E7" s="1394"/>
      <c r="F7" s="489"/>
      <c r="G7" s="1424"/>
      <c r="H7" s="1424"/>
      <c r="I7" s="489"/>
      <c r="J7" s="1424"/>
      <c r="K7" s="1424"/>
      <c r="L7" s="489"/>
      <c r="M7" s="1424"/>
      <c r="N7" s="1425"/>
      <c r="O7" s="488"/>
      <c r="P7" s="488"/>
      <c r="W7" s="490"/>
    </row>
    <row r="8" spans="1:38" s="437" customFormat="1" ht="33.75" customHeight="1" x14ac:dyDescent="0.2">
      <c r="A8" s="488"/>
      <c r="B8" s="1391"/>
      <c r="D8" s="1422"/>
      <c r="E8" s="1423"/>
      <c r="F8" s="491"/>
      <c r="G8" s="1399" t="s">
        <v>219</v>
      </c>
      <c r="H8" s="1401"/>
      <c r="J8" s="1399" t="s">
        <v>173</v>
      </c>
      <c r="K8" s="1401"/>
      <c r="M8" s="1399" t="s">
        <v>174</v>
      </c>
      <c r="N8" s="1401"/>
      <c r="O8" s="488"/>
      <c r="P8" s="488"/>
      <c r="W8" s="490"/>
    </row>
    <row r="9" spans="1:38" s="437" customFormat="1" ht="6" customHeight="1" x14ac:dyDescent="0.2">
      <c r="A9" s="488"/>
      <c r="B9" s="1391"/>
      <c r="D9" s="1426" t="s">
        <v>9</v>
      </c>
      <c r="E9" s="1433" t="s">
        <v>218</v>
      </c>
      <c r="G9" s="1428" t="s">
        <v>9</v>
      </c>
      <c r="H9" s="1430" t="s">
        <v>218</v>
      </c>
      <c r="J9" s="1428" t="s">
        <v>9</v>
      </c>
      <c r="K9" s="1430" t="s">
        <v>218</v>
      </c>
      <c r="M9" s="1428" t="s">
        <v>9</v>
      </c>
      <c r="N9" s="1430" t="s">
        <v>218</v>
      </c>
      <c r="O9" s="488"/>
      <c r="P9" s="488"/>
      <c r="W9" s="490"/>
    </row>
    <row r="10" spans="1:38" s="437" customFormat="1" ht="27.75" customHeight="1" x14ac:dyDescent="0.2">
      <c r="A10" s="488"/>
      <c r="B10" s="1392"/>
      <c r="D10" s="1427"/>
      <c r="E10" s="1434"/>
      <c r="F10" s="493"/>
      <c r="G10" s="1429"/>
      <c r="H10" s="1431"/>
      <c r="I10" s="494"/>
      <c r="J10" s="1429"/>
      <c r="K10" s="1431"/>
      <c r="L10" s="494"/>
      <c r="M10" s="1429"/>
      <c r="N10" s="1431"/>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415660</v>
      </c>
      <c r="E12" s="498">
        <f>D12/'20pobl'!D12*100</f>
        <v>4.8421817566730851</v>
      </c>
      <c r="F12" s="350"/>
      <c r="G12" s="355">
        <v>119352</v>
      </c>
      <c r="H12" s="498">
        <v>1.7011143074072275</v>
      </c>
      <c r="I12" s="350"/>
      <c r="J12" s="355">
        <v>100691</v>
      </c>
      <c r="K12" s="498">
        <v>8.7866758700851957</v>
      </c>
      <c r="L12" s="350"/>
      <c r="M12" s="355">
        <v>195617</v>
      </c>
      <c r="N12" s="498">
        <f>M12/'20pobl'!X12*100</f>
        <v>46.344965161375917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56996</v>
      </c>
      <c r="E13" s="500">
        <f>D13/'20pobl'!D13*100</f>
        <v>4.2493452194120724</v>
      </c>
      <c r="F13" s="350"/>
      <c r="G13" s="368">
        <v>10865</v>
      </c>
      <c r="H13" s="501">
        <v>1.0404706202315754</v>
      </c>
      <c r="I13" s="350"/>
      <c r="J13" s="368">
        <v>11320</v>
      </c>
      <c r="K13" s="501">
        <v>5.6320369366097331</v>
      </c>
      <c r="L13" s="350"/>
      <c r="M13" s="368">
        <v>34811</v>
      </c>
      <c r="N13" s="501">
        <f>M13/'20pobl'!X13*100</f>
        <v>36.239940868442694</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49643</v>
      </c>
      <c r="E14" s="500">
        <f>D14/'20pobl'!D14*100</f>
        <v>4.934397550841898</v>
      </c>
      <c r="F14" s="350"/>
      <c r="G14" s="368">
        <v>10681</v>
      </c>
      <c r="H14" s="501">
        <v>1.4654090207511576</v>
      </c>
      <c r="I14" s="350"/>
      <c r="J14" s="368">
        <v>11295</v>
      </c>
      <c r="K14" s="501">
        <v>5.8434906773172193</v>
      </c>
      <c r="L14" s="350"/>
      <c r="M14" s="368">
        <v>27667</v>
      </c>
      <c r="N14" s="501">
        <f>M14/'20pobl'!X14*100</f>
        <v>32.97891361615391</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45609</v>
      </c>
      <c r="E15" s="500">
        <f>D15/'20pobl'!D15*100</f>
        <v>3.7696316903957827</v>
      </c>
      <c r="F15" s="350"/>
      <c r="G15" s="368">
        <v>13056</v>
      </c>
      <c r="H15" s="501">
        <v>1.2922638372000952</v>
      </c>
      <c r="I15" s="350"/>
      <c r="J15" s="368">
        <v>10727</v>
      </c>
      <c r="K15" s="501">
        <v>7.2954922603988139</v>
      </c>
      <c r="L15" s="350"/>
      <c r="M15" s="368">
        <v>21826</v>
      </c>
      <c r="N15" s="501">
        <f>M15/'20pobl'!X15*100</f>
        <v>41.533777354900096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72563</v>
      </c>
      <c r="E16" s="500">
        <f>D16/'20pobl'!D16*100</f>
        <v>3.2789189052406313</v>
      </c>
      <c r="F16" s="350"/>
      <c r="G16" s="368">
        <v>24541</v>
      </c>
      <c r="H16" s="501">
        <v>1.3436307980042366</v>
      </c>
      <c r="I16" s="350"/>
      <c r="J16" s="368">
        <v>17407</v>
      </c>
      <c r="K16" s="501">
        <v>6.040468746204537</v>
      </c>
      <c r="L16" s="350"/>
      <c r="M16" s="368">
        <v>30615</v>
      </c>
      <c r="N16" s="501">
        <f>M16/'20pobl'!X16*100</f>
        <v>31.121027913879683</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24208</v>
      </c>
      <c r="E17" s="502">
        <f>D17/'20pobl'!D17*100</f>
        <v>4.1142989223079365</v>
      </c>
      <c r="F17" s="350"/>
      <c r="G17" s="377">
        <v>6768</v>
      </c>
      <c r="H17" s="502">
        <v>1.5032851044170106</v>
      </c>
      <c r="I17" s="350"/>
      <c r="J17" s="377">
        <v>5294</v>
      </c>
      <c r="K17" s="502">
        <v>5.4300220524129443</v>
      </c>
      <c r="L17" s="350"/>
      <c r="M17" s="377">
        <v>12146</v>
      </c>
      <c r="N17" s="502">
        <f>M17/'20pobl'!X17*100</f>
        <v>29.858891784256848</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160193</v>
      </c>
      <c r="E18" s="500">
        <f>D18/'20pobl'!D18*100</f>
        <v>6.7203422574037122</v>
      </c>
      <c r="F18" s="350"/>
      <c r="G18" s="368">
        <v>32178</v>
      </c>
      <c r="H18" s="501">
        <v>1.8360496346216721</v>
      </c>
      <c r="I18" s="350"/>
      <c r="J18" s="368">
        <v>29412</v>
      </c>
      <c r="K18" s="501">
        <v>7.1087951157849965</v>
      </c>
      <c r="L18" s="350"/>
      <c r="M18" s="368">
        <v>98603</v>
      </c>
      <c r="N18" s="501">
        <f>M18/'20pobl'!X18*100</f>
        <v>45.356608937648055</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98324</v>
      </c>
      <c r="E19" s="500">
        <f>D19/'20pobl'!D19*100</f>
        <v>4.7178475360421785</v>
      </c>
      <c r="F19" s="350"/>
      <c r="G19" s="368">
        <v>22804</v>
      </c>
      <c r="H19" s="501">
        <v>1.3576637990057452</v>
      </c>
      <c r="I19" s="350"/>
      <c r="J19" s="368">
        <v>19369</v>
      </c>
      <c r="K19" s="501">
        <v>7.0837142961635511</v>
      </c>
      <c r="L19" s="350"/>
      <c r="M19" s="368">
        <v>56151</v>
      </c>
      <c r="N19" s="501">
        <f>M19/'20pobl'!X19*100</f>
        <v>42.861395661267423</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374354</v>
      </c>
      <c r="E20" s="500">
        <f>D20/'20pobl'!D20*100</f>
        <v>4.7374810537584144</v>
      </c>
      <c r="F20" s="350"/>
      <c r="G20" s="368">
        <v>93664</v>
      </c>
      <c r="H20" s="501">
        <v>1.4697466529228365</v>
      </c>
      <c r="I20" s="350"/>
      <c r="J20" s="368">
        <v>86141</v>
      </c>
      <c r="K20" s="501">
        <v>8.004345006123522</v>
      </c>
      <c r="L20" s="350"/>
      <c r="M20" s="368">
        <v>194549</v>
      </c>
      <c r="N20" s="501">
        <f>M20/'20pobl'!X20*100</f>
        <v>42.948126432163463</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213093</v>
      </c>
      <c r="E21" s="500">
        <f>D21/'20pobl'!D21*100</f>
        <v>4.0852192067206072</v>
      </c>
      <c r="F21" s="350"/>
      <c r="G21" s="368">
        <v>57072</v>
      </c>
      <c r="H21" s="501">
        <v>1.3690727070395026</v>
      </c>
      <c r="I21" s="350"/>
      <c r="J21" s="368">
        <v>46817</v>
      </c>
      <c r="K21" s="501">
        <v>6.1986611516849468</v>
      </c>
      <c r="L21" s="350"/>
      <c r="M21" s="368">
        <v>109204</v>
      </c>
      <c r="N21" s="501">
        <f>M21/'20pobl'!X21*100</f>
        <v>37.365615312497866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58261</v>
      </c>
      <c r="E22" s="500">
        <f>D22/'20pobl'!D22*100</f>
        <v>5.526004784189789</v>
      </c>
      <c r="F22" s="350"/>
      <c r="G22" s="368">
        <v>13508</v>
      </c>
      <c r="H22" s="501">
        <v>1.6392428028285069</v>
      </c>
      <c r="I22" s="350"/>
      <c r="J22" s="368">
        <v>12798</v>
      </c>
      <c r="K22" s="501">
        <v>8.1408070836089763</v>
      </c>
      <c r="L22" s="350"/>
      <c r="M22" s="368">
        <v>31955</v>
      </c>
      <c r="N22" s="501">
        <f>M22/'20pobl'!X22*100</f>
        <v>43.738622209447158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84471</v>
      </c>
      <c r="E23" s="500">
        <f>D23/'20pobl'!D23*100</f>
        <v>3.1292231231551622</v>
      </c>
      <c r="F23" s="350"/>
      <c r="G23" s="368">
        <v>24678</v>
      </c>
      <c r="H23" s="501">
        <v>1.240460797156159</v>
      </c>
      <c r="I23" s="350"/>
      <c r="J23" s="368">
        <v>14976</v>
      </c>
      <c r="K23" s="501">
        <v>3.1651294710412636</v>
      </c>
      <c r="L23" s="350"/>
      <c r="M23" s="368">
        <v>44817</v>
      </c>
      <c r="N23" s="501">
        <f>M23/'20pobl'!X23*100</f>
        <v>18.922422164613291</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252940</v>
      </c>
      <c r="E24" s="500">
        <f>D24/'20pobl'!D24*100</f>
        <v>3.6807853661496677</v>
      </c>
      <c r="F24" s="350"/>
      <c r="G24" s="368">
        <v>59370</v>
      </c>
      <c r="H24" s="501">
        <v>1.0591638546285567</v>
      </c>
      <c r="I24" s="350"/>
      <c r="J24" s="368">
        <v>49160</v>
      </c>
      <c r="K24" s="501">
        <v>5.5186968870328581</v>
      </c>
      <c r="L24" s="350"/>
      <c r="M24" s="368">
        <v>144410</v>
      </c>
      <c r="N24" s="501">
        <f>M24/'20pobl'!X24*100</f>
        <v>38.432672961665801</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65755</v>
      </c>
      <c r="E25" s="500">
        <f>D25/'20pobl'!D25*100</f>
        <v>4.2376322105160042</v>
      </c>
      <c r="F25" s="350"/>
      <c r="G25" s="368">
        <v>22531</v>
      </c>
      <c r="H25" s="501">
        <v>1.735772191744624</v>
      </c>
      <c r="I25" s="350"/>
      <c r="J25" s="368">
        <v>15409</v>
      </c>
      <c r="K25" s="501">
        <v>8.4505111218356515</v>
      </c>
      <c r="L25" s="350"/>
      <c r="M25" s="368">
        <v>27815</v>
      </c>
      <c r="N25" s="501">
        <f>M25/'20pobl'!X25*100</f>
        <v>39.006296540408641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21678</v>
      </c>
      <c r="E26" s="504">
        <f>D26/'20pobl'!D26*100</f>
        <v>3.2251489611771094</v>
      </c>
      <c r="F26" s="350"/>
      <c r="G26" s="377">
        <v>5187</v>
      </c>
      <c r="H26" s="502">
        <v>0.97003858086740558</v>
      </c>
      <c r="I26" s="350"/>
      <c r="J26" s="377">
        <v>4010</v>
      </c>
      <c r="K26" s="502">
        <v>4.1902214234213524</v>
      </c>
      <c r="L26" s="350"/>
      <c r="M26" s="377">
        <v>12481</v>
      </c>
      <c r="N26" s="502">
        <f>M26/'20pobl'!X26*100</f>
        <v>29.90535521744339</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116059</v>
      </c>
      <c r="E27" s="504">
        <f>D27/'20pobl'!D27*100</f>
        <v>5.2366058416226675</v>
      </c>
      <c r="F27" s="350"/>
      <c r="G27" s="377">
        <v>30659</v>
      </c>
      <c r="H27" s="502">
        <v>1.8076622379659186</v>
      </c>
      <c r="I27" s="350"/>
      <c r="J27" s="377">
        <v>23360</v>
      </c>
      <c r="K27" s="502">
        <v>6.4652547908202243</v>
      </c>
      <c r="L27" s="350"/>
      <c r="M27" s="377">
        <v>62040</v>
      </c>
      <c r="N27" s="502">
        <f>M27/'20pobl'!X27*100</f>
        <v>39.036544850498338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14876</v>
      </c>
      <c r="E28" s="504">
        <f>D28/'20pobl'!D28*100</f>
        <v>4.6158333385047881</v>
      </c>
      <c r="F28" s="350"/>
      <c r="G28" s="377">
        <v>3473</v>
      </c>
      <c r="H28" s="502">
        <v>1.3776224608391081</v>
      </c>
      <c r="I28" s="350"/>
      <c r="J28" s="377">
        <v>2786</v>
      </c>
      <c r="K28" s="502">
        <v>5.7919793767281345</v>
      </c>
      <c r="L28" s="350"/>
      <c r="M28" s="377">
        <v>8617</v>
      </c>
      <c r="N28" s="502">
        <f>M28/'20pobl'!X28*100</f>
        <v>39.026268115942031</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5523</v>
      </c>
      <c r="E29" s="506">
        <f>D29/'20pobl'!D29*100</f>
        <v>3.2768696787208165</v>
      </c>
      <c r="F29" s="350"/>
      <c r="G29" s="389">
        <v>2941</v>
      </c>
      <c r="H29" s="507">
        <v>1.9879815329291128</v>
      </c>
      <c r="I29" s="350"/>
      <c r="J29" s="389">
        <v>1017</v>
      </c>
      <c r="K29" s="507">
        <v>6.4600139744648413</v>
      </c>
      <c r="L29" s="350"/>
      <c r="M29" s="389">
        <v>1565</v>
      </c>
      <c r="N29" s="507">
        <f>M29/'20pobl'!X29*100</f>
        <v>32.181780793748715</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2130206</v>
      </c>
      <c r="E31" s="1249">
        <f>D31/'20pobl'!D31*100</f>
        <v>4.4300509670708301</v>
      </c>
      <c r="F31" s="320"/>
      <c r="G31" s="1248">
        <f>SUM(G12:G29)</f>
        <v>553328</v>
      </c>
      <c r="H31" s="1249">
        <f>G31/'20pobl'!J31*100</f>
        <v>1.4410489618031967</v>
      </c>
      <c r="I31" s="320"/>
      <c r="J31" s="1248">
        <f>SUM(J12:J29)</f>
        <v>461989</v>
      </c>
      <c r="K31" s="1249">
        <f>J31/'20pobl'!Q31*100</f>
        <v>6.7780851952237722</v>
      </c>
      <c r="L31" s="320"/>
      <c r="M31" s="1248">
        <f>SUM(M12:M29)</f>
        <v>1114889</v>
      </c>
      <c r="N31" s="1249">
        <f>M31/'20pobl'!X31*100</f>
        <v>38.821228377208591</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18" t="str">
        <f>'20pobl'!B34:H34</f>
        <v xml:space="preserve">(1) Cifras INE de población referidas al 01/01/2023. Publicado Censo de Población Anual el 13/12/2023 </v>
      </c>
      <c r="C34" s="1435"/>
      <c r="D34" s="1435"/>
      <c r="E34" s="1435"/>
      <c r="F34" s="1435"/>
      <c r="G34" s="1435"/>
      <c r="H34" s="1435"/>
      <c r="I34" s="1435"/>
      <c r="J34" s="1435"/>
      <c r="K34" s="1435"/>
      <c r="L34" s="1435"/>
      <c r="M34" s="1435"/>
      <c r="N34" s="1435"/>
    </row>
    <row r="35" spans="2:14" ht="29.25" customHeight="1" x14ac:dyDescent="0.2">
      <c r="B35" s="1432"/>
      <c r="C35" s="1432"/>
      <c r="D35" s="1432"/>
      <c r="E35" s="510"/>
    </row>
    <row r="36" spans="2:14" ht="4.5" customHeight="1" x14ac:dyDescent="0.2">
      <c r="B36" s="1412"/>
      <c r="C36" s="1412"/>
      <c r="D36" s="1412"/>
      <c r="E36" s="452"/>
    </row>
  </sheetData>
  <mergeCells count="23">
    <mergeCell ref="B35:D35"/>
    <mergeCell ref="B36:D36"/>
    <mergeCell ref="E9:E10"/>
    <mergeCell ref="B34:N34"/>
    <mergeCell ref="K9:K10"/>
    <mergeCell ref="M9:M10"/>
    <mergeCell ref="N9:N10"/>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1"/>
      <c r="C2" s="1441"/>
      <c r="D2" s="1441"/>
      <c r="E2" s="1441"/>
      <c r="F2" s="1441"/>
      <c r="G2" s="1441"/>
      <c r="H2" s="1441"/>
      <c r="I2" s="1441"/>
      <c r="O2" s="37"/>
    </row>
    <row r="3" spans="1:50" s="38" customFormat="1" ht="4.5" customHeight="1" x14ac:dyDescent="0.2">
      <c r="B3" s="1442"/>
      <c r="C3" s="1442"/>
      <c r="D3" s="1442"/>
      <c r="E3" s="1442"/>
      <c r="F3" s="1442"/>
      <c r="G3" s="1442"/>
      <c r="H3" s="1442"/>
      <c r="I3" s="1442"/>
      <c r="O3" s="37"/>
    </row>
    <row r="4" spans="1:50" s="38" customFormat="1" ht="17.25" customHeight="1" x14ac:dyDescent="0.2">
      <c r="A4" s="1442" t="s">
        <v>192</v>
      </c>
      <c r="B4" s="1442"/>
      <c r="C4" s="1442"/>
      <c r="D4" s="1442"/>
      <c r="E4" s="1442"/>
      <c r="F4" s="1442"/>
      <c r="G4" s="1442"/>
      <c r="H4" s="1442"/>
      <c r="I4" s="1442"/>
      <c r="J4" s="1442"/>
      <c r="K4" s="1442"/>
      <c r="L4" s="1442"/>
      <c r="M4" s="1442"/>
      <c r="N4" s="1442"/>
      <c r="O4" s="1442"/>
      <c r="P4" s="1442"/>
      <c r="Q4" s="1442"/>
      <c r="R4" s="1442"/>
      <c r="S4" s="1442"/>
      <c r="T4" s="1442"/>
      <c r="U4" s="1442"/>
      <c r="V4" s="1442"/>
      <c r="W4" s="1442"/>
      <c r="X4" s="1442"/>
      <c r="Y4" s="1442"/>
      <c r="Z4" s="1442"/>
    </row>
    <row r="5" spans="1:50" s="38" customFormat="1" ht="17.25" customHeight="1" x14ac:dyDescent="0.2">
      <c r="B5" s="1450" t="e">
        <f>#REF!</f>
        <v>#REF!</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row>
    <row r="6" spans="1:50" s="38" customFormat="1" ht="6" customHeight="1" x14ac:dyDescent="0.2">
      <c r="O6" s="37"/>
    </row>
    <row r="7" spans="1:50" s="41" customFormat="1" ht="12.75" customHeight="1" x14ac:dyDescent="0.2">
      <c r="A7" s="39"/>
      <c r="B7" s="1443" t="s">
        <v>12</v>
      </c>
      <c r="C7" s="40"/>
      <c r="D7" s="1438" t="s">
        <v>109</v>
      </c>
      <c r="E7" s="1436"/>
      <c r="F7" s="181"/>
      <c r="G7" s="1436"/>
      <c r="H7" s="1436"/>
      <c r="I7" s="181"/>
      <c r="J7" s="1436"/>
      <c r="K7" s="1436"/>
      <c r="L7" s="181"/>
      <c r="M7" s="1436"/>
      <c r="N7" s="1437"/>
      <c r="O7" s="40"/>
      <c r="P7" s="1438" t="s">
        <v>13</v>
      </c>
      <c r="Q7" s="1436"/>
      <c r="R7" s="181"/>
      <c r="S7" s="1436"/>
      <c r="T7" s="1436"/>
      <c r="U7" s="181"/>
      <c r="V7" s="1436"/>
      <c r="W7" s="1436"/>
      <c r="X7" s="181"/>
      <c r="Y7" s="1436"/>
      <c r="Z7" s="1437"/>
      <c r="AA7" s="116"/>
      <c r="AB7" s="116"/>
      <c r="AC7" s="117"/>
      <c r="AD7" s="117"/>
      <c r="AE7" s="117"/>
      <c r="AF7" s="117"/>
      <c r="AG7" s="117"/>
      <c r="AH7" s="117"/>
      <c r="AI7" s="118"/>
    </row>
    <row r="8" spans="1:50" s="41" customFormat="1" ht="33.75" customHeight="1" x14ac:dyDescent="0.2">
      <c r="A8" s="39"/>
      <c r="B8" s="1444"/>
      <c r="C8" s="40"/>
      <c r="D8" s="1447"/>
      <c r="E8" s="1448"/>
      <c r="F8" s="40"/>
      <c r="G8" s="1438" t="s">
        <v>169</v>
      </c>
      <c r="H8" s="1437"/>
      <c r="I8" s="40"/>
      <c r="J8" s="1438" t="s">
        <v>175</v>
      </c>
      <c r="K8" s="1437"/>
      <c r="L8" s="40"/>
      <c r="M8" s="1438" t="s">
        <v>170</v>
      </c>
      <c r="N8" s="1437"/>
      <c r="O8" s="40"/>
      <c r="P8" s="1447"/>
      <c r="Q8" s="1449"/>
      <c r="R8" s="130"/>
      <c r="S8" s="1438" t="s">
        <v>172</v>
      </c>
      <c r="T8" s="1437"/>
      <c r="U8" s="40"/>
      <c r="V8" s="1438" t="s">
        <v>173</v>
      </c>
      <c r="W8" s="1437"/>
      <c r="X8" s="40"/>
      <c r="Y8" s="1438" t="s">
        <v>174</v>
      </c>
      <c r="Z8" s="1437"/>
      <c r="AA8" s="116"/>
      <c r="AB8" s="116"/>
      <c r="AC8" s="117"/>
      <c r="AD8" s="117"/>
      <c r="AE8" s="117"/>
      <c r="AF8" s="117"/>
      <c r="AG8" s="117"/>
      <c r="AH8" s="117"/>
      <c r="AI8" s="118"/>
    </row>
    <row r="9" spans="1:50" s="46" customFormat="1" ht="36.75" customHeight="1" x14ac:dyDescent="0.2">
      <c r="A9" s="42"/>
      <c r="B9" s="1445"/>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6" t="s">
        <v>217</v>
      </c>
      <c r="C33" s="1446"/>
      <c r="D33" s="1446"/>
      <c r="E33" s="1446"/>
      <c r="F33" s="1446"/>
      <c r="G33" s="1446"/>
      <c r="H33" s="1446"/>
      <c r="I33" s="1446"/>
      <c r="J33" s="1446"/>
      <c r="K33" s="1446"/>
      <c r="L33" s="1446"/>
      <c r="M33" s="1446"/>
      <c r="O33" s="86"/>
    </row>
    <row r="34" spans="2:19" ht="29.25" customHeight="1" x14ac:dyDescent="0.2">
      <c r="B34" s="1440"/>
      <c r="C34" s="1440"/>
      <c r="D34" s="1440"/>
      <c r="E34" s="1440"/>
      <c r="F34" s="1440"/>
      <c r="G34" s="1440"/>
      <c r="H34" s="1440"/>
      <c r="I34" s="1440"/>
      <c r="J34" s="1440"/>
      <c r="K34" s="1440"/>
      <c r="L34" s="1440"/>
      <c r="M34" s="1440"/>
      <c r="N34" s="1440"/>
      <c r="O34" s="1440"/>
      <c r="P34" s="1440"/>
      <c r="Q34" s="89"/>
      <c r="R34" s="89"/>
      <c r="S34" s="89"/>
    </row>
    <row r="35" spans="2:19" ht="4.5" customHeight="1" x14ac:dyDescent="0.2">
      <c r="B35" s="1439"/>
      <c r="C35" s="1439"/>
      <c r="D35" s="1439"/>
      <c r="E35" s="1439"/>
      <c r="F35" s="1439"/>
      <c r="G35" s="1439"/>
      <c r="H35" s="1439"/>
      <c r="I35" s="1439"/>
      <c r="J35" s="1439"/>
      <c r="K35" s="1439"/>
      <c r="L35" s="1439"/>
      <c r="M35" s="1439"/>
      <c r="N35" s="1439"/>
      <c r="O35" s="1439"/>
      <c r="P35" s="1439"/>
      <c r="Q35" s="89"/>
      <c r="R35" s="89"/>
      <c r="S35" s="89"/>
    </row>
    <row r="38" spans="2:19" x14ac:dyDescent="0.2">
      <c r="L38" s="90"/>
      <c r="M38" s="90"/>
      <c r="N38" s="90"/>
    </row>
  </sheetData>
  <mergeCells count="22">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 ref="V7:W7"/>
    <mergeCell ref="Y7:Z7"/>
    <mergeCell ref="S8:T8"/>
    <mergeCell ref="V8:W8"/>
    <mergeCell ref="Y8:Z8"/>
    <mergeCell ref="S7:T7"/>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5" zoomScale="80" zoomScaleNormal="80" workbookViewId="0">
      <selection activeCell="AC36" sqref="AC36"/>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86"/>
      <c r="C2" s="1386"/>
      <c r="D2" s="1386"/>
      <c r="E2" s="1386"/>
      <c r="F2" s="1386"/>
      <c r="G2" s="1386"/>
      <c r="H2" s="1386"/>
      <c r="I2" s="138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7"/>
      <c r="C3" s="1387"/>
      <c r="D3" s="1387"/>
      <c r="E3" s="1387"/>
      <c r="F3" s="1387"/>
      <c r="G3" s="1387"/>
      <c r="H3" s="1387"/>
      <c r="I3" s="138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3" t="s">
        <v>396</v>
      </c>
      <c r="B4" s="1413"/>
      <c r="C4" s="1413"/>
      <c r="D4" s="1413"/>
      <c r="E4" s="1413"/>
      <c r="F4" s="1413"/>
      <c r="G4" s="1413"/>
      <c r="H4" s="1413"/>
      <c r="I4" s="1413"/>
      <c r="J4" s="1413"/>
      <c r="K4" s="1413"/>
      <c r="L4" s="1413"/>
      <c r="M4" s="1413"/>
      <c r="N4" s="1413"/>
      <c r="O4" s="1413"/>
      <c r="P4" s="1413"/>
      <c r="Q4" s="1413"/>
      <c r="R4" s="1413"/>
      <c r="S4" s="1413"/>
      <c r="T4" s="1413"/>
      <c r="U4" s="1413"/>
      <c r="V4" s="1413"/>
      <c r="W4" s="1413"/>
      <c r="X4" s="1413"/>
      <c r="Y4" s="1413"/>
      <c r="Z4" s="1413"/>
    </row>
    <row r="5" spans="1:50" s="492" customFormat="1" ht="17.2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1414"/>
      <c r="V5" s="1414"/>
      <c r="W5" s="1414"/>
      <c r="X5" s="1414"/>
      <c r="Y5" s="1414"/>
      <c r="Z5" s="1414"/>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1" t="s">
        <v>12</v>
      </c>
      <c r="D7" s="1451" t="s">
        <v>476</v>
      </c>
      <c r="E7" s="1451"/>
      <c r="G7" s="1451"/>
      <c r="H7" s="1451"/>
      <c r="J7" s="1451"/>
      <c r="K7" s="1451"/>
      <c r="M7" s="1451"/>
      <c r="N7" s="1451"/>
      <c r="P7" s="1451" t="s">
        <v>13</v>
      </c>
      <c r="Q7" s="1451"/>
      <c r="S7" s="1451"/>
      <c r="T7" s="1451"/>
      <c r="V7" s="1451"/>
      <c r="W7" s="1451"/>
      <c r="Y7" s="1451"/>
      <c r="Z7" s="1451"/>
      <c r="AA7" s="512"/>
      <c r="AB7" s="512"/>
      <c r="AI7" s="514"/>
    </row>
    <row r="8" spans="1:50" s="513" customFormat="1" ht="33.75" customHeight="1" x14ac:dyDescent="0.2">
      <c r="A8" s="512"/>
      <c r="B8" s="1451"/>
      <c r="D8" s="1451"/>
      <c r="E8" s="1451"/>
      <c r="G8" s="1451" t="s">
        <v>169</v>
      </c>
      <c r="H8" s="1451"/>
      <c r="J8" s="1451" t="s">
        <v>175</v>
      </c>
      <c r="K8" s="1451"/>
      <c r="M8" s="1451" t="s">
        <v>170</v>
      </c>
      <c r="N8" s="1451"/>
      <c r="P8" s="1451"/>
      <c r="Q8" s="1451"/>
      <c r="S8" s="1451" t="s">
        <v>172</v>
      </c>
      <c r="T8" s="1451"/>
      <c r="V8" s="1451" t="s">
        <v>173</v>
      </c>
      <c r="W8" s="1451"/>
      <c r="Y8" s="1451" t="s">
        <v>174</v>
      </c>
      <c r="Z8" s="1451"/>
      <c r="AA8" s="512"/>
      <c r="AB8" s="512"/>
      <c r="AI8" s="514"/>
    </row>
    <row r="9" spans="1:50" s="513" customFormat="1" ht="36.75" customHeight="1" x14ac:dyDescent="0.2">
      <c r="A9" s="512"/>
      <c r="B9" s="1451"/>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415660</v>
      </c>
      <c r="Q11" s="564">
        <f>P11*100/D11</f>
        <v>4.842181756673086</v>
      </c>
      <c r="R11" s="558"/>
      <c r="S11" s="561">
        <f>'23solcasaad'!J12</f>
        <v>119352</v>
      </c>
      <c r="T11" s="565">
        <f>S11*100/G11</f>
        <v>1.7011143074072275</v>
      </c>
      <c r="U11" s="558"/>
      <c r="V11" s="561">
        <f>'23solcasaad'!Q12</f>
        <v>100691</v>
      </c>
      <c r="W11" s="565">
        <f>V11*100/J11</f>
        <v>8.7866758700851957</v>
      </c>
      <c r="X11" s="558"/>
      <c r="Y11" s="561">
        <f>'23solcasaad'!X12</f>
        <v>195617</v>
      </c>
      <c r="Z11" s="565">
        <f>Y11*100/M11</f>
        <v>46.344965161375917</v>
      </c>
      <c r="AA11" s="566"/>
      <c r="AB11" s="567">
        <f>_xlfn.RANK.EQ(Q11,Q$11:Q$30,0)</f>
        <v>5</v>
      </c>
      <c r="AC11" s="567">
        <v>1</v>
      </c>
      <c r="AD11" s="567">
        <f>MATCH(AC11,AB$11:AB$30,0)</f>
        <v>7</v>
      </c>
      <c r="AE11" s="568" t="str">
        <f t="shared" ref="AE11:AE29" si="2">INDEX(B$11:B$30,AD11,1)</f>
        <v>Castilla y León</v>
      </c>
      <c r="AF11" s="569">
        <f t="shared" ref="AF11:AF29" si="3">INDEX(Q$11:Q$30,AD11,1)</f>
        <v>6.7203422574037122</v>
      </c>
      <c r="AH11" s="567">
        <f>_xlfn.RANK.EQ(T11,T$11:T$30,0)</f>
        <v>5</v>
      </c>
      <c r="AI11" s="567">
        <v>1</v>
      </c>
      <c r="AJ11" s="567">
        <f>MATCH(AI11,AH$11:AH$30,0)</f>
        <v>18</v>
      </c>
      <c r="AK11" s="568" t="str">
        <f>INDEX(B$11:B$30,AJ11,1)</f>
        <v>Ceuta y Melilla</v>
      </c>
      <c r="AL11" s="569">
        <f>INDEX(T$11:T$30,AJ11,1)</f>
        <v>1.9879815329291126</v>
      </c>
      <c r="AN11" s="567">
        <f>_xlfn.RANK.EQ(W11,W$11:W$30,0)</f>
        <v>1</v>
      </c>
      <c r="AO11" s="567">
        <v>1</v>
      </c>
      <c r="AP11" s="567">
        <f>MATCH(AO11,AN$11:AN$30,0)</f>
        <v>1</v>
      </c>
      <c r="AQ11" s="568" t="str">
        <f>INDEX(B$11:B$30,AP11,1)</f>
        <v>Andalucía</v>
      </c>
      <c r="AR11" s="569">
        <f>INDEX(W$11:W$30,AP11,1)</f>
        <v>8.7866758700851957</v>
      </c>
      <c r="AT11" s="567">
        <f>_xlfn.RANK.EQ(Z11,Z$11:Z$30,0)</f>
        <v>1</v>
      </c>
      <c r="AU11" s="567">
        <v>1</v>
      </c>
      <c r="AV11" s="567">
        <f>MATCH(AU11,AT$11:AT$30,0)</f>
        <v>1</v>
      </c>
      <c r="AW11" s="568" t="str">
        <f>INDEX(B$11:B$30,AV11,1)</f>
        <v>Andalucía</v>
      </c>
      <c r="AX11" s="569">
        <f>INDEX(Z$11:Z$30,AV11,1)</f>
        <v>46.344965161375917</v>
      </c>
    </row>
    <row r="12" spans="1:50" s="396" customFormat="1" ht="18" customHeight="1" x14ac:dyDescent="0.2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56996</v>
      </c>
      <c r="Q12" s="564">
        <f t="shared" ref="Q12:Q28" si="8">P12*100/D12</f>
        <v>4.2493452194120733</v>
      </c>
      <c r="R12" s="558"/>
      <c r="S12" s="561">
        <f>'23solcasaad'!J13</f>
        <v>10865</v>
      </c>
      <c r="T12" s="565">
        <f t="shared" ref="T12:T28" si="9">S12*100/G12</f>
        <v>1.0404706202315754</v>
      </c>
      <c r="U12" s="558"/>
      <c r="V12" s="561">
        <f>'23solcasaad'!Q13</f>
        <v>11320</v>
      </c>
      <c r="W12" s="565">
        <f t="shared" ref="W12:W28" si="10">V12*100/J12</f>
        <v>5.6320369366097323</v>
      </c>
      <c r="X12" s="558"/>
      <c r="Y12" s="561">
        <f>'23solcasaad'!X13</f>
        <v>34811</v>
      </c>
      <c r="Z12" s="565">
        <f t="shared" ref="Z12:Z28" si="11">Y12*100/M12</f>
        <v>36.239940868442694</v>
      </c>
      <c r="AA12" s="566"/>
      <c r="AB12" s="567">
        <f t="shared" ref="AB12:AB28" si="12">_xlfn.RANK.EQ(Q12,Q$11:Q$30,0)</f>
        <v>10</v>
      </c>
      <c r="AC12" s="567">
        <v>2</v>
      </c>
      <c r="AD12" s="567">
        <f t="shared" ref="AD12:AD28" si="13">MATCH(AC12,AB$11:AB$30,0)</f>
        <v>11</v>
      </c>
      <c r="AE12" s="568" t="str">
        <f t="shared" si="2"/>
        <v>Extremadura</v>
      </c>
      <c r="AF12" s="569">
        <f t="shared" si="3"/>
        <v>5.526004784189789</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1.8360496346216721</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8.4505111218356515</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45.356608937648062</v>
      </c>
    </row>
    <row r="13" spans="1:50" s="396" customFormat="1" ht="18" customHeight="1" x14ac:dyDescent="0.2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49643</v>
      </c>
      <c r="Q13" s="564">
        <f t="shared" si="8"/>
        <v>4.934397550841898</v>
      </c>
      <c r="R13" s="558"/>
      <c r="S13" s="561">
        <f>'23solcasaad'!J14</f>
        <v>10681</v>
      </c>
      <c r="T13" s="565">
        <f t="shared" si="9"/>
        <v>1.4654090207511576</v>
      </c>
      <c r="U13" s="558"/>
      <c r="V13" s="561">
        <f>'23solcasaad'!Q14</f>
        <v>11295</v>
      </c>
      <c r="W13" s="565">
        <f t="shared" si="10"/>
        <v>5.8434906773172193</v>
      </c>
      <c r="X13" s="558"/>
      <c r="Y13" s="561">
        <f>'23solcasaad'!X14</f>
        <v>27667</v>
      </c>
      <c r="Z13" s="565">
        <f t="shared" si="11"/>
        <v>32.97891361615391</v>
      </c>
      <c r="AA13" s="566"/>
      <c r="AB13" s="567">
        <f t="shared" si="12"/>
        <v>4</v>
      </c>
      <c r="AC13" s="567">
        <v>3</v>
      </c>
      <c r="AD13" s="567">
        <f t="shared" si="13"/>
        <v>16</v>
      </c>
      <c r="AE13" s="568" t="str">
        <f t="shared" si="2"/>
        <v>País Vasco</v>
      </c>
      <c r="AF13" s="570">
        <f t="shared" si="3"/>
        <v>5.2366058416226666</v>
      </c>
      <c r="AH13" s="567">
        <f t="shared" si="14"/>
        <v>9</v>
      </c>
      <c r="AI13" s="567">
        <v>3</v>
      </c>
      <c r="AJ13" s="567">
        <f t="shared" si="15"/>
        <v>16</v>
      </c>
      <c r="AK13" s="568" t="str">
        <f t="shared" si="16"/>
        <v>País Vasco</v>
      </c>
      <c r="AL13" s="569">
        <f t="shared" si="17"/>
        <v>1.8076622379659186</v>
      </c>
      <c r="AN13" s="567">
        <f t="shared" si="18"/>
        <v>13</v>
      </c>
      <c r="AO13" s="567">
        <v>3</v>
      </c>
      <c r="AP13" s="567">
        <f t="shared" si="19"/>
        <v>11</v>
      </c>
      <c r="AQ13" s="568" t="str">
        <f t="shared" si="20"/>
        <v>Extremadura</v>
      </c>
      <c r="AR13" s="569">
        <f t="shared" si="21"/>
        <v>8.1408070836089763</v>
      </c>
      <c r="AT13" s="567">
        <f t="shared" si="22"/>
        <v>14</v>
      </c>
      <c r="AU13" s="567">
        <v>3</v>
      </c>
      <c r="AV13" s="567">
        <f t="shared" si="23"/>
        <v>11</v>
      </c>
      <c r="AW13" s="568" t="str">
        <f t="shared" si="24"/>
        <v>Extremadura</v>
      </c>
      <c r="AX13" s="569">
        <f t="shared" si="25"/>
        <v>43.738622209447158</v>
      </c>
    </row>
    <row r="14" spans="1:50" s="396" customFormat="1" ht="18" customHeight="1" x14ac:dyDescent="0.2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45609</v>
      </c>
      <c r="Q14" s="564">
        <f t="shared" si="8"/>
        <v>3.7696316903957827</v>
      </c>
      <c r="R14" s="558"/>
      <c r="S14" s="561">
        <f>'23solcasaad'!J15</f>
        <v>13056</v>
      </c>
      <c r="T14" s="565">
        <f t="shared" si="9"/>
        <v>1.292263837200095</v>
      </c>
      <c r="U14" s="558"/>
      <c r="V14" s="561">
        <f>'23solcasaad'!Q15</f>
        <v>10727</v>
      </c>
      <c r="W14" s="565">
        <f t="shared" si="10"/>
        <v>7.2954922603988139</v>
      </c>
      <c r="X14" s="558"/>
      <c r="Y14" s="561">
        <f>'23solcasaad'!X15</f>
        <v>21826</v>
      </c>
      <c r="Z14" s="565">
        <f t="shared" si="11"/>
        <v>41.533777354900096</v>
      </c>
      <c r="AA14" s="566"/>
      <c r="AB14" s="567">
        <f t="shared" si="12"/>
        <v>14</v>
      </c>
      <c r="AC14" s="567">
        <v>4</v>
      </c>
      <c r="AD14" s="567">
        <f t="shared" si="13"/>
        <v>3</v>
      </c>
      <c r="AE14" s="568" t="str">
        <f t="shared" si="2"/>
        <v>Asturias, Principado de</v>
      </c>
      <c r="AF14" s="569">
        <f t="shared" si="3"/>
        <v>4.934397550841898</v>
      </c>
      <c r="AH14" s="567">
        <f t="shared" si="14"/>
        <v>15</v>
      </c>
      <c r="AI14" s="567">
        <v>4</v>
      </c>
      <c r="AJ14" s="567">
        <f t="shared" si="15"/>
        <v>14</v>
      </c>
      <c r="AK14" s="568" t="str">
        <f t="shared" si="16"/>
        <v>Murcia, Región de</v>
      </c>
      <c r="AL14" s="569">
        <f t="shared" si="17"/>
        <v>1.735772191744624</v>
      </c>
      <c r="AN14" s="567">
        <f t="shared" si="18"/>
        <v>5</v>
      </c>
      <c r="AO14" s="567">
        <v>4</v>
      </c>
      <c r="AP14" s="567">
        <f t="shared" si="19"/>
        <v>9</v>
      </c>
      <c r="AQ14" s="568" t="str">
        <f t="shared" si="20"/>
        <v>Cataluña</v>
      </c>
      <c r="AR14" s="569">
        <f t="shared" si="21"/>
        <v>8.004345006123522</v>
      </c>
      <c r="AT14" s="567">
        <f t="shared" si="22"/>
        <v>6</v>
      </c>
      <c r="AU14" s="567">
        <v>4</v>
      </c>
      <c r="AV14" s="567">
        <f t="shared" si="23"/>
        <v>9</v>
      </c>
      <c r="AW14" s="568" t="str">
        <f t="shared" si="24"/>
        <v>Cataluña</v>
      </c>
      <c r="AX14" s="569">
        <f t="shared" si="25"/>
        <v>42.94812643216347</v>
      </c>
    </row>
    <row r="15" spans="1:50" s="396" customFormat="1" ht="18" customHeight="1" x14ac:dyDescent="0.2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72563</v>
      </c>
      <c r="Q15" s="564">
        <f t="shared" si="8"/>
        <v>3.2789189052406309</v>
      </c>
      <c r="R15" s="558"/>
      <c r="S15" s="561">
        <f>'23solcasaad'!J16</f>
        <v>24541</v>
      </c>
      <c r="T15" s="565">
        <f t="shared" si="9"/>
        <v>1.3436307980042366</v>
      </c>
      <c r="U15" s="558"/>
      <c r="V15" s="561">
        <f>'23solcasaad'!Q16</f>
        <v>17407</v>
      </c>
      <c r="W15" s="565">
        <f t="shared" si="10"/>
        <v>6.040468746204537</v>
      </c>
      <c r="X15" s="558"/>
      <c r="Y15" s="561">
        <f>'23solcasaad'!X16</f>
        <v>30615</v>
      </c>
      <c r="Z15" s="565">
        <f t="shared" si="11"/>
        <v>31.121027913879683</v>
      </c>
      <c r="AA15" s="566"/>
      <c r="AB15" s="567">
        <f t="shared" si="12"/>
        <v>16</v>
      </c>
      <c r="AC15" s="567">
        <v>5</v>
      </c>
      <c r="AD15" s="567">
        <f t="shared" si="13"/>
        <v>1</v>
      </c>
      <c r="AE15" s="568" t="str">
        <f t="shared" si="2"/>
        <v>Andalucía</v>
      </c>
      <c r="AF15" s="569">
        <f t="shared" si="3"/>
        <v>4.842181756673086</v>
      </c>
      <c r="AH15" s="567">
        <f t="shared" si="14"/>
        <v>14</v>
      </c>
      <c r="AI15" s="567">
        <v>5</v>
      </c>
      <c r="AJ15" s="567">
        <f t="shared" si="15"/>
        <v>1</v>
      </c>
      <c r="AK15" s="568" t="str">
        <f t="shared" si="16"/>
        <v>Andalucía</v>
      </c>
      <c r="AL15" s="569">
        <f t="shared" si="17"/>
        <v>1.7011143074072275</v>
      </c>
      <c r="AN15" s="567">
        <f t="shared" si="18"/>
        <v>12</v>
      </c>
      <c r="AO15" s="567">
        <v>5</v>
      </c>
      <c r="AP15" s="567">
        <f t="shared" si="19"/>
        <v>4</v>
      </c>
      <c r="AQ15" s="568" t="str">
        <f t="shared" si="20"/>
        <v>Balears, Illes</v>
      </c>
      <c r="AR15" s="569">
        <f t="shared" si="21"/>
        <v>7.2954922603988139</v>
      </c>
      <c r="AT15" s="567">
        <f t="shared" si="22"/>
        <v>16</v>
      </c>
      <c r="AU15" s="567">
        <v>5</v>
      </c>
      <c r="AV15" s="567">
        <f t="shared" si="23"/>
        <v>8</v>
      </c>
      <c r="AW15" s="568" t="str">
        <f t="shared" si="24"/>
        <v>Castilla - La Mancha</v>
      </c>
      <c r="AX15" s="569">
        <f t="shared" si="25"/>
        <v>42.861395661267423</v>
      </c>
    </row>
    <row r="16" spans="1:50" s="396" customFormat="1" ht="18" customHeight="1" x14ac:dyDescent="0.2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24208</v>
      </c>
      <c r="Q16" s="564">
        <f t="shared" si="8"/>
        <v>4.1142989223079365</v>
      </c>
      <c r="R16" s="558"/>
      <c r="S16" s="572">
        <f>'23solcasaad'!J17</f>
        <v>6768</v>
      </c>
      <c r="T16" s="565">
        <f t="shared" si="9"/>
        <v>1.5032851044170106</v>
      </c>
      <c r="U16" s="558"/>
      <c r="V16" s="572">
        <f>'23solcasaad'!Q17</f>
        <v>5294</v>
      </c>
      <c r="W16" s="565">
        <f t="shared" si="10"/>
        <v>5.4300220524129443</v>
      </c>
      <c r="X16" s="558"/>
      <c r="Y16" s="572">
        <f>'23solcasaad'!X17</f>
        <v>12146</v>
      </c>
      <c r="Z16" s="565">
        <f t="shared" si="11"/>
        <v>29.858891784256848</v>
      </c>
      <c r="AA16" s="566"/>
      <c r="AB16" s="567">
        <f t="shared" si="12"/>
        <v>12</v>
      </c>
      <c r="AC16" s="567">
        <v>6</v>
      </c>
      <c r="AD16" s="567">
        <f t="shared" si="13"/>
        <v>9</v>
      </c>
      <c r="AE16" s="568" t="str">
        <f t="shared" si="2"/>
        <v>Cataluña</v>
      </c>
      <c r="AF16" s="569">
        <f t="shared" si="3"/>
        <v>4.7374810537584144</v>
      </c>
      <c r="AH16" s="567">
        <f t="shared" si="14"/>
        <v>7</v>
      </c>
      <c r="AI16" s="567">
        <v>6</v>
      </c>
      <c r="AJ16" s="567">
        <f t="shared" si="15"/>
        <v>11</v>
      </c>
      <c r="AK16" s="568" t="str">
        <f t="shared" si="16"/>
        <v>Extremadura</v>
      </c>
      <c r="AL16" s="569">
        <f t="shared" si="17"/>
        <v>1.6392428028285069</v>
      </c>
      <c r="AN16" s="567">
        <f t="shared" si="18"/>
        <v>17</v>
      </c>
      <c r="AO16" s="567">
        <v>6</v>
      </c>
      <c r="AP16" s="567">
        <f t="shared" si="19"/>
        <v>7</v>
      </c>
      <c r="AQ16" s="568" t="str">
        <f t="shared" si="20"/>
        <v>Castilla y León</v>
      </c>
      <c r="AR16" s="569">
        <f t="shared" si="21"/>
        <v>7.1087951157849956</v>
      </c>
      <c r="AT16" s="567">
        <f t="shared" si="22"/>
        <v>18</v>
      </c>
      <c r="AU16" s="567">
        <v>6</v>
      </c>
      <c r="AV16" s="567">
        <f t="shared" si="23"/>
        <v>4</v>
      </c>
      <c r="AW16" s="568" t="str">
        <f t="shared" si="24"/>
        <v>Balears, Illes</v>
      </c>
      <c r="AX16" s="569">
        <f t="shared" si="25"/>
        <v>41.533777354900096</v>
      </c>
    </row>
    <row r="17" spans="1:50" s="396" customFormat="1" ht="18" customHeight="1" x14ac:dyDescent="0.2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160193</v>
      </c>
      <c r="Q17" s="564">
        <f>P17*100/D17</f>
        <v>6.7203422574037122</v>
      </c>
      <c r="R17" s="558"/>
      <c r="S17" s="561">
        <f>'23solcasaad'!J18</f>
        <v>32178</v>
      </c>
      <c r="T17" s="565">
        <f>S17*100/G17</f>
        <v>1.8360496346216721</v>
      </c>
      <c r="U17" s="558"/>
      <c r="V17" s="561">
        <f>'23solcasaad'!Q18</f>
        <v>29412</v>
      </c>
      <c r="W17" s="565">
        <f>V17*100/J17</f>
        <v>7.1087951157849956</v>
      </c>
      <c r="X17" s="558"/>
      <c r="Y17" s="561">
        <f>'23solcasaad'!X18</f>
        <v>98603</v>
      </c>
      <c r="Z17" s="565">
        <f>Y17*100/M17</f>
        <v>45.356608937648062</v>
      </c>
      <c r="AA17" s="566"/>
      <c r="AB17" s="567">
        <f t="shared" si="12"/>
        <v>1</v>
      </c>
      <c r="AC17" s="567">
        <v>7</v>
      </c>
      <c r="AD17" s="567">
        <f t="shared" si="13"/>
        <v>8</v>
      </c>
      <c r="AE17" s="568" t="str">
        <f t="shared" si="2"/>
        <v>Castilla - La Mancha</v>
      </c>
      <c r="AF17" s="569">
        <f t="shared" si="3"/>
        <v>4.7178475360421785</v>
      </c>
      <c r="AH17" s="567">
        <f t="shared" si="14"/>
        <v>2</v>
      </c>
      <c r="AI17" s="567">
        <v>7</v>
      </c>
      <c r="AJ17" s="567">
        <f t="shared" si="15"/>
        <v>6</v>
      </c>
      <c r="AK17" s="568" t="str">
        <f t="shared" si="16"/>
        <v>Cantabria</v>
      </c>
      <c r="AL17" s="569">
        <f t="shared" si="17"/>
        <v>1.5032851044170106</v>
      </c>
      <c r="AN17" s="567">
        <f t="shared" si="18"/>
        <v>6</v>
      </c>
      <c r="AO17" s="567">
        <v>7</v>
      </c>
      <c r="AP17" s="567">
        <f t="shared" si="19"/>
        <v>8</v>
      </c>
      <c r="AQ17" s="568" t="str">
        <f t="shared" si="20"/>
        <v>Castilla - La Mancha</v>
      </c>
      <c r="AR17" s="569">
        <f t="shared" si="21"/>
        <v>7.083714296163552</v>
      </c>
      <c r="AT17" s="567">
        <f t="shared" si="22"/>
        <v>2</v>
      </c>
      <c r="AU17" s="567">
        <v>7</v>
      </c>
      <c r="AV17" s="567">
        <f t="shared" si="23"/>
        <v>16</v>
      </c>
      <c r="AW17" s="568" t="str">
        <f t="shared" si="24"/>
        <v>País Vasco</v>
      </c>
      <c r="AX17" s="569">
        <f t="shared" si="25"/>
        <v>39.036544850498338</v>
      </c>
    </row>
    <row r="18" spans="1:50" s="396" customFormat="1" ht="18" customHeight="1" x14ac:dyDescent="0.2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98324</v>
      </c>
      <c r="Q18" s="564">
        <f t="shared" si="8"/>
        <v>4.7178475360421785</v>
      </c>
      <c r="R18" s="558"/>
      <c r="S18" s="561">
        <f>'23solcasaad'!J19</f>
        <v>22804</v>
      </c>
      <c r="T18" s="565">
        <f t="shared" si="9"/>
        <v>1.3576637990057452</v>
      </c>
      <c r="U18" s="558"/>
      <c r="V18" s="561">
        <f>'23solcasaad'!Q19</f>
        <v>19369</v>
      </c>
      <c r="W18" s="565">
        <f t="shared" si="10"/>
        <v>7.083714296163552</v>
      </c>
      <c r="X18" s="558"/>
      <c r="Y18" s="561">
        <f>'23solcasaad'!X19</f>
        <v>56151</v>
      </c>
      <c r="Z18" s="565">
        <f t="shared" si="11"/>
        <v>42.861395661267423</v>
      </c>
      <c r="AA18" s="566"/>
      <c r="AB18" s="567">
        <f t="shared" si="12"/>
        <v>7</v>
      </c>
      <c r="AC18" s="567">
        <v>8</v>
      </c>
      <c r="AD18" s="567">
        <f t="shared" si="13"/>
        <v>17</v>
      </c>
      <c r="AE18" s="568" t="str">
        <f t="shared" si="2"/>
        <v>Rioja, La</v>
      </c>
      <c r="AF18" s="569">
        <f t="shared" si="3"/>
        <v>4.6158333385047881</v>
      </c>
      <c r="AH18" s="567">
        <f t="shared" si="14"/>
        <v>13</v>
      </c>
      <c r="AI18" s="567">
        <v>8</v>
      </c>
      <c r="AJ18" s="567">
        <f t="shared" si="15"/>
        <v>9</v>
      </c>
      <c r="AK18" s="568" t="str">
        <f t="shared" si="16"/>
        <v>Cataluña</v>
      </c>
      <c r="AL18" s="569">
        <f t="shared" si="17"/>
        <v>1.4697466529228367</v>
      </c>
      <c r="AN18" s="567">
        <f t="shared" si="18"/>
        <v>7</v>
      </c>
      <c r="AO18" s="567">
        <v>8</v>
      </c>
      <c r="AP18" s="567">
        <f t="shared" si="19"/>
        <v>20</v>
      </c>
      <c r="AQ18" s="568" t="str">
        <f t="shared" si="20"/>
        <v>TOTAL</v>
      </c>
      <c r="AR18" s="569">
        <f t="shared" si="21"/>
        <v>6.7780851952237713</v>
      </c>
      <c r="AT18" s="567">
        <f t="shared" si="22"/>
        <v>5</v>
      </c>
      <c r="AU18" s="567">
        <v>8</v>
      </c>
      <c r="AV18" s="567">
        <f t="shared" si="23"/>
        <v>17</v>
      </c>
      <c r="AW18" s="568" t="str">
        <f t="shared" si="24"/>
        <v>Rioja, La</v>
      </c>
      <c r="AX18" s="569">
        <f t="shared" si="25"/>
        <v>39.026268115942031</v>
      </c>
    </row>
    <row r="19" spans="1:50" s="396" customFormat="1" ht="18" customHeight="1" x14ac:dyDescent="0.2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374354</v>
      </c>
      <c r="Q19" s="564">
        <f t="shared" si="8"/>
        <v>4.7374810537584144</v>
      </c>
      <c r="R19" s="558"/>
      <c r="S19" s="561">
        <f>'23solcasaad'!J20</f>
        <v>93664</v>
      </c>
      <c r="T19" s="565">
        <f t="shared" si="9"/>
        <v>1.4697466529228367</v>
      </c>
      <c r="U19" s="558"/>
      <c r="V19" s="561">
        <f>'23solcasaad'!Q20</f>
        <v>86141</v>
      </c>
      <c r="W19" s="565">
        <f t="shared" si="10"/>
        <v>8.004345006123522</v>
      </c>
      <c r="X19" s="558"/>
      <c r="Y19" s="561">
        <f>'23solcasaad'!X20</f>
        <v>194549</v>
      </c>
      <c r="Z19" s="565">
        <f t="shared" si="11"/>
        <v>42.94812643216347</v>
      </c>
      <c r="AA19" s="566"/>
      <c r="AB19" s="567">
        <f t="shared" si="12"/>
        <v>6</v>
      </c>
      <c r="AC19" s="567">
        <v>9</v>
      </c>
      <c r="AD19" s="567">
        <f t="shared" si="13"/>
        <v>20</v>
      </c>
      <c r="AE19" s="568" t="str">
        <f t="shared" si="2"/>
        <v>TOTAL</v>
      </c>
      <c r="AF19" s="569">
        <f t="shared" si="3"/>
        <v>4.4300509670708301</v>
      </c>
      <c r="AH19" s="567">
        <f t="shared" si="14"/>
        <v>8</v>
      </c>
      <c r="AI19" s="567">
        <v>9</v>
      </c>
      <c r="AJ19" s="567">
        <f t="shared" si="15"/>
        <v>3</v>
      </c>
      <c r="AK19" s="568" t="str">
        <f t="shared" si="16"/>
        <v>Asturias, Principado de</v>
      </c>
      <c r="AL19" s="569">
        <f t="shared" si="17"/>
        <v>1.4654090207511576</v>
      </c>
      <c r="AN19" s="567">
        <f t="shared" si="18"/>
        <v>4</v>
      </c>
      <c r="AO19" s="567">
        <v>9</v>
      </c>
      <c r="AP19" s="567">
        <f t="shared" si="19"/>
        <v>16</v>
      </c>
      <c r="AQ19" s="568" t="str">
        <f t="shared" si="20"/>
        <v>País Vasco</v>
      </c>
      <c r="AR19" s="569">
        <f t="shared" si="21"/>
        <v>6.4652547908202243</v>
      </c>
      <c r="AT19" s="567">
        <f t="shared" si="22"/>
        <v>4</v>
      </c>
      <c r="AU19" s="567">
        <v>9</v>
      </c>
      <c r="AV19" s="567">
        <f t="shared" si="23"/>
        <v>14</v>
      </c>
      <c r="AW19" s="568" t="str">
        <f t="shared" si="24"/>
        <v>Murcia, Región de</v>
      </c>
      <c r="AX19" s="569">
        <f t="shared" si="25"/>
        <v>39.006296540408641</v>
      </c>
    </row>
    <row r="20" spans="1:50" s="396" customFormat="1" ht="18" customHeight="1" x14ac:dyDescent="0.2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213093</v>
      </c>
      <c r="Q20" s="564">
        <f t="shared" si="8"/>
        <v>4.0852192067206072</v>
      </c>
      <c r="R20" s="558"/>
      <c r="S20" s="561">
        <f>'23solcasaad'!J21</f>
        <v>57072</v>
      </c>
      <c r="T20" s="565">
        <f t="shared" si="9"/>
        <v>1.3690727070395026</v>
      </c>
      <c r="U20" s="558"/>
      <c r="V20" s="561">
        <f>'23solcasaad'!Q21</f>
        <v>46817</v>
      </c>
      <c r="W20" s="565">
        <f t="shared" si="10"/>
        <v>6.1986611516849468</v>
      </c>
      <c r="X20" s="558"/>
      <c r="Y20" s="561">
        <f>'23solcasaad'!X21</f>
        <v>109204</v>
      </c>
      <c r="Z20" s="565">
        <f t="shared" si="11"/>
        <v>37.365615312497859</v>
      </c>
      <c r="AA20" s="566"/>
      <c r="AB20" s="567">
        <f t="shared" si="12"/>
        <v>13</v>
      </c>
      <c r="AC20" s="567">
        <v>10</v>
      </c>
      <c r="AD20" s="567">
        <f t="shared" si="13"/>
        <v>2</v>
      </c>
      <c r="AE20" s="568" t="str">
        <f t="shared" si="2"/>
        <v>Aragón</v>
      </c>
      <c r="AF20" s="570">
        <f t="shared" si="3"/>
        <v>4.2493452194120733</v>
      </c>
      <c r="AH20" s="567">
        <f t="shared" si="14"/>
        <v>12</v>
      </c>
      <c r="AI20" s="567">
        <v>10</v>
      </c>
      <c r="AJ20" s="567">
        <f t="shared" si="15"/>
        <v>20</v>
      </c>
      <c r="AK20" s="568" t="str">
        <f t="shared" si="16"/>
        <v>TOTAL</v>
      </c>
      <c r="AL20" s="569">
        <f t="shared" si="17"/>
        <v>1.4410489618031967</v>
      </c>
      <c r="AN20" s="567">
        <f t="shared" si="18"/>
        <v>11</v>
      </c>
      <c r="AO20" s="567">
        <v>10</v>
      </c>
      <c r="AP20" s="567">
        <f t="shared" si="19"/>
        <v>18</v>
      </c>
      <c r="AQ20" s="568" t="str">
        <f t="shared" si="20"/>
        <v>Ceuta y Melilla</v>
      </c>
      <c r="AR20" s="569">
        <f t="shared" si="21"/>
        <v>6.4600139744648413</v>
      </c>
      <c r="AT20" s="567">
        <f t="shared" si="22"/>
        <v>12</v>
      </c>
      <c r="AU20" s="567">
        <v>10</v>
      </c>
      <c r="AV20" s="567">
        <f t="shared" si="23"/>
        <v>20</v>
      </c>
      <c r="AW20" s="568" t="str">
        <f t="shared" si="24"/>
        <v>TOTAL</v>
      </c>
      <c r="AX20" s="569">
        <f t="shared" si="25"/>
        <v>38.821228377208591</v>
      </c>
    </row>
    <row r="21" spans="1:50" s="329" customFormat="1" ht="18" customHeight="1" x14ac:dyDescent="0.2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58261</v>
      </c>
      <c r="Q21" s="579">
        <f t="shared" si="8"/>
        <v>5.526004784189789</v>
      </c>
      <c r="R21" s="573"/>
      <c r="S21" s="576">
        <f>'23solcasaad'!J22</f>
        <v>13508</v>
      </c>
      <c r="T21" s="580">
        <f t="shared" si="9"/>
        <v>1.6392428028285069</v>
      </c>
      <c r="U21" s="573"/>
      <c r="V21" s="576">
        <f>'23solcasaad'!Q22</f>
        <v>12798</v>
      </c>
      <c r="W21" s="580">
        <f t="shared" si="10"/>
        <v>8.1408070836089763</v>
      </c>
      <c r="X21" s="573"/>
      <c r="Y21" s="576">
        <f>'23solcasaad'!X22</f>
        <v>31955</v>
      </c>
      <c r="Z21" s="565">
        <f t="shared" si="11"/>
        <v>43.738622209447158</v>
      </c>
      <c r="AA21" s="566"/>
      <c r="AB21" s="567">
        <f t="shared" si="12"/>
        <v>2</v>
      </c>
      <c r="AC21" s="567">
        <v>11</v>
      </c>
      <c r="AD21" s="567">
        <f t="shared" si="13"/>
        <v>14</v>
      </c>
      <c r="AE21" s="568" t="str">
        <f t="shared" si="2"/>
        <v>Murcia, Región de</v>
      </c>
      <c r="AF21" s="569">
        <f t="shared" si="3"/>
        <v>4.2376322105160042</v>
      </c>
      <c r="AG21" s="396"/>
      <c r="AH21" s="567">
        <f t="shared" si="14"/>
        <v>6</v>
      </c>
      <c r="AI21" s="567">
        <v>11</v>
      </c>
      <c r="AJ21" s="567">
        <f t="shared" si="15"/>
        <v>17</v>
      </c>
      <c r="AK21" s="568" t="str">
        <f t="shared" si="16"/>
        <v>Rioja, La</v>
      </c>
      <c r="AL21" s="569">
        <f t="shared" si="17"/>
        <v>1.3776224608391081</v>
      </c>
      <c r="AM21" s="396"/>
      <c r="AN21" s="567">
        <f t="shared" si="18"/>
        <v>3</v>
      </c>
      <c r="AO21" s="567">
        <v>11</v>
      </c>
      <c r="AP21" s="567">
        <f t="shared" si="19"/>
        <v>10</v>
      </c>
      <c r="AQ21" s="568" t="str">
        <f t="shared" si="20"/>
        <v>Comunitat Valenciana</v>
      </c>
      <c r="AR21" s="569">
        <f t="shared" si="21"/>
        <v>6.1986611516849468</v>
      </c>
      <c r="AS21" s="396"/>
      <c r="AT21" s="567">
        <f t="shared" si="22"/>
        <v>3</v>
      </c>
      <c r="AU21" s="567">
        <v>11</v>
      </c>
      <c r="AV21" s="567">
        <f t="shared" si="23"/>
        <v>13</v>
      </c>
      <c r="AW21" s="568" t="str">
        <f t="shared" si="24"/>
        <v>Madrid, Comunidad de</v>
      </c>
      <c r="AX21" s="569">
        <f t="shared" si="25"/>
        <v>38.432672961665794</v>
      </c>
    </row>
    <row r="22" spans="1:50" s="329" customFormat="1" ht="18" customHeight="1" x14ac:dyDescent="0.2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84471</v>
      </c>
      <c r="Q22" s="579">
        <f t="shared" si="8"/>
        <v>3.1292231231551622</v>
      </c>
      <c r="R22" s="573"/>
      <c r="S22" s="576">
        <f>'23solcasaad'!J23</f>
        <v>24678</v>
      </c>
      <c r="T22" s="580">
        <f t="shared" si="9"/>
        <v>1.240460797156159</v>
      </c>
      <c r="U22" s="573"/>
      <c r="V22" s="576">
        <f>'23solcasaad'!Q23</f>
        <v>14976</v>
      </c>
      <c r="W22" s="580">
        <f t="shared" si="10"/>
        <v>3.1651294710412632</v>
      </c>
      <c r="X22" s="573"/>
      <c r="Y22" s="576">
        <f>'23solcasaad'!X23</f>
        <v>44817</v>
      </c>
      <c r="Z22" s="565">
        <f t="shared" si="11"/>
        <v>18.922422164613295</v>
      </c>
      <c r="AA22" s="566"/>
      <c r="AB22" s="567">
        <f t="shared" si="12"/>
        <v>19</v>
      </c>
      <c r="AC22" s="567">
        <v>12</v>
      </c>
      <c r="AD22" s="567">
        <f t="shared" si="13"/>
        <v>6</v>
      </c>
      <c r="AE22" s="568" t="str">
        <f t="shared" si="2"/>
        <v>Cantabria</v>
      </c>
      <c r="AF22" s="569">
        <f t="shared" si="3"/>
        <v>4.1142989223079365</v>
      </c>
      <c r="AG22" s="396"/>
      <c r="AH22" s="567">
        <f t="shared" si="14"/>
        <v>16</v>
      </c>
      <c r="AI22" s="567">
        <v>12</v>
      </c>
      <c r="AJ22" s="567">
        <f t="shared" si="15"/>
        <v>10</v>
      </c>
      <c r="AK22" s="568" t="str">
        <f t="shared" si="16"/>
        <v>Comunitat Valenciana</v>
      </c>
      <c r="AL22" s="569">
        <f t="shared" si="17"/>
        <v>1.3690727070395026</v>
      </c>
      <c r="AM22" s="396"/>
      <c r="AN22" s="567">
        <f t="shared" si="18"/>
        <v>19</v>
      </c>
      <c r="AO22" s="567">
        <v>12</v>
      </c>
      <c r="AP22" s="567">
        <f t="shared" si="19"/>
        <v>5</v>
      </c>
      <c r="AQ22" s="568" t="str">
        <f t="shared" si="20"/>
        <v>Canarias</v>
      </c>
      <c r="AR22" s="569">
        <f t="shared" si="21"/>
        <v>6.040468746204537</v>
      </c>
      <c r="AS22" s="396"/>
      <c r="AT22" s="567">
        <f t="shared" si="22"/>
        <v>19</v>
      </c>
      <c r="AU22" s="567">
        <v>12</v>
      </c>
      <c r="AV22" s="567">
        <f t="shared" si="23"/>
        <v>10</v>
      </c>
      <c r="AW22" s="568" t="str">
        <f t="shared" si="24"/>
        <v>Comunitat Valenciana</v>
      </c>
      <c r="AX22" s="569">
        <f t="shared" si="25"/>
        <v>37.365615312497859</v>
      </c>
    </row>
    <row r="23" spans="1:50" s="329" customFormat="1" ht="18" customHeight="1" x14ac:dyDescent="0.2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252940</v>
      </c>
      <c r="Q23" s="579">
        <f t="shared" si="8"/>
        <v>3.6807853661496677</v>
      </c>
      <c r="R23" s="573"/>
      <c r="S23" s="576">
        <f>'23solcasaad'!J24</f>
        <v>59370</v>
      </c>
      <c r="T23" s="580">
        <f t="shared" si="9"/>
        <v>1.0591638546285567</v>
      </c>
      <c r="U23" s="573"/>
      <c r="V23" s="576">
        <f>'23solcasaad'!Q24</f>
        <v>49160</v>
      </c>
      <c r="W23" s="580">
        <f t="shared" si="10"/>
        <v>5.5186968870328581</v>
      </c>
      <c r="X23" s="573"/>
      <c r="Y23" s="576">
        <f>'23solcasaad'!X24</f>
        <v>144410</v>
      </c>
      <c r="Z23" s="565">
        <f t="shared" si="11"/>
        <v>38.432672961665794</v>
      </c>
      <c r="AA23" s="566"/>
      <c r="AB23" s="567">
        <f t="shared" si="12"/>
        <v>15</v>
      </c>
      <c r="AC23" s="567">
        <v>13</v>
      </c>
      <c r="AD23" s="567">
        <f t="shared" si="13"/>
        <v>10</v>
      </c>
      <c r="AE23" s="568" t="str">
        <f t="shared" si="2"/>
        <v>Comunitat Valenciana</v>
      </c>
      <c r="AF23" s="569">
        <f t="shared" si="3"/>
        <v>4.0852192067206072</v>
      </c>
      <c r="AG23" s="396"/>
      <c r="AH23" s="567">
        <f t="shared" si="14"/>
        <v>17</v>
      </c>
      <c r="AI23" s="567">
        <v>13</v>
      </c>
      <c r="AJ23" s="567">
        <f t="shared" si="15"/>
        <v>8</v>
      </c>
      <c r="AK23" s="568" t="str">
        <f t="shared" si="16"/>
        <v>Castilla - La Mancha</v>
      </c>
      <c r="AL23" s="569">
        <f t="shared" si="17"/>
        <v>1.3576637990057452</v>
      </c>
      <c r="AM23" s="396"/>
      <c r="AN23" s="567">
        <f t="shared" si="18"/>
        <v>16</v>
      </c>
      <c r="AO23" s="567">
        <v>13</v>
      </c>
      <c r="AP23" s="567">
        <f t="shared" si="19"/>
        <v>3</v>
      </c>
      <c r="AQ23" s="568" t="str">
        <f t="shared" si="20"/>
        <v>Asturias, Principado de</v>
      </c>
      <c r="AR23" s="569">
        <f t="shared" si="21"/>
        <v>5.8434906773172193</v>
      </c>
      <c r="AS23" s="396"/>
      <c r="AT23" s="567">
        <f t="shared" si="22"/>
        <v>11</v>
      </c>
      <c r="AU23" s="567">
        <v>13</v>
      </c>
      <c r="AV23" s="567">
        <f t="shared" si="23"/>
        <v>2</v>
      </c>
      <c r="AW23" s="568" t="str">
        <f t="shared" si="24"/>
        <v>Aragón</v>
      </c>
      <c r="AX23" s="569">
        <f t="shared" si="25"/>
        <v>36.239940868442694</v>
      </c>
    </row>
    <row r="24" spans="1:50" s="329" customFormat="1" ht="18" customHeight="1" x14ac:dyDescent="0.2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65755</v>
      </c>
      <c r="Q24" s="579">
        <f t="shared" si="8"/>
        <v>4.2376322105160042</v>
      </c>
      <c r="R24" s="573"/>
      <c r="S24" s="576">
        <f>'23solcasaad'!J25</f>
        <v>22531</v>
      </c>
      <c r="T24" s="580">
        <f t="shared" si="9"/>
        <v>1.735772191744624</v>
      </c>
      <c r="U24" s="573"/>
      <c r="V24" s="576">
        <f>'23solcasaad'!Q25</f>
        <v>15409</v>
      </c>
      <c r="W24" s="580">
        <f t="shared" si="10"/>
        <v>8.4505111218356515</v>
      </c>
      <c r="X24" s="573"/>
      <c r="Y24" s="576">
        <f>'23solcasaad'!X25</f>
        <v>27815</v>
      </c>
      <c r="Z24" s="565">
        <f t="shared" si="11"/>
        <v>39.006296540408641</v>
      </c>
      <c r="AA24" s="566"/>
      <c r="AB24" s="567">
        <f t="shared" si="12"/>
        <v>11</v>
      </c>
      <c r="AC24" s="567">
        <v>14</v>
      </c>
      <c r="AD24" s="567">
        <f t="shared" si="13"/>
        <v>4</v>
      </c>
      <c r="AE24" s="568" t="str">
        <f t="shared" si="2"/>
        <v>Balears, Illes</v>
      </c>
      <c r="AF24" s="569">
        <f t="shared" si="3"/>
        <v>3.7696316903957827</v>
      </c>
      <c r="AG24" s="396"/>
      <c r="AH24" s="567">
        <f t="shared" si="14"/>
        <v>4</v>
      </c>
      <c r="AI24" s="567">
        <v>14</v>
      </c>
      <c r="AJ24" s="567">
        <f t="shared" si="15"/>
        <v>5</v>
      </c>
      <c r="AK24" s="568" t="str">
        <f t="shared" si="16"/>
        <v>Canarias</v>
      </c>
      <c r="AL24" s="569">
        <f t="shared" si="17"/>
        <v>1.3436307980042366</v>
      </c>
      <c r="AM24" s="396"/>
      <c r="AN24" s="567">
        <f t="shared" si="18"/>
        <v>2</v>
      </c>
      <c r="AO24" s="567">
        <v>14</v>
      </c>
      <c r="AP24" s="567">
        <f t="shared" si="19"/>
        <v>17</v>
      </c>
      <c r="AQ24" s="568" t="str">
        <f t="shared" si="20"/>
        <v>Rioja, La</v>
      </c>
      <c r="AR24" s="569">
        <f t="shared" si="21"/>
        <v>5.7919793767281345</v>
      </c>
      <c r="AS24" s="396"/>
      <c r="AT24" s="567">
        <f t="shared" si="22"/>
        <v>9</v>
      </c>
      <c r="AU24" s="567">
        <v>14</v>
      </c>
      <c r="AV24" s="567">
        <f t="shared" si="23"/>
        <v>3</v>
      </c>
      <c r="AW24" s="568" t="str">
        <f t="shared" si="24"/>
        <v>Asturias, Principado de</v>
      </c>
      <c r="AX24" s="569">
        <f t="shared" si="25"/>
        <v>32.97891361615391</v>
      </c>
    </row>
    <row r="25" spans="1:50" s="329" customFormat="1" ht="18" customHeight="1" x14ac:dyDescent="0.2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21678</v>
      </c>
      <c r="Q25" s="579">
        <f t="shared" si="8"/>
        <v>3.2251489611771094</v>
      </c>
      <c r="R25" s="573"/>
      <c r="S25" s="582">
        <f>'23solcasaad'!J26</f>
        <v>5187</v>
      </c>
      <c r="T25" s="580">
        <f t="shared" si="9"/>
        <v>0.97003858086740558</v>
      </c>
      <c r="U25" s="573"/>
      <c r="V25" s="582">
        <f>'23solcasaad'!Q26</f>
        <v>4010</v>
      </c>
      <c r="W25" s="580">
        <f t="shared" si="10"/>
        <v>4.1902214234213524</v>
      </c>
      <c r="X25" s="573"/>
      <c r="Y25" s="582">
        <f>'23solcasaad'!X26</f>
        <v>12481</v>
      </c>
      <c r="Z25" s="565">
        <f t="shared" si="11"/>
        <v>29.905355217443393</v>
      </c>
      <c r="AA25" s="566"/>
      <c r="AB25" s="567">
        <f t="shared" si="12"/>
        <v>18</v>
      </c>
      <c r="AC25" s="567">
        <v>15</v>
      </c>
      <c r="AD25" s="567">
        <f t="shared" si="13"/>
        <v>13</v>
      </c>
      <c r="AE25" s="568" t="str">
        <f t="shared" si="2"/>
        <v>Madrid, Comunidad de</v>
      </c>
      <c r="AF25" s="569">
        <f t="shared" si="3"/>
        <v>3.6807853661496677</v>
      </c>
      <c r="AG25" s="396"/>
      <c r="AH25" s="567">
        <f t="shared" si="14"/>
        <v>19</v>
      </c>
      <c r="AI25" s="567">
        <v>15</v>
      </c>
      <c r="AJ25" s="567">
        <f t="shared" si="15"/>
        <v>4</v>
      </c>
      <c r="AK25" s="568" t="str">
        <f t="shared" si="16"/>
        <v>Balears, Illes</v>
      </c>
      <c r="AL25" s="569">
        <f t="shared" si="17"/>
        <v>1.292263837200095</v>
      </c>
      <c r="AM25" s="396"/>
      <c r="AN25" s="567">
        <f t="shared" si="18"/>
        <v>18</v>
      </c>
      <c r="AO25" s="567">
        <v>15</v>
      </c>
      <c r="AP25" s="567">
        <f t="shared" si="19"/>
        <v>2</v>
      </c>
      <c r="AQ25" s="568" t="str">
        <f t="shared" si="20"/>
        <v>Aragón</v>
      </c>
      <c r="AR25" s="569">
        <f t="shared" si="21"/>
        <v>5.6320369366097323</v>
      </c>
      <c r="AS25" s="396"/>
      <c r="AT25" s="567">
        <f t="shared" si="22"/>
        <v>17</v>
      </c>
      <c r="AU25" s="567">
        <v>15</v>
      </c>
      <c r="AV25" s="567">
        <f t="shared" si="23"/>
        <v>18</v>
      </c>
      <c r="AW25" s="568" t="str">
        <f t="shared" si="24"/>
        <v>Ceuta y Melilla</v>
      </c>
      <c r="AX25" s="569">
        <f t="shared" si="25"/>
        <v>32.181780793748715</v>
      </c>
    </row>
    <row r="26" spans="1:50" s="329" customFormat="1" ht="18" customHeight="1" x14ac:dyDescent="0.2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116059</v>
      </c>
      <c r="Q26" s="579">
        <f t="shared" si="8"/>
        <v>5.2366058416226666</v>
      </c>
      <c r="R26" s="573"/>
      <c r="S26" s="582">
        <f>'23solcasaad'!J27</f>
        <v>30659</v>
      </c>
      <c r="T26" s="580">
        <f t="shared" si="9"/>
        <v>1.8076622379659186</v>
      </c>
      <c r="U26" s="573"/>
      <c r="V26" s="582">
        <f>'23solcasaad'!Q27</f>
        <v>23360</v>
      </c>
      <c r="W26" s="580">
        <f t="shared" si="10"/>
        <v>6.4652547908202243</v>
      </c>
      <c r="X26" s="573"/>
      <c r="Y26" s="582">
        <f>'23solcasaad'!X27</f>
        <v>62040</v>
      </c>
      <c r="Z26" s="565">
        <f t="shared" si="11"/>
        <v>39.036544850498338</v>
      </c>
      <c r="AA26" s="566"/>
      <c r="AB26" s="567">
        <f t="shared" si="12"/>
        <v>3</v>
      </c>
      <c r="AC26" s="567">
        <v>16</v>
      </c>
      <c r="AD26" s="567">
        <f t="shared" si="13"/>
        <v>5</v>
      </c>
      <c r="AE26" s="568" t="str">
        <f t="shared" si="2"/>
        <v>Canarias</v>
      </c>
      <c r="AF26" s="570">
        <f t="shared" si="3"/>
        <v>3.2789189052406309</v>
      </c>
      <c r="AG26" s="396"/>
      <c r="AH26" s="567">
        <f t="shared" si="14"/>
        <v>3</v>
      </c>
      <c r="AI26" s="567">
        <v>16</v>
      </c>
      <c r="AJ26" s="567">
        <f t="shared" si="15"/>
        <v>12</v>
      </c>
      <c r="AK26" s="568" t="str">
        <f t="shared" si="16"/>
        <v>Galicia</v>
      </c>
      <c r="AL26" s="569">
        <f t="shared" si="17"/>
        <v>1.240460797156159</v>
      </c>
      <c r="AM26" s="396"/>
      <c r="AN26" s="567">
        <f t="shared" si="18"/>
        <v>9</v>
      </c>
      <c r="AO26" s="567">
        <v>16</v>
      </c>
      <c r="AP26" s="567">
        <f t="shared" si="19"/>
        <v>13</v>
      </c>
      <c r="AQ26" s="568" t="str">
        <f t="shared" si="20"/>
        <v>Madrid, Comunidad de</v>
      </c>
      <c r="AR26" s="569">
        <f t="shared" si="21"/>
        <v>5.5186968870328581</v>
      </c>
      <c r="AS26" s="396"/>
      <c r="AT26" s="567">
        <f t="shared" si="22"/>
        <v>7</v>
      </c>
      <c r="AU26" s="567">
        <v>16</v>
      </c>
      <c r="AV26" s="567">
        <f t="shared" si="23"/>
        <v>5</v>
      </c>
      <c r="AW26" s="568" t="str">
        <f t="shared" si="24"/>
        <v>Canarias</v>
      </c>
      <c r="AX26" s="569">
        <f t="shared" si="25"/>
        <v>31.121027913879683</v>
      </c>
    </row>
    <row r="27" spans="1:50" s="329" customFormat="1" ht="18" customHeight="1" x14ac:dyDescent="0.2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14876</v>
      </c>
      <c r="Q27" s="586">
        <f t="shared" si="8"/>
        <v>4.6158333385047881</v>
      </c>
      <c r="R27" s="573"/>
      <c r="S27" s="582">
        <f>'23solcasaad'!J28</f>
        <v>3473</v>
      </c>
      <c r="T27" s="587">
        <f t="shared" si="9"/>
        <v>1.3776224608391081</v>
      </c>
      <c r="U27" s="573"/>
      <c r="V27" s="582">
        <f>'23solcasaad'!Q28</f>
        <v>2786</v>
      </c>
      <c r="W27" s="587">
        <f t="shared" si="10"/>
        <v>5.7919793767281345</v>
      </c>
      <c r="X27" s="573"/>
      <c r="Y27" s="582">
        <f>'23solcasaad'!X28</f>
        <v>8617</v>
      </c>
      <c r="Z27" s="588">
        <f t="shared" si="11"/>
        <v>39.026268115942031</v>
      </c>
      <c r="AA27" s="566"/>
      <c r="AB27" s="567">
        <f t="shared" si="12"/>
        <v>8</v>
      </c>
      <c r="AC27" s="567">
        <v>17</v>
      </c>
      <c r="AD27" s="567">
        <f t="shared" si="13"/>
        <v>18</v>
      </c>
      <c r="AE27" s="568" t="str">
        <f t="shared" si="2"/>
        <v>Ceuta y Melilla</v>
      </c>
      <c r="AF27" s="569">
        <f t="shared" si="3"/>
        <v>3.2768696787208165</v>
      </c>
      <c r="AG27" s="396"/>
      <c r="AH27" s="567">
        <f t="shared" si="14"/>
        <v>11</v>
      </c>
      <c r="AI27" s="567">
        <v>17</v>
      </c>
      <c r="AJ27" s="567">
        <f t="shared" si="15"/>
        <v>13</v>
      </c>
      <c r="AK27" s="568" t="str">
        <f t="shared" si="16"/>
        <v>Madrid, Comunidad de</v>
      </c>
      <c r="AL27" s="569">
        <f t="shared" si="17"/>
        <v>1.0591638546285567</v>
      </c>
      <c r="AM27" s="396"/>
      <c r="AN27" s="567">
        <f t="shared" si="18"/>
        <v>14</v>
      </c>
      <c r="AO27" s="567">
        <v>17</v>
      </c>
      <c r="AP27" s="567">
        <f t="shared" si="19"/>
        <v>6</v>
      </c>
      <c r="AQ27" s="568" t="str">
        <f t="shared" si="20"/>
        <v>Cantabria</v>
      </c>
      <c r="AR27" s="569">
        <f t="shared" si="21"/>
        <v>5.4300220524129443</v>
      </c>
      <c r="AS27" s="396"/>
      <c r="AT27" s="567">
        <f t="shared" si="22"/>
        <v>8</v>
      </c>
      <c r="AU27" s="567">
        <v>17</v>
      </c>
      <c r="AV27" s="567">
        <f t="shared" si="23"/>
        <v>15</v>
      </c>
      <c r="AW27" s="568" t="str">
        <f t="shared" si="24"/>
        <v>Navarra, Comunidad Foral de</v>
      </c>
      <c r="AX27" s="569">
        <f t="shared" si="25"/>
        <v>29.905355217443393</v>
      </c>
    </row>
    <row r="28" spans="1:50" s="329" customFormat="1" ht="18" customHeight="1" x14ac:dyDescent="0.2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5523</v>
      </c>
      <c r="Q28" s="586">
        <f t="shared" si="8"/>
        <v>3.2768696787208165</v>
      </c>
      <c r="R28" s="573"/>
      <c r="S28" s="582">
        <f>'23solcasaad'!J29</f>
        <v>2941</v>
      </c>
      <c r="T28" s="587">
        <f t="shared" si="9"/>
        <v>1.9879815329291126</v>
      </c>
      <c r="U28" s="573"/>
      <c r="V28" s="582">
        <f>'23solcasaad'!Q29</f>
        <v>1017</v>
      </c>
      <c r="W28" s="587">
        <f t="shared" si="10"/>
        <v>6.4600139744648413</v>
      </c>
      <c r="X28" s="573"/>
      <c r="Y28" s="582">
        <f>'23solcasaad'!X29</f>
        <v>1565</v>
      </c>
      <c r="Z28" s="588">
        <f t="shared" si="11"/>
        <v>32.181780793748715</v>
      </c>
      <c r="AA28" s="566"/>
      <c r="AB28" s="567">
        <f t="shared" si="12"/>
        <v>17</v>
      </c>
      <c r="AC28" s="567">
        <v>18</v>
      </c>
      <c r="AD28" s="567">
        <f t="shared" si="13"/>
        <v>15</v>
      </c>
      <c r="AE28" s="568" t="str">
        <f t="shared" si="2"/>
        <v>Navarra, Comunidad Foral de</v>
      </c>
      <c r="AF28" s="569">
        <f t="shared" si="3"/>
        <v>3.2251489611771094</v>
      </c>
      <c r="AG28" s="396"/>
      <c r="AH28" s="567">
        <f t="shared" si="14"/>
        <v>1</v>
      </c>
      <c r="AI28" s="567">
        <v>18</v>
      </c>
      <c r="AJ28" s="567">
        <f t="shared" si="15"/>
        <v>2</v>
      </c>
      <c r="AK28" s="568" t="str">
        <f t="shared" si="16"/>
        <v>Aragón</v>
      </c>
      <c r="AL28" s="569">
        <f t="shared" si="17"/>
        <v>1.0404706202315754</v>
      </c>
      <c r="AM28" s="396"/>
      <c r="AN28" s="567">
        <f t="shared" si="18"/>
        <v>10</v>
      </c>
      <c r="AO28" s="567">
        <v>18</v>
      </c>
      <c r="AP28" s="567">
        <f t="shared" si="19"/>
        <v>15</v>
      </c>
      <c r="AQ28" s="568" t="str">
        <f t="shared" si="20"/>
        <v>Navarra, Comunidad Foral de</v>
      </c>
      <c r="AR28" s="569">
        <f t="shared" si="21"/>
        <v>4.1902214234213524</v>
      </c>
      <c r="AS28" s="396"/>
      <c r="AT28" s="567">
        <f t="shared" si="22"/>
        <v>15</v>
      </c>
      <c r="AU28" s="567">
        <v>18</v>
      </c>
      <c r="AV28" s="567">
        <f t="shared" si="23"/>
        <v>6</v>
      </c>
      <c r="AW28" s="568" t="str">
        <f t="shared" si="24"/>
        <v>Cantabria</v>
      </c>
      <c r="AX28" s="569">
        <f t="shared" si="25"/>
        <v>29.858891784256848</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12</v>
      </c>
      <c r="AE29" s="568" t="str">
        <f t="shared" si="2"/>
        <v>Galicia</v>
      </c>
      <c r="AF29" s="569">
        <f t="shared" si="3"/>
        <v>3.1292231231551622</v>
      </c>
      <c r="AG29" s="396"/>
      <c r="AH29" s="396"/>
      <c r="AI29" s="396"/>
      <c r="AJ29" s="567">
        <f>MATCH(AI30,AH$11:AH$30,0)</f>
        <v>15</v>
      </c>
      <c r="AK29" s="568" t="str">
        <f t="shared" si="16"/>
        <v>Navarra, Comunidad Foral de</v>
      </c>
      <c r="AL29" s="569">
        <f t="shared" si="17"/>
        <v>0.97003858086740558</v>
      </c>
      <c r="AM29" s="396"/>
      <c r="AN29" s="396"/>
      <c r="AO29" s="396"/>
      <c r="AP29" s="567">
        <f>MATCH(AO30,AN$11:AN$30,0)</f>
        <v>12</v>
      </c>
      <c r="AQ29" s="568" t="str">
        <f t="shared" si="20"/>
        <v>Galicia</v>
      </c>
      <c r="AR29" s="569">
        <f>INDEX(W$11:W$30,AP29,1)</f>
        <v>3.1651294710412632</v>
      </c>
      <c r="AS29" s="396"/>
      <c r="AT29" s="396"/>
      <c r="AU29" s="396"/>
      <c r="AV29" s="567">
        <f>MATCH(AU30,AT$11:AT$30,0)</f>
        <v>12</v>
      </c>
      <c r="AW29" s="568" t="str">
        <f t="shared" si="24"/>
        <v>Galicia</v>
      </c>
      <c r="AX29" s="569">
        <f t="shared" si="25"/>
        <v>18.922422164613295</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2130206</v>
      </c>
      <c r="Q30" s="545">
        <f>P30*100/D30</f>
        <v>4.4300509670708301</v>
      </c>
      <c r="R30" s="320"/>
      <c r="S30" s="549">
        <f>SUM(S11:S28)</f>
        <v>553328</v>
      </c>
      <c r="T30" s="546">
        <f>S30*100/G30</f>
        <v>1.4410489618031967</v>
      </c>
      <c r="U30" s="320"/>
      <c r="V30" s="549">
        <f>SUM(V11:V28)</f>
        <v>461989</v>
      </c>
      <c r="W30" s="546">
        <f>V30*100/J30</f>
        <v>6.7780851952237713</v>
      </c>
      <c r="X30" s="320"/>
      <c r="Y30" s="549">
        <f>SUM(Y11:Y28)</f>
        <v>1114889</v>
      </c>
      <c r="Z30" s="551">
        <f>Y30*100/M30</f>
        <v>38.821228377208591</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2" t="s">
        <v>171</v>
      </c>
      <c r="C33" s="1452"/>
      <c r="D33" s="1452"/>
      <c r="E33" s="1452"/>
      <c r="F33" s="1452"/>
      <c r="G33" s="1452"/>
      <c r="H33" s="1452"/>
      <c r="I33" s="1452"/>
      <c r="J33" s="1452"/>
      <c r="K33" s="1452"/>
      <c r="L33" s="1452"/>
      <c r="M33" s="1452"/>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3"/>
      <c r="C34" s="1453"/>
      <c r="D34" s="1453"/>
      <c r="E34" s="1453"/>
      <c r="F34" s="1453"/>
      <c r="G34" s="1453"/>
      <c r="H34" s="1453"/>
      <c r="I34" s="1453"/>
      <c r="J34" s="1453"/>
      <c r="K34" s="1453"/>
      <c r="L34" s="1453"/>
      <c r="M34" s="1453"/>
      <c r="N34" s="1453"/>
      <c r="O34" s="1453"/>
      <c r="P34" s="1453"/>
    </row>
    <row r="35" spans="2:50" s="329" customFormat="1" ht="4.5" customHeight="1" x14ac:dyDescent="0.2">
      <c r="B35" s="1375"/>
      <c r="C35" s="1375"/>
      <c r="D35" s="1375"/>
      <c r="E35" s="1375"/>
      <c r="F35" s="1375"/>
      <c r="G35" s="1375"/>
      <c r="H35" s="1375"/>
      <c r="I35" s="1375"/>
      <c r="J35" s="1375"/>
      <c r="K35" s="1375"/>
      <c r="L35" s="1375"/>
      <c r="M35" s="1375"/>
      <c r="N35" s="1375"/>
      <c r="O35" s="1375"/>
      <c r="P35" s="1375"/>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0.7109375" style="1335" bestFit="1" customWidth="1"/>
    <col min="28" max="28" width="8.140625" style="396" bestFit="1" customWidth="1"/>
    <col min="29" max="29" width="8.42578125" style="396" bestFit="1" customWidth="1"/>
    <col min="30" max="30" width="4.28515625" style="329"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1107"/>
      <c r="AB1" s="342"/>
      <c r="AC1" s="342"/>
      <c r="AD1" s="311"/>
    </row>
    <row r="2" spans="1:34" s="343" customFormat="1" x14ac:dyDescent="0.25">
      <c r="B2" s="1386"/>
      <c r="C2" s="1386"/>
      <c r="X2" s="599"/>
      <c r="Y2" s="599"/>
      <c r="Z2" s="599"/>
      <c r="AA2" s="1343"/>
      <c r="AB2" s="556"/>
      <c r="AC2" s="556"/>
      <c r="AD2" s="893"/>
    </row>
    <row r="3" spans="1:34" s="345" customFormat="1" ht="32.25" customHeight="1" x14ac:dyDescent="0.2">
      <c r="B3" s="1387"/>
      <c r="C3" s="1387"/>
      <c r="X3" s="599"/>
      <c r="Y3" s="599"/>
      <c r="Z3" s="599"/>
      <c r="AA3" s="1343"/>
      <c r="AB3" s="556"/>
      <c r="AC3" s="556"/>
      <c r="AD3" s="893"/>
    </row>
    <row r="4" spans="1:34" s="492" customFormat="1" ht="19.5" customHeight="1" x14ac:dyDescent="0.2">
      <c r="A4" s="1458" t="s">
        <v>397</v>
      </c>
      <c r="B4" s="1458"/>
      <c r="C4" s="1458"/>
      <c r="D4" s="1458"/>
      <c r="E4" s="1458"/>
      <c r="F4" s="1458"/>
      <c r="G4" s="1458"/>
      <c r="H4" s="1458"/>
      <c r="I4" s="1458"/>
      <c r="J4" s="1458"/>
      <c r="K4" s="1458"/>
      <c r="L4" s="1458"/>
      <c r="M4" s="1458"/>
      <c r="N4" s="1458"/>
      <c r="O4" s="1458"/>
      <c r="P4" s="1458"/>
      <c r="Q4" s="1458"/>
      <c r="R4" s="1458"/>
      <c r="S4" s="1458"/>
      <c r="T4" s="1458"/>
      <c r="U4" s="1458"/>
      <c r="V4" s="1458"/>
      <c r="AA4" s="1343"/>
      <c r="AB4" s="556"/>
      <c r="AC4" s="556"/>
      <c r="AD4" s="893"/>
    </row>
    <row r="5" spans="1:34" s="492" customFormat="1" ht="15.75"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1414"/>
      <c r="V5" s="1414"/>
      <c r="AA5" s="1343"/>
      <c r="AB5" s="556"/>
      <c r="AC5" s="556"/>
      <c r="AD5" s="893"/>
    </row>
    <row r="6" spans="1:34" s="492" customFormat="1" ht="6" customHeight="1" x14ac:dyDescent="0.2">
      <c r="AA6" s="1343"/>
      <c r="AB6" s="556"/>
      <c r="AC6" s="556"/>
      <c r="AD6" s="893"/>
    </row>
    <row r="7" spans="1:34" s="437" customFormat="1" ht="7.5" customHeight="1" x14ac:dyDescent="0.2">
      <c r="A7" s="488"/>
      <c r="B7" s="1390" t="s">
        <v>12</v>
      </c>
      <c r="D7" s="1415" t="s">
        <v>13</v>
      </c>
      <c r="E7" s="593"/>
      <c r="F7" s="1455"/>
      <c r="G7" s="1455"/>
      <c r="H7" s="489"/>
      <c r="I7" s="445"/>
      <c r="J7" s="445"/>
      <c r="K7" s="445"/>
      <c r="L7" s="445"/>
      <c r="M7" s="489"/>
      <c r="N7" s="489"/>
      <c r="O7" s="489"/>
      <c r="P7" s="489"/>
      <c r="Q7" s="489"/>
      <c r="R7" s="489"/>
      <c r="S7" s="594"/>
      <c r="T7" s="489"/>
      <c r="U7" s="489"/>
      <c r="V7" s="595"/>
      <c r="AA7" s="1344"/>
      <c r="AB7" s="513"/>
      <c r="AC7" s="513"/>
      <c r="AD7" s="320"/>
    </row>
    <row r="8" spans="1:34" s="437" customFormat="1" ht="15" customHeight="1" x14ac:dyDescent="0.2">
      <c r="A8" s="488"/>
      <c r="B8" s="1391"/>
      <c r="D8" s="1454"/>
      <c r="F8" s="1415" t="s">
        <v>242</v>
      </c>
      <c r="G8" s="1416"/>
      <c r="I8" s="1415" t="s">
        <v>243</v>
      </c>
      <c r="J8" s="1417"/>
      <c r="K8" s="1463" t="s">
        <v>372</v>
      </c>
      <c r="L8" s="1464"/>
      <c r="M8" s="1464"/>
      <c r="N8" s="1464"/>
      <c r="O8" s="1464"/>
      <c r="P8" s="1464"/>
      <c r="Q8" s="1464"/>
      <c r="R8" s="1464"/>
      <c r="S8" s="1464"/>
      <c r="T8" s="1464"/>
      <c r="U8" s="1464"/>
      <c r="V8" s="1465"/>
      <c r="AA8" s="1344"/>
      <c r="AB8" s="513"/>
      <c r="AC8" s="513"/>
      <c r="AD8" s="320"/>
    </row>
    <row r="9" spans="1:34" s="437" customFormat="1" ht="25.5" customHeight="1" x14ac:dyDescent="0.2">
      <c r="A9" s="488"/>
      <c r="B9" s="1391"/>
      <c r="D9" s="1426"/>
      <c r="E9" s="491"/>
      <c r="F9" s="1456"/>
      <c r="G9" s="1457"/>
      <c r="I9" s="1456"/>
      <c r="J9" s="1462"/>
      <c r="K9" s="1459" t="s">
        <v>373</v>
      </c>
      <c r="L9" s="1460"/>
      <c r="M9" s="1459" t="s">
        <v>374</v>
      </c>
      <c r="N9" s="1461"/>
      <c r="O9" s="1459" t="s">
        <v>375</v>
      </c>
      <c r="P9" s="1460"/>
      <c r="Q9" s="1467" t="s">
        <v>376</v>
      </c>
      <c r="R9" s="1467"/>
      <c r="S9" s="1468" t="s">
        <v>377</v>
      </c>
      <c r="T9" s="1469"/>
      <c r="U9" s="1470" t="s">
        <v>378</v>
      </c>
      <c r="V9" s="1471"/>
      <c r="AA9" s="1344"/>
      <c r="AB9" s="513"/>
      <c r="AC9" s="513"/>
      <c r="AD9" s="320"/>
    </row>
    <row r="10" spans="1:34" s="437" customFormat="1" ht="38.25" x14ac:dyDescent="0.2">
      <c r="A10" s="488"/>
      <c r="B10" s="1392"/>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7" t="s">
        <v>379</v>
      </c>
      <c r="S10" s="406" t="s">
        <v>9</v>
      </c>
      <c r="T10" s="738" t="s">
        <v>379</v>
      </c>
      <c r="U10" s="407" t="s">
        <v>9</v>
      </c>
      <c r="V10" s="737" t="s">
        <v>379</v>
      </c>
      <c r="AA10" s="1345" t="s">
        <v>208</v>
      </c>
      <c r="AB10" s="602" t="s">
        <v>380</v>
      </c>
      <c r="AC10" s="603" t="s">
        <v>381</v>
      </c>
      <c r="AD10" s="32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1345">
        <v>44286</v>
      </c>
      <c r="AB11" s="602">
        <v>27728</v>
      </c>
      <c r="AC11" s="602">
        <v>26286</v>
      </c>
      <c r="AD11" s="329"/>
    </row>
    <row r="12" spans="1:34" s="331" customFormat="1" x14ac:dyDescent="0.25">
      <c r="A12" s="330"/>
      <c r="B12" s="349" t="s">
        <v>8</v>
      </c>
      <c r="C12" s="350"/>
      <c r="D12" s="605">
        <v>415660</v>
      </c>
      <c r="E12" s="350"/>
      <c r="F12" s="355">
        <v>7270</v>
      </c>
      <c r="G12" s="358">
        <v>1.7490256459606408</v>
      </c>
      <c r="H12" s="350"/>
      <c r="I12" s="355">
        <v>3027</v>
      </c>
      <c r="J12" s="358">
        <v>0.72823942645431361</v>
      </c>
      <c r="K12" s="355">
        <v>2781</v>
      </c>
      <c r="L12" s="358">
        <v>91.87314172447968</v>
      </c>
      <c r="M12" s="355">
        <v>30</v>
      </c>
      <c r="N12" s="358">
        <v>0.99108027750247762</v>
      </c>
      <c r="O12" s="355">
        <v>0</v>
      </c>
      <c r="P12" s="358">
        <v>0</v>
      </c>
      <c r="Q12" s="355">
        <v>134</v>
      </c>
      <c r="R12" s="358">
        <v>4.426825239511067</v>
      </c>
      <c r="S12" s="355">
        <v>66</v>
      </c>
      <c r="T12" s="358">
        <v>2.180376610505451</v>
      </c>
      <c r="U12" s="355">
        <v>16</v>
      </c>
      <c r="V12" s="358">
        <v>0.52857614800132136</v>
      </c>
      <c r="X12" s="606"/>
      <c r="Y12" s="606"/>
      <c r="Z12" s="606"/>
      <c r="AA12" s="1345">
        <v>44316</v>
      </c>
      <c r="AB12" s="602">
        <v>26001</v>
      </c>
      <c r="AC12" s="602">
        <v>20329</v>
      </c>
      <c r="AD12" s="360"/>
      <c r="AE12" s="360"/>
      <c r="AF12" s="360"/>
      <c r="AG12" s="361"/>
      <c r="AH12" s="607"/>
    </row>
    <row r="13" spans="1:34" s="331" customFormat="1" x14ac:dyDescent="0.25">
      <c r="A13" s="330"/>
      <c r="B13" s="363" t="s">
        <v>7</v>
      </c>
      <c r="C13" s="350"/>
      <c r="D13" s="608">
        <v>56996</v>
      </c>
      <c r="E13" s="350"/>
      <c r="F13" s="368">
        <v>631</v>
      </c>
      <c r="G13" s="372">
        <v>1.1070952347533161</v>
      </c>
      <c r="H13" s="350"/>
      <c r="I13" s="368">
        <v>698</v>
      </c>
      <c r="J13" s="372">
        <v>1.2246473436732404</v>
      </c>
      <c r="K13" s="368">
        <v>661</v>
      </c>
      <c r="L13" s="372">
        <v>94.699140401146138</v>
      </c>
      <c r="M13" s="368">
        <v>16</v>
      </c>
      <c r="N13" s="372">
        <v>2.2922636103151861</v>
      </c>
      <c r="O13" s="368">
        <v>0</v>
      </c>
      <c r="P13" s="372">
        <v>0</v>
      </c>
      <c r="Q13" s="368">
        <v>7</v>
      </c>
      <c r="R13" s="372">
        <v>1.002865329512894</v>
      </c>
      <c r="S13" s="368">
        <v>6</v>
      </c>
      <c r="T13" s="372">
        <v>0.8595988538681949</v>
      </c>
      <c r="U13" s="368">
        <v>8</v>
      </c>
      <c r="V13" s="372">
        <v>1.1461318051575931</v>
      </c>
      <c r="X13" s="606"/>
      <c r="Y13" s="606"/>
      <c r="Z13" s="606"/>
      <c r="AA13" s="1345">
        <v>44347</v>
      </c>
      <c r="AB13" s="602">
        <v>27218</v>
      </c>
      <c r="AC13" s="602">
        <v>17469</v>
      </c>
      <c r="AD13" s="360"/>
      <c r="AE13" s="360"/>
      <c r="AF13" s="360"/>
      <c r="AG13" s="361"/>
      <c r="AH13" s="607"/>
    </row>
    <row r="14" spans="1:34" s="331" customFormat="1" x14ac:dyDescent="0.25">
      <c r="A14" s="330"/>
      <c r="B14" s="363" t="s">
        <v>37</v>
      </c>
      <c r="C14" s="350"/>
      <c r="D14" s="608">
        <v>49643</v>
      </c>
      <c r="E14" s="350"/>
      <c r="F14" s="368">
        <v>1041</v>
      </c>
      <c r="G14" s="372">
        <v>2.0969723828132869</v>
      </c>
      <c r="H14" s="350"/>
      <c r="I14" s="368">
        <v>661</v>
      </c>
      <c r="J14" s="372">
        <v>1.3315069596922022</v>
      </c>
      <c r="K14" s="368">
        <v>585</v>
      </c>
      <c r="L14" s="372">
        <v>88.502269288956128</v>
      </c>
      <c r="M14" s="368">
        <v>0</v>
      </c>
      <c r="N14" s="372">
        <v>0</v>
      </c>
      <c r="O14" s="368">
        <v>14</v>
      </c>
      <c r="P14" s="372">
        <v>2.118003025718608</v>
      </c>
      <c r="Q14" s="368">
        <v>3</v>
      </c>
      <c r="R14" s="372">
        <v>0.45385779122541603</v>
      </c>
      <c r="S14" s="368">
        <v>18</v>
      </c>
      <c r="T14" s="372">
        <v>2.7231467473524962</v>
      </c>
      <c r="U14" s="368">
        <v>41</v>
      </c>
      <c r="V14" s="372">
        <v>6.2027231467473527</v>
      </c>
      <c r="X14" s="606"/>
      <c r="Y14" s="606"/>
      <c r="Z14" s="606"/>
      <c r="AA14" s="1345">
        <v>44377</v>
      </c>
      <c r="AB14" s="602">
        <v>28579</v>
      </c>
      <c r="AC14" s="602">
        <v>20931</v>
      </c>
      <c r="AD14" s="360"/>
      <c r="AE14" s="360"/>
      <c r="AF14" s="360"/>
      <c r="AG14" s="361"/>
      <c r="AH14" s="607"/>
    </row>
    <row r="15" spans="1:34" s="331" customFormat="1" x14ac:dyDescent="0.25">
      <c r="A15" s="330"/>
      <c r="B15" s="363" t="s">
        <v>38</v>
      </c>
      <c r="C15" s="350"/>
      <c r="D15" s="608">
        <v>45609</v>
      </c>
      <c r="E15" s="350"/>
      <c r="F15" s="368">
        <v>566</v>
      </c>
      <c r="G15" s="372">
        <v>1.2409831392926836</v>
      </c>
      <c r="H15" s="350"/>
      <c r="I15" s="368">
        <v>389</v>
      </c>
      <c r="J15" s="372">
        <v>0.85290183954921173</v>
      </c>
      <c r="K15" s="368">
        <v>381</v>
      </c>
      <c r="L15" s="372">
        <v>97.943444730077118</v>
      </c>
      <c r="M15" s="368">
        <v>8</v>
      </c>
      <c r="N15" s="372">
        <v>2.0565552699228791</v>
      </c>
      <c r="O15" s="368">
        <v>0</v>
      </c>
      <c r="P15" s="372">
        <v>0</v>
      </c>
      <c r="Q15" s="368">
        <v>0</v>
      </c>
      <c r="R15" s="372">
        <v>0</v>
      </c>
      <c r="S15" s="368">
        <v>0</v>
      </c>
      <c r="T15" s="372">
        <v>0</v>
      </c>
      <c r="U15" s="368">
        <v>0</v>
      </c>
      <c r="V15" s="372">
        <v>0</v>
      </c>
      <c r="X15" s="606"/>
      <c r="Y15" s="606"/>
      <c r="Z15" s="606"/>
      <c r="AA15" s="1345">
        <v>44408</v>
      </c>
      <c r="AB15" s="602">
        <v>30723</v>
      </c>
      <c r="AC15" s="602">
        <v>25882</v>
      </c>
      <c r="AD15" s="360"/>
      <c r="AE15" s="360"/>
      <c r="AF15" s="360"/>
      <c r="AG15" s="361"/>
      <c r="AH15" s="607"/>
    </row>
    <row r="16" spans="1:34" s="331" customFormat="1" x14ac:dyDescent="0.25">
      <c r="A16" s="330"/>
      <c r="B16" s="363" t="s">
        <v>6</v>
      </c>
      <c r="C16" s="350"/>
      <c r="D16" s="608">
        <v>72563</v>
      </c>
      <c r="E16" s="350"/>
      <c r="F16" s="368">
        <v>2105</v>
      </c>
      <c r="G16" s="372">
        <v>2.9009274699226881</v>
      </c>
      <c r="H16" s="350"/>
      <c r="I16" s="368">
        <v>908</v>
      </c>
      <c r="J16" s="372">
        <v>1.251326433581853</v>
      </c>
      <c r="K16" s="368">
        <v>635</v>
      </c>
      <c r="L16" s="372">
        <v>69.933920704845818</v>
      </c>
      <c r="M16" s="368">
        <v>7</v>
      </c>
      <c r="N16" s="372">
        <v>0.77092511013215859</v>
      </c>
      <c r="O16" s="368">
        <v>0</v>
      </c>
      <c r="P16" s="372">
        <v>0</v>
      </c>
      <c r="Q16" s="368">
        <v>26</v>
      </c>
      <c r="R16" s="372">
        <v>2.8634361233480177</v>
      </c>
      <c r="S16" s="368">
        <v>17</v>
      </c>
      <c r="T16" s="372">
        <v>1.8722466960352422</v>
      </c>
      <c r="U16" s="368">
        <v>223</v>
      </c>
      <c r="V16" s="372">
        <v>24.559471365638768</v>
      </c>
      <c r="X16" s="606"/>
      <c r="Y16" s="606"/>
      <c r="Z16" s="606"/>
      <c r="AA16" s="1345">
        <v>44439</v>
      </c>
      <c r="AB16" s="602">
        <v>23332</v>
      </c>
      <c r="AC16" s="602">
        <v>22391</v>
      </c>
      <c r="AD16" s="360"/>
      <c r="AE16" s="360"/>
      <c r="AF16" s="360"/>
      <c r="AG16" s="361"/>
      <c r="AH16" s="607"/>
    </row>
    <row r="17" spans="1:34" s="331" customFormat="1" x14ac:dyDescent="0.25">
      <c r="A17" s="330"/>
      <c r="B17" s="363" t="s">
        <v>5</v>
      </c>
      <c r="C17" s="350"/>
      <c r="D17" s="609">
        <v>24208</v>
      </c>
      <c r="E17" s="350"/>
      <c r="F17" s="377">
        <v>386</v>
      </c>
      <c r="G17" s="372">
        <v>1.5945142101784535</v>
      </c>
      <c r="H17" s="350"/>
      <c r="I17" s="377">
        <v>216</v>
      </c>
      <c r="J17" s="372">
        <v>0.89226701916721751</v>
      </c>
      <c r="K17" s="377">
        <v>203</v>
      </c>
      <c r="L17" s="372">
        <v>93.981481481481481</v>
      </c>
      <c r="M17" s="377">
        <v>9</v>
      </c>
      <c r="N17" s="372">
        <v>4.1666666666666661</v>
      </c>
      <c r="O17" s="377">
        <v>0</v>
      </c>
      <c r="P17" s="372">
        <v>0</v>
      </c>
      <c r="Q17" s="377">
        <v>4</v>
      </c>
      <c r="R17" s="372">
        <v>1.8518518518518516</v>
      </c>
      <c r="S17" s="377">
        <v>0</v>
      </c>
      <c r="T17" s="372">
        <v>0</v>
      </c>
      <c r="U17" s="377">
        <v>0</v>
      </c>
      <c r="V17" s="372">
        <v>0</v>
      </c>
      <c r="X17" s="606"/>
      <c r="Y17" s="606"/>
      <c r="Z17" s="606"/>
      <c r="AA17" s="1345">
        <v>44469</v>
      </c>
      <c r="AB17" s="602">
        <v>26490</v>
      </c>
      <c r="AC17" s="602">
        <v>22335</v>
      </c>
      <c r="AD17" s="360"/>
      <c r="AE17" s="360"/>
      <c r="AF17" s="360"/>
      <c r="AG17" s="361"/>
      <c r="AH17" s="607"/>
    </row>
    <row r="18" spans="1:34" s="331" customFormat="1" x14ac:dyDescent="0.25">
      <c r="A18" s="330"/>
      <c r="B18" s="363" t="s">
        <v>4</v>
      </c>
      <c r="C18" s="350"/>
      <c r="D18" s="608">
        <v>160193</v>
      </c>
      <c r="E18" s="350"/>
      <c r="F18" s="368">
        <v>1675</v>
      </c>
      <c r="G18" s="372">
        <v>1.0456137284400691</v>
      </c>
      <c r="H18" s="350"/>
      <c r="I18" s="368">
        <v>1480</v>
      </c>
      <c r="J18" s="372">
        <v>0.92388556303958347</v>
      </c>
      <c r="K18" s="368">
        <v>1377</v>
      </c>
      <c r="L18" s="372">
        <v>93.040540540540533</v>
      </c>
      <c r="M18" s="368">
        <v>37</v>
      </c>
      <c r="N18" s="372">
        <v>2.5</v>
      </c>
      <c r="O18" s="368">
        <v>0</v>
      </c>
      <c r="P18" s="372">
        <v>0</v>
      </c>
      <c r="Q18" s="368">
        <v>10</v>
      </c>
      <c r="R18" s="372">
        <v>0.67567567567567566</v>
      </c>
      <c r="S18" s="368">
        <v>20</v>
      </c>
      <c r="T18" s="372">
        <v>1.3513513513513513</v>
      </c>
      <c r="U18" s="368">
        <v>36</v>
      </c>
      <c r="V18" s="372">
        <v>2.4324324324324325</v>
      </c>
      <c r="X18" s="606"/>
      <c r="Y18" s="606"/>
      <c r="Z18" s="606"/>
      <c r="AA18" s="1345">
        <v>44500</v>
      </c>
      <c r="AB18" s="602">
        <v>29231</v>
      </c>
      <c r="AC18" s="602">
        <v>19576</v>
      </c>
      <c r="AD18" s="360"/>
      <c r="AE18" s="360"/>
      <c r="AF18" s="360"/>
      <c r="AG18" s="361"/>
      <c r="AH18" s="607"/>
    </row>
    <row r="19" spans="1:34" s="331" customFormat="1" x14ac:dyDescent="0.25">
      <c r="A19" s="330"/>
      <c r="B19" s="363" t="s">
        <v>40</v>
      </c>
      <c r="C19" s="350"/>
      <c r="D19" s="608">
        <v>98324</v>
      </c>
      <c r="E19" s="350"/>
      <c r="F19" s="368">
        <v>1104</v>
      </c>
      <c r="G19" s="372">
        <v>1.1228184370041903</v>
      </c>
      <c r="H19" s="350"/>
      <c r="I19" s="368">
        <v>1207</v>
      </c>
      <c r="J19" s="372">
        <v>1.2275741426304869</v>
      </c>
      <c r="K19" s="368">
        <v>1029</v>
      </c>
      <c r="L19" s="372">
        <v>85.252692626346317</v>
      </c>
      <c r="M19" s="368">
        <v>16</v>
      </c>
      <c r="N19" s="372">
        <v>1.3256006628003314</v>
      </c>
      <c r="O19" s="368">
        <v>1</v>
      </c>
      <c r="P19" s="372">
        <v>8.2850041425020712E-2</v>
      </c>
      <c r="Q19" s="368">
        <v>35</v>
      </c>
      <c r="R19" s="372">
        <v>2.8997514498757249</v>
      </c>
      <c r="S19" s="368">
        <v>1</v>
      </c>
      <c r="T19" s="372">
        <v>8.2850041425020712E-2</v>
      </c>
      <c r="U19" s="368">
        <v>125</v>
      </c>
      <c r="V19" s="372">
        <v>10.35625517812759</v>
      </c>
      <c r="X19" s="606"/>
      <c r="Y19" s="606"/>
      <c r="Z19" s="606"/>
      <c r="AA19" s="1345">
        <v>44530</v>
      </c>
      <c r="AB19" s="602">
        <v>29856</v>
      </c>
      <c r="AC19" s="602">
        <v>21916</v>
      </c>
      <c r="AD19" s="360"/>
      <c r="AE19" s="360"/>
      <c r="AF19" s="360"/>
      <c r="AG19" s="361"/>
      <c r="AH19" s="607"/>
    </row>
    <row r="20" spans="1:34" s="331" customFormat="1" x14ac:dyDescent="0.25">
      <c r="A20" s="330"/>
      <c r="B20" s="363" t="s">
        <v>41</v>
      </c>
      <c r="C20" s="350"/>
      <c r="D20" s="608">
        <v>374354</v>
      </c>
      <c r="E20" s="350"/>
      <c r="F20" s="368">
        <v>7151</v>
      </c>
      <c r="G20" s="372">
        <v>1.9102240125656464</v>
      </c>
      <c r="H20" s="350"/>
      <c r="I20" s="368">
        <v>4253</v>
      </c>
      <c r="J20" s="372">
        <v>1.1360904384619905</v>
      </c>
      <c r="K20" s="368">
        <v>3265</v>
      </c>
      <c r="L20" s="372">
        <v>76.769339289913006</v>
      </c>
      <c r="M20" s="368">
        <v>68</v>
      </c>
      <c r="N20" s="372">
        <v>1.5988713849047729</v>
      </c>
      <c r="O20" s="368">
        <v>382</v>
      </c>
      <c r="P20" s="372">
        <v>8.9818951328474022</v>
      </c>
      <c r="Q20" s="368">
        <v>0</v>
      </c>
      <c r="R20" s="372">
        <v>0</v>
      </c>
      <c r="S20" s="368">
        <v>273</v>
      </c>
      <c r="T20" s="372">
        <v>6.4189983541029862</v>
      </c>
      <c r="U20" s="368">
        <v>265</v>
      </c>
      <c r="V20" s="372">
        <v>6.2308958382318362</v>
      </c>
      <c r="X20" s="606"/>
      <c r="Y20" s="606"/>
      <c r="Z20" s="606"/>
      <c r="AA20" s="1345">
        <v>44561</v>
      </c>
      <c r="AB20" s="602">
        <v>24104</v>
      </c>
      <c r="AC20" s="602">
        <v>29010</v>
      </c>
      <c r="AD20" s="360"/>
      <c r="AE20" s="360"/>
      <c r="AF20" s="360"/>
      <c r="AG20" s="361"/>
      <c r="AH20" s="607"/>
    </row>
    <row r="21" spans="1:34" s="331" customFormat="1" x14ac:dyDescent="0.25">
      <c r="A21" s="330"/>
      <c r="B21" s="363" t="s">
        <v>3</v>
      </c>
      <c r="C21" s="350"/>
      <c r="D21" s="608">
        <v>213093</v>
      </c>
      <c r="E21" s="350"/>
      <c r="F21" s="368">
        <v>1901</v>
      </c>
      <c r="G21" s="372">
        <v>0.89209875500368385</v>
      </c>
      <c r="H21" s="350"/>
      <c r="I21" s="368">
        <v>1915</v>
      </c>
      <c r="J21" s="372">
        <v>0.8986686564082349</v>
      </c>
      <c r="K21" s="368">
        <v>1831</v>
      </c>
      <c r="L21" s="372">
        <v>95.613577023498692</v>
      </c>
      <c r="M21" s="368">
        <v>19</v>
      </c>
      <c r="N21" s="372">
        <v>0.9921671018276762</v>
      </c>
      <c r="O21" s="368">
        <v>0</v>
      </c>
      <c r="P21" s="372">
        <v>0</v>
      </c>
      <c r="Q21" s="368">
        <v>30</v>
      </c>
      <c r="R21" s="372">
        <v>1.5665796344647518</v>
      </c>
      <c r="S21" s="368">
        <v>21</v>
      </c>
      <c r="T21" s="372">
        <v>1.0966057441253265</v>
      </c>
      <c r="U21" s="368">
        <v>14</v>
      </c>
      <c r="V21" s="372">
        <v>0.7310704960835509</v>
      </c>
      <c r="X21" s="606"/>
      <c r="Y21" s="606"/>
      <c r="Z21" s="606"/>
      <c r="AA21" s="1345">
        <v>44592</v>
      </c>
      <c r="AB21" s="602">
        <v>22642</v>
      </c>
      <c r="AC21" s="602">
        <v>24609</v>
      </c>
      <c r="AD21" s="360"/>
      <c r="AE21" s="360"/>
      <c r="AF21" s="360"/>
      <c r="AG21" s="361"/>
      <c r="AH21" s="607"/>
    </row>
    <row r="22" spans="1:34" s="331" customFormat="1" x14ac:dyDescent="0.25">
      <c r="A22" s="330"/>
      <c r="B22" s="363" t="s">
        <v>2</v>
      </c>
      <c r="C22" s="350"/>
      <c r="D22" s="608">
        <v>58261</v>
      </c>
      <c r="E22" s="350"/>
      <c r="F22" s="368">
        <v>365</v>
      </c>
      <c r="G22" s="372">
        <v>0.62649113472134021</v>
      </c>
      <c r="H22" s="350"/>
      <c r="I22" s="368">
        <v>656</v>
      </c>
      <c r="J22" s="372">
        <v>1.1259676284306825</v>
      </c>
      <c r="K22" s="368">
        <v>485</v>
      </c>
      <c r="L22" s="372">
        <v>73.932926829268297</v>
      </c>
      <c r="M22" s="368">
        <v>15</v>
      </c>
      <c r="N22" s="372">
        <v>2.2865853658536586</v>
      </c>
      <c r="O22" s="368">
        <v>0</v>
      </c>
      <c r="P22" s="372">
        <v>0</v>
      </c>
      <c r="Q22" s="368">
        <v>16</v>
      </c>
      <c r="R22" s="372">
        <v>2.4390243902439024</v>
      </c>
      <c r="S22" s="368">
        <v>7</v>
      </c>
      <c r="T22" s="372">
        <v>1.0670731707317074</v>
      </c>
      <c r="U22" s="368">
        <v>133</v>
      </c>
      <c r="V22" s="372">
        <v>20.274390243902442</v>
      </c>
      <c r="X22" s="606"/>
      <c r="Y22" s="606"/>
      <c r="Z22" s="606"/>
      <c r="AA22" s="1345">
        <v>44620</v>
      </c>
      <c r="AB22" s="602">
        <v>24889</v>
      </c>
      <c r="AC22" s="602">
        <v>26478</v>
      </c>
      <c r="AD22" s="360"/>
      <c r="AE22" s="360"/>
      <c r="AF22" s="360"/>
      <c r="AG22" s="361"/>
      <c r="AH22" s="607"/>
    </row>
    <row r="23" spans="1:34" s="331" customFormat="1" x14ac:dyDescent="0.25">
      <c r="A23" s="330"/>
      <c r="B23" s="363" t="s">
        <v>35</v>
      </c>
      <c r="C23" s="350"/>
      <c r="D23" s="608">
        <v>84471</v>
      </c>
      <c r="E23" s="350"/>
      <c r="F23" s="368">
        <v>1053</v>
      </c>
      <c r="G23" s="372">
        <v>1.2465816670810101</v>
      </c>
      <c r="H23" s="350"/>
      <c r="I23" s="368">
        <v>911</v>
      </c>
      <c r="J23" s="372">
        <v>1.0784766369523269</v>
      </c>
      <c r="K23" s="368">
        <v>893</v>
      </c>
      <c r="L23" s="372">
        <v>98.024149286498357</v>
      </c>
      <c r="M23" s="368">
        <v>12</v>
      </c>
      <c r="N23" s="372">
        <v>1.3172338090010975</v>
      </c>
      <c r="O23" s="368">
        <v>0</v>
      </c>
      <c r="P23" s="372">
        <v>0</v>
      </c>
      <c r="Q23" s="368">
        <v>5</v>
      </c>
      <c r="R23" s="372">
        <v>0.54884742041712409</v>
      </c>
      <c r="S23" s="368">
        <v>1</v>
      </c>
      <c r="T23" s="372">
        <v>0.10976948408342481</v>
      </c>
      <c r="U23" s="368">
        <v>0</v>
      </c>
      <c r="V23" s="372">
        <v>0</v>
      </c>
      <c r="X23" s="606"/>
      <c r="Y23" s="606"/>
      <c r="Z23" s="606"/>
      <c r="AA23" s="1345">
        <v>44651</v>
      </c>
      <c r="AB23" s="602">
        <v>30256</v>
      </c>
      <c r="AC23" s="602">
        <v>24903</v>
      </c>
      <c r="AD23" s="360"/>
      <c r="AE23" s="360"/>
      <c r="AF23" s="360"/>
      <c r="AG23" s="361"/>
      <c r="AH23" s="607"/>
    </row>
    <row r="24" spans="1:34" s="331" customFormat="1" x14ac:dyDescent="0.25">
      <c r="A24" s="330"/>
      <c r="B24" s="363" t="s">
        <v>42</v>
      </c>
      <c r="C24" s="350"/>
      <c r="D24" s="608">
        <v>252940</v>
      </c>
      <c r="E24" s="350"/>
      <c r="F24" s="368">
        <v>2608</v>
      </c>
      <c r="G24" s="372">
        <v>1.0310745631375029</v>
      </c>
      <c r="H24" s="350"/>
      <c r="I24" s="368">
        <v>2809</v>
      </c>
      <c r="J24" s="372">
        <v>1.1105400490234838</v>
      </c>
      <c r="K24" s="368">
        <v>1899</v>
      </c>
      <c r="L24" s="372">
        <v>67.604129583481665</v>
      </c>
      <c r="M24" s="368">
        <v>89</v>
      </c>
      <c r="N24" s="372">
        <v>3.1683873264506945</v>
      </c>
      <c r="O24" s="368">
        <v>0</v>
      </c>
      <c r="P24" s="372">
        <v>0</v>
      </c>
      <c r="Q24" s="368">
        <v>49</v>
      </c>
      <c r="R24" s="372">
        <v>1.7443930224279103</v>
      </c>
      <c r="S24" s="368">
        <v>0</v>
      </c>
      <c r="T24" s="372">
        <v>0</v>
      </c>
      <c r="U24" s="368">
        <v>772</v>
      </c>
      <c r="V24" s="372">
        <v>27.483090067639733</v>
      </c>
      <c r="X24" s="606"/>
      <c r="Y24" s="606"/>
      <c r="Z24" s="606"/>
      <c r="AA24" s="1345">
        <v>44681</v>
      </c>
      <c r="AB24" s="602">
        <v>32696</v>
      </c>
      <c r="AC24" s="602">
        <v>22635</v>
      </c>
      <c r="AD24" s="360"/>
      <c r="AE24" s="360"/>
      <c r="AF24" s="360"/>
      <c r="AG24" s="361"/>
      <c r="AH24" s="607"/>
    </row>
    <row r="25" spans="1:34" x14ac:dyDescent="0.25">
      <c r="A25" s="332"/>
      <c r="B25" s="363" t="s">
        <v>43</v>
      </c>
      <c r="C25" s="350"/>
      <c r="D25" s="608">
        <v>65755</v>
      </c>
      <c r="E25" s="350"/>
      <c r="F25" s="368">
        <v>166</v>
      </c>
      <c r="G25" s="372">
        <v>0.25245228499733857</v>
      </c>
      <c r="H25" s="350"/>
      <c r="I25" s="368">
        <v>392</v>
      </c>
      <c r="J25" s="372">
        <v>0.59615238384913694</v>
      </c>
      <c r="K25" s="368">
        <v>299</v>
      </c>
      <c r="L25" s="372">
        <v>76.275510204081627</v>
      </c>
      <c r="M25" s="368">
        <v>6</v>
      </c>
      <c r="N25" s="372">
        <v>1.5306122448979591</v>
      </c>
      <c r="O25" s="368">
        <v>0</v>
      </c>
      <c r="P25" s="372">
        <v>0</v>
      </c>
      <c r="Q25" s="368">
        <v>77</v>
      </c>
      <c r="R25" s="372">
        <v>19.642857142857142</v>
      </c>
      <c r="S25" s="368">
        <v>2</v>
      </c>
      <c r="T25" s="372">
        <v>0.51020408163265307</v>
      </c>
      <c r="U25" s="368">
        <v>8</v>
      </c>
      <c r="V25" s="372">
        <v>2.0408163265306123</v>
      </c>
      <c r="X25" s="606"/>
      <c r="Y25" s="606"/>
      <c r="Z25" s="606"/>
      <c r="AA25" s="1345">
        <v>44712</v>
      </c>
      <c r="AB25" s="602">
        <v>38586</v>
      </c>
      <c r="AC25" s="602">
        <v>22335</v>
      </c>
      <c r="AD25" s="360"/>
      <c r="AE25" s="360"/>
      <c r="AF25" s="360"/>
      <c r="AG25" s="361"/>
      <c r="AH25" s="607"/>
    </row>
    <row r="26" spans="1:34" s="331" customFormat="1" x14ac:dyDescent="0.25">
      <c r="B26" s="363" t="s">
        <v>44</v>
      </c>
      <c r="C26" s="350"/>
      <c r="D26" s="610">
        <v>21678</v>
      </c>
      <c r="E26" s="350"/>
      <c r="F26" s="377">
        <v>153</v>
      </c>
      <c r="G26" s="372">
        <v>0.70578466648214777</v>
      </c>
      <c r="H26" s="350"/>
      <c r="I26" s="377">
        <v>265</v>
      </c>
      <c r="J26" s="372">
        <v>1.2224374942337852</v>
      </c>
      <c r="K26" s="377">
        <v>261</v>
      </c>
      <c r="L26" s="372">
        <v>98.490566037735846</v>
      </c>
      <c r="M26" s="377">
        <v>4</v>
      </c>
      <c r="N26" s="372">
        <v>1.5094339622641511</v>
      </c>
      <c r="O26" s="377">
        <v>0</v>
      </c>
      <c r="P26" s="372">
        <v>0</v>
      </c>
      <c r="Q26" s="377">
        <v>0</v>
      </c>
      <c r="R26" s="372">
        <v>0</v>
      </c>
      <c r="S26" s="377">
        <v>0</v>
      </c>
      <c r="T26" s="372">
        <v>0</v>
      </c>
      <c r="U26" s="377">
        <v>0</v>
      </c>
      <c r="V26" s="372">
        <v>0</v>
      </c>
      <c r="X26" s="606"/>
      <c r="Y26" s="606"/>
      <c r="Z26" s="606"/>
      <c r="AA26" s="1345">
        <v>44742</v>
      </c>
      <c r="AB26" s="602">
        <v>41750</v>
      </c>
      <c r="AC26" s="602">
        <v>23105</v>
      </c>
      <c r="AD26" s="360"/>
      <c r="AE26" s="360"/>
      <c r="AF26" s="360"/>
      <c r="AG26" s="361"/>
      <c r="AH26" s="607"/>
    </row>
    <row r="27" spans="1:34" s="331" customFormat="1" x14ac:dyDescent="0.25">
      <c r="B27" s="363" t="s">
        <v>45</v>
      </c>
      <c r="C27" s="350"/>
      <c r="D27" s="610">
        <v>116059</v>
      </c>
      <c r="E27" s="350"/>
      <c r="F27" s="377">
        <v>1080</v>
      </c>
      <c r="G27" s="372">
        <v>0.93056118008943733</v>
      </c>
      <c r="H27" s="350"/>
      <c r="I27" s="377">
        <v>1143</v>
      </c>
      <c r="J27" s="372">
        <v>0.98484391559465445</v>
      </c>
      <c r="K27" s="377">
        <v>1071</v>
      </c>
      <c r="L27" s="372">
        <v>93.7007874015748</v>
      </c>
      <c r="M27" s="377">
        <v>37</v>
      </c>
      <c r="N27" s="372">
        <v>3.2370953630796153</v>
      </c>
      <c r="O27" s="377">
        <v>0</v>
      </c>
      <c r="P27" s="372">
        <v>0</v>
      </c>
      <c r="Q27" s="377">
        <v>9</v>
      </c>
      <c r="R27" s="372">
        <v>0.78740157480314954</v>
      </c>
      <c r="S27" s="377">
        <v>25</v>
      </c>
      <c r="T27" s="372">
        <v>2.1872265966754156</v>
      </c>
      <c r="U27" s="377">
        <v>1</v>
      </c>
      <c r="V27" s="372">
        <v>8.7489063867016631E-2</v>
      </c>
      <c r="X27" s="606"/>
      <c r="Y27" s="606"/>
      <c r="Z27" s="606"/>
      <c r="AA27" s="1345">
        <v>44773</v>
      </c>
      <c r="AB27" s="602">
        <v>30827</v>
      </c>
      <c r="AC27" s="602">
        <v>22962</v>
      </c>
      <c r="AD27" s="360"/>
      <c r="AE27" s="360"/>
      <c r="AF27" s="360"/>
      <c r="AG27" s="361"/>
      <c r="AH27" s="607"/>
    </row>
    <row r="28" spans="1:34" s="331" customFormat="1" x14ac:dyDescent="0.25">
      <c r="B28" s="363" t="s">
        <v>46</v>
      </c>
      <c r="C28" s="350"/>
      <c r="D28" s="610">
        <v>14876</v>
      </c>
      <c r="E28" s="350"/>
      <c r="F28" s="377">
        <v>275</v>
      </c>
      <c r="G28" s="383">
        <v>1.8486152191449314</v>
      </c>
      <c r="H28" s="350"/>
      <c r="I28" s="377">
        <v>270</v>
      </c>
      <c r="J28" s="383">
        <v>1.8150040333422961</v>
      </c>
      <c r="K28" s="377">
        <v>71</v>
      </c>
      <c r="L28" s="383">
        <v>26.296296296296294</v>
      </c>
      <c r="M28" s="377">
        <v>3</v>
      </c>
      <c r="N28" s="383">
        <v>1.1111111111111112</v>
      </c>
      <c r="O28" s="377">
        <v>105</v>
      </c>
      <c r="P28" s="383">
        <v>38.888888888888893</v>
      </c>
      <c r="Q28" s="377">
        <v>1</v>
      </c>
      <c r="R28" s="383">
        <v>0.37037037037037041</v>
      </c>
      <c r="S28" s="377">
        <v>0</v>
      </c>
      <c r="T28" s="383">
        <v>0</v>
      </c>
      <c r="U28" s="377">
        <v>90</v>
      </c>
      <c r="V28" s="383">
        <v>33.333333333333329</v>
      </c>
      <c r="X28" s="606"/>
      <c r="Y28" s="606"/>
      <c r="Z28" s="606"/>
      <c r="AA28" s="1345">
        <v>44804</v>
      </c>
      <c r="AB28" s="602">
        <v>26047</v>
      </c>
      <c r="AC28" s="602">
        <v>23877</v>
      </c>
      <c r="AD28" s="360"/>
      <c r="AE28" s="360"/>
      <c r="AF28" s="360"/>
      <c r="AG28" s="361"/>
      <c r="AH28" s="607"/>
    </row>
    <row r="29" spans="1:34" s="331" customFormat="1" x14ac:dyDescent="0.25">
      <c r="B29" s="384" t="s">
        <v>1</v>
      </c>
      <c r="C29" s="350"/>
      <c r="D29" s="611">
        <v>5523</v>
      </c>
      <c r="E29" s="350"/>
      <c r="F29" s="389">
        <v>74</v>
      </c>
      <c r="G29" s="393">
        <v>1.3398515299655984</v>
      </c>
      <c r="H29" s="350"/>
      <c r="I29" s="389">
        <v>49</v>
      </c>
      <c r="J29" s="393">
        <v>0.88719898605830161</v>
      </c>
      <c r="K29" s="389">
        <v>33</v>
      </c>
      <c r="L29" s="393">
        <v>67.346938775510196</v>
      </c>
      <c r="M29" s="389">
        <v>1</v>
      </c>
      <c r="N29" s="393">
        <v>2.0408163265306123</v>
      </c>
      <c r="O29" s="389">
        <v>0</v>
      </c>
      <c r="P29" s="393">
        <v>0</v>
      </c>
      <c r="Q29" s="389">
        <v>9</v>
      </c>
      <c r="R29" s="393">
        <v>18.367346938775512</v>
      </c>
      <c r="S29" s="389">
        <v>3</v>
      </c>
      <c r="T29" s="393">
        <v>6.1224489795918364</v>
      </c>
      <c r="U29" s="389">
        <v>3</v>
      </c>
      <c r="V29" s="393">
        <v>6.1224489795918364</v>
      </c>
      <c r="X29" s="606"/>
      <c r="Y29" s="606"/>
      <c r="Z29" s="606"/>
      <c r="AA29" s="1345">
        <v>44834</v>
      </c>
      <c r="AB29" s="602">
        <v>32379</v>
      </c>
      <c r="AC29" s="602">
        <v>24010</v>
      </c>
      <c r="AD29" s="360"/>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1345">
        <v>44865</v>
      </c>
      <c r="AB30" s="602">
        <v>29932</v>
      </c>
      <c r="AC30" s="602">
        <v>19815</v>
      </c>
      <c r="AD30" s="329"/>
      <c r="AE30" s="329"/>
      <c r="AF30" s="360"/>
      <c r="AG30" s="361"/>
      <c r="AH30" s="607"/>
    </row>
    <row r="31" spans="1:34" s="329" customFormat="1" x14ac:dyDescent="0.25">
      <c r="B31" s="1242" t="s">
        <v>0</v>
      </c>
      <c r="C31" s="320"/>
      <c r="D31" s="1250">
        <v>2130206</v>
      </c>
      <c r="E31" s="320"/>
      <c r="F31" s="1248">
        <v>29604</v>
      </c>
      <c r="G31" s="1249">
        <v>1.3897247496251537</v>
      </c>
      <c r="H31" s="320"/>
      <c r="I31" s="1248">
        <v>21249</v>
      </c>
      <c r="J31" s="1249">
        <v>0.99750916108582932</v>
      </c>
      <c r="K31" s="1248">
        <v>17760</v>
      </c>
      <c r="L31" s="1249">
        <v>83.580403783707467</v>
      </c>
      <c r="M31" s="1248">
        <v>377</v>
      </c>
      <c r="N31" s="1249">
        <v>1.7742011388771235</v>
      </c>
      <c r="O31" s="1248">
        <v>502</v>
      </c>
      <c r="P31" s="1249">
        <v>2.3624641159583981</v>
      </c>
      <c r="Q31" s="1248">
        <v>415</v>
      </c>
      <c r="R31" s="1249">
        <v>1.9530330839098311</v>
      </c>
      <c r="S31" s="1248">
        <v>460</v>
      </c>
      <c r="T31" s="1249">
        <v>2.1648077556590901</v>
      </c>
      <c r="U31" s="1248">
        <v>1735</v>
      </c>
      <c r="V31" s="1249">
        <v>8.1650901218880882</v>
      </c>
      <c r="X31" s="360"/>
      <c r="Y31" s="360"/>
      <c r="AA31" s="1345">
        <v>44895</v>
      </c>
      <c r="AB31" s="602">
        <v>32038</v>
      </c>
      <c r="AC31" s="602">
        <v>20330</v>
      </c>
      <c r="AD31" s="360"/>
      <c r="AE31" s="360"/>
      <c r="AH31" s="395"/>
    </row>
    <row r="32" spans="1:34" s="328" customFormat="1" ht="5.25" customHeight="1" x14ac:dyDescent="0.2">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5">
        <v>44926</v>
      </c>
      <c r="AB32" s="602">
        <v>25446</v>
      </c>
      <c r="AC32" s="602">
        <v>23015</v>
      </c>
      <c r="AD32" s="329"/>
    </row>
    <row r="33" spans="2:30" s="394" customFormat="1" x14ac:dyDescent="0.2">
      <c r="B33" s="1466" t="s">
        <v>382</v>
      </c>
      <c r="C33" s="1466"/>
      <c r="D33" s="1466"/>
      <c r="E33" s="1466"/>
      <c r="F33" s="1466"/>
      <c r="G33" s="1466"/>
      <c r="H33" s="1466"/>
      <c r="I33" s="1466"/>
      <c r="J33" s="1466"/>
      <c r="K33" s="1466"/>
      <c r="L33" s="1466"/>
      <c r="M33" s="1466"/>
      <c r="N33" s="1466"/>
      <c r="O33" s="1466"/>
      <c r="P33" s="1466"/>
      <c r="Q33" s="1466"/>
      <c r="R33" s="1466"/>
      <c r="S33" s="1466"/>
      <c r="T33" s="1466"/>
      <c r="U33" s="1466"/>
      <c r="V33" s="1466"/>
      <c r="X33" s="596"/>
      <c r="Y33" s="596"/>
      <c r="Z33" s="596"/>
      <c r="AA33" s="1345">
        <v>44957</v>
      </c>
      <c r="AB33" s="602">
        <v>28819</v>
      </c>
      <c r="AC33" s="602">
        <v>24165</v>
      </c>
      <c r="AD33" s="329"/>
    </row>
    <row r="34" spans="2:30" s="394" customFormat="1" ht="12" customHeight="1" x14ac:dyDescent="0.2">
      <c r="B34" s="1466"/>
      <c r="C34" s="1466"/>
      <c r="D34" s="1466"/>
      <c r="E34" s="1466"/>
      <c r="F34" s="1466"/>
      <c r="G34" s="1466"/>
      <c r="H34" s="1466"/>
      <c r="I34" s="1466"/>
      <c r="J34" s="1466"/>
      <c r="K34" s="1466"/>
      <c r="L34" s="1466"/>
      <c r="M34" s="1466"/>
      <c r="N34" s="1466"/>
      <c r="O34" s="1466"/>
      <c r="P34" s="1466"/>
      <c r="Q34" s="1466"/>
      <c r="R34" s="1466"/>
      <c r="S34" s="1466"/>
      <c r="T34" s="1466"/>
      <c r="U34" s="1466"/>
      <c r="V34" s="1466"/>
      <c r="X34" s="596"/>
      <c r="Y34" s="596"/>
      <c r="Z34" s="596"/>
      <c r="AA34" s="1345">
        <v>44985</v>
      </c>
      <c r="AB34" s="602">
        <v>34747</v>
      </c>
      <c r="AC34" s="602">
        <v>23214</v>
      </c>
      <c r="AD34" s="329"/>
    </row>
    <row r="35" spans="2:30" x14ac:dyDescent="0.2">
      <c r="B35" s="1432"/>
      <c r="C35" s="1432"/>
      <c r="D35" s="1432"/>
      <c r="AA35" s="1345">
        <v>45016</v>
      </c>
      <c r="AB35" s="602">
        <v>39866</v>
      </c>
      <c r="AC35" s="602">
        <v>28170</v>
      </c>
    </row>
    <row r="36" spans="2:30" x14ac:dyDescent="0.2">
      <c r="B36" s="1412"/>
      <c r="C36" s="1412"/>
      <c r="D36" s="1412"/>
      <c r="AA36" s="1345">
        <v>45046</v>
      </c>
      <c r="AB36" s="602">
        <v>35704</v>
      </c>
      <c r="AC36" s="602">
        <v>24597</v>
      </c>
    </row>
    <row r="37" spans="2:30" x14ac:dyDescent="0.2">
      <c r="AA37" s="1345">
        <v>45077</v>
      </c>
      <c r="AB37" s="602">
        <v>38659</v>
      </c>
      <c r="AC37" s="602">
        <v>21489</v>
      </c>
    </row>
    <row r="38" spans="2:30" x14ac:dyDescent="0.2">
      <c r="AA38" s="1345">
        <v>45107</v>
      </c>
      <c r="AB38" s="602">
        <v>38600</v>
      </c>
      <c r="AC38" s="602">
        <v>21018</v>
      </c>
    </row>
    <row r="39" spans="2:30" x14ac:dyDescent="0.2">
      <c r="AA39" s="1345">
        <v>45138</v>
      </c>
      <c r="AB39" s="602">
        <v>27853</v>
      </c>
      <c r="AC39" s="602">
        <v>19454</v>
      </c>
    </row>
    <row r="40" spans="2:30" x14ac:dyDescent="0.2">
      <c r="AA40" s="1345">
        <v>45169</v>
      </c>
      <c r="AB40" s="602">
        <v>23854</v>
      </c>
      <c r="AC40" s="602">
        <v>17588</v>
      </c>
    </row>
    <row r="41" spans="2:30" x14ac:dyDescent="0.2">
      <c r="AA41" s="1345">
        <v>45199</v>
      </c>
      <c r="AB41" s="602">
        <v>30663</v>
      </c>
      <c r="AC41" s="602">
        <v>23194</v>
      </c>
    </row>
    <row r="42" spans="2:30" x14ac:dyDescent="0.2">
      <c r="AA42" s="1345">
        <v>45230</v>
      </c>
      <c r="AB42" s="602">
        <v>29848</v>
      </c>
      <c r="AC42" s="602">
        <v>22671</v>
      </c>
    </row>
    <row r="43" spans="2:30" x14ac:dyDescent="0.2">
      <c r="AA43" s="1345">
        <v>45260</v>
      </c>
      <c r="AB43" s="602">
        <v>25851</v>
      </c>
      <c r="AC43" s="602">
        <v>49513</v>
      </c>
    </row>
    <row r="44" spans="2:30" x14ac:dyDescent="0.2">
      <c r="AA44" s="1345">
        <v>45291</v>
      </c>
      <c r="AB44" s="602">
        <v>20461</v>
      </c>
      <c r="AC44" s="602">
        <v>20498</v>
      </c>
    </row>
    <row r="45" spans="2:30" x14ac:dyDescent="0.2">
      <c r="AA45" s="1345">
        <v>45322</v>
      </c>
      <c r="AB45" s="602">
        <v>31387</v>
      </c>
      <c r="AC45" s="602">
        <v>25158</v>
      </c>
    </row>
    <row r="46" spans="2:30" x14ac:dyDescent="0.2">
      <c r="AA46" s="1345">
        <v>45351</v>
      </c>
      <c r="AB46" s="602">
        <v>32616</v>
      </c>
      <c r="AC46" s="602">
        <v>29865</v>
      </c>
    </row>
    <row r="47" spans="2:30" x14ac:dyDescent="0.2">
      <c r="AA47" s="1345">
        <v>45382</v>
      </c>
      <c r="AB47" s="602">
        <v>37480</v>
      </c>
      <c r="AC47" s="602">
        <v>24763</v>
      </c>
    </row>
    <row r="48" spans="2:30" x14ac:dyDescent="0.2">
      <c r="AA48" s="1345">
        <v>45412</v>
      </c>
      <c r="AB48" s="602">
        <v>30764</v>
      </c>
      <c r="AC48" s="602">
        <v>22655</v>
      </c>
    </row>
    <row r="49" spans="27:29" x14ac:dyDescent="0.2">
      <c r="AA49" s="1345">
        <v>45443</v>
      </c>
      <c r="AB49" s="602">
        <v>29722</v>
      </c>
      <c r="AC49" s="602">
        <v>24266</v>
      </c>
    </row>
    <row r="50" spans="27:29" x14ac:dyDescent="0.2">
      <c r="AA50" s="1345">
        <v>45473</v>
      </c>
      <c r="AB50" s="602">
        <v>31629</v>
      </c>
      <c r="AC50" s="602">
        <v>22269</v>
      </c>
    </row>
    <row r="51" spans="27:29" x14ac:dyDescent="0.2">
      <c r="AA51" s="1345">
        <v>45504</v>
      </c>
      <c r="AB51" s="602">
        <v>35840</v>
      </c>
      <c r="AC51" s="602">
        <v>19983</v>
      </c>
    </row>
    <row r="52" spans="27:29" x14ac:dyDescent="0.2">
      <c r="AA52" s="1345">
        <v>45535</v>
      </c>
      <c r="AB52" s="602">
        <v>29604</v>
      </c>
      <c r="AC52" s="602">
        <v>21249</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4"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5" customWidth="1"/>
    <col min="2" max="2" width="10" style="615" customWidth="1"/>
    <col min="3" max="3" width="1" style="615" customWidth="1"/>
    <col min="4" max="4" width="0.710937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8.28515625" style="615" bestFit="1"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42578125" style="615" customWidth="1"/>
    <col min="22" max="22" width="0.7109375" style="615" customWidth="1"/>
    <col min="23" max="23" width="8.28515625" style="615" bestFit="1" customWidth="1"/>
    <col min="24" max="24" width="6.140625" style="615" customWidth="1"/>
    <col min="25" max="25" width="0.5703125" style="615" customWidth="1"/>
    <col min="26" max="26" width="9.85546875" style="615" bestFit="1" customWidth="1"/>
    <col min="27" max="27" width="6.140625" style="615" customWidth="1"/>
    <col min="28" max="28" width="0.7109375" style="615" customWidth="1"/>
    <col min="29" max="29" width="9.85546875" style="615" bestFit="1" customWidth="1"/>
    <col min="30" max="30" width="7.7109375" style="615" bestFit="1" customWidth="1"/>
    <col min="31" max="16384" width="11.42578125" style="615"/>
  </cols>
  <sheetData>
    <row r="1" spans="2:30" hidden="1" x14ac:dyDescent="0.2">
      <c r="E1" s="616" t="s">
        <v>36</v>
      </c>
      <c r="F1" s="616"/>
      <c r="H1" s="616" t="s">
        <v>21</v>
      </c>
      <c r="K1" s="616" t="s">
        <v>20</v>
      </c>
      <c r="N1" s="616" t="s">
        <v>19</v>
      </c>
      <c r="Q1" s="616" t="s">
        <v>18</v>
      </c>
      <c r="T1" s="616" t="s">
        <v>17</v>
      </c>
      <c r="W1" s="616" t="s">
        <v>16</v>
      </c>
      <c r="Z1" s="616" t="s">
        <v>15</v>
      </c>
    </row>
    <row r="2" spans="2:30" s="613" customFormat="1" x14ac:dyDescent="0.2">
      <c r="C2" s="617"/>
      <c r="D2" s="617"/>
      <c r="AB2" s="617"/>
    </row>
    <row r="3" spans="2:30" s="619" customFormat="1" ht="47.25" customHeight="1" x14ac:dyDescent="0.25">
      <c r="B3" s="1475"/>
      <c r="C3" s="1475"/>
      <c r="D3" s="1475"/>
      <c r="E3" s="1475"/>
      <c r="F3" s="1475"/>
      <c r="G3" s="1475"/>
      <c r="H3" s="1475"/>
      <c r="I3" s="1475"/>
      <c r="J3" s="1475"/>
      <c r="K3" s="1475"/>
      <c r="L3" s="618"/>
      <c r="M3" s="618"/>
      <c r="W3" s="620"/>
      <c r="AA3" s="620"/>
      <c r="AD3" s="620"/>
    </row>
    <row r="4" spans="2:30" s="621" customFormat="1" ht="7.5" customHeight="1" x14ac:dyDescent="0.2">
      <c r="B4" s="1476"/>
      <c r="C4" s="1476"/>
      <c r="D4" s="1476"/>
      <c r="E4" s="1476"/>
      <c r="F4" s="1476"/>
      <c r="G4" s="1476"/>
      <c r="H4" s="1476"/>
      <c r="I4" s="1476"/>
      <c r="J4" s="1476"/>
      <c r="K4" s="1476"/>
      <c r="L4" s="1476"/>
      <c r="M4" s="1476"/>
      <c r="N4" s="1476"/>
      <c r="O4" s="1476"/>
      <c r="P4" s="1476"/>
      <c r="Q4" s="1476"/>
      <c r="R4" s="1476"/>
      <c r="S4" s="1476"/>
      <c r="T4" s="1476"/>
      <c r="U4" s="1476"/>
      <c r="V4" s="1476"/>
      <c r="W4" s="1476"/>
      <c r="X4" s="1476"/>
      <c r="Y4" s="1476"/>
      <c r="Z4" s="1476"/>
      <c r="AA4" s="1476"/>
      <c r="AB4" s="1476"/>
      <c r="AC4" s="1476"/>
      <c r="AD4" s="1476"/>
    </row>
    <row r="5" spans="2:30" s="621" customFormat="1" ht="21" x14ac:dyDescent="0.2">
      <c r="B5" s="1477" t="s">
        <v>398</v>
      </c>
      <c r="C5" s="1477"/>
      <c r="D5" s="1477"/>
      <c r="E5" s="1477"/>
      <c r="F5" s="1477"/>
      <c r="G5" s="1477"/>
      <c r="H5" s="1477"/>
      <c r="I5" s="1477"/>
      <c r="J5" s="1477"/>
      <c r="K5" s="1477"/>
      <c r="L5" s="1477"/>
      <c r="M5" s="1477"/>
      <c r="N5" s="1477"/>
      <c r="O5" s="1477"/>
      <c r="P5" s="1477"/>
      <c r="Q5" s="1477"/>
      <c r="R5" s="1477"/>
      <c r="S5" s="1477"/>
      <c r="T5" s="1477"/>
      <c r="U5" s="1477"/>
      <c r="V5" s="1477"/>
      <c r="W5" s="1477"/>
      <c r="X5" s="1477"/>
      <c r="Y5" s="1477"/>
      <c r="Z5" s="1477"/>
      <c r="AA5" s="1477"/>
      <c r="AB5" s="1477"/>
      <c r="AC5" s="1477"/>
      <c r="AD5" s="1477"/>
    </row>
    <row r="6" spans="2:30" s="621" customFormat="1" ht="16.5" customHeight="1" x14ac:dyDescent="0.2">
      <c r="B6" s="1414" t="str">
        <f>porsaad!$B$6</f>
        <v>Situación a 31 de agosto de 2024</v>
      </c>
      <c r="C6" s="1414"/>
      <c r="D6" s="1414"/>
      <c r="E6" s="1414"/>
      <c r="F6" s="1414"/>
      <c r="G6" s="1414"/>
      <c r="H6" s="1414"/>
      <c r="I6" s="1414"/>
      <c r="J6" s="1414"/>
      <c r="K6" s="1414"/>
      <c r="L6" s="1414"/>
      <c r="M6" s="1414"/>
      <c r="N6" s="1414"/>
      <c r="O6" s="1414"/>
      <c r="P6" s="1414"/>
      <c r="Q6" s="1414"/>
      <c r="R6" s="1414"/>
      <c r="S6" s="1414"/>
      <c r="T6" s="1414"/>
      <c r="U6" s="1414"/>
      <c r="V6" s="1414"/>
      <c r="W6" s="1414"/>
      <c r="X6" s="1414"/>
      <c r="Y6" s="1414"/>
      <c r="Z6" s="1414"/>
      <c r="AA6" s="1414"/>
      <c r="AB6" s="1414"/>
      <c r="AC6" s="1414"/>
      <c r="AD6" s="622"/>
    </row>
    <row r="7" spans="2:30"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
      <c r="B8" s="1409" t="s">
        <v>27</v>
      </c>
      <c r="C8" s="625"/>
      <c r="D8" s="625"/>
      <c r="E8" s="1479" t="s">
        <v>26</v>
      </c>
      <c r="F8" s="1480"/>
      <c r="G8" s="1480"/>
      <c r="H8" s="1480"/>
      <c r="I8" s="1480"/>
      <c r="J8" s="1480"/>
      <c r="K8" s="1480"/>
      <c r="L8" s="1480"/>
      <c r="M8" s="1480"/>
      <c r="N8" s="1480"/>
      <c r="O8" s="1480"/>
      <c r="P8" s="1480"/>
      <c r="Q8" s="1480"/>
      <c r="R8" s="1480"/>
      <c r="S8" s="1480"/>
      <c r="T8" s="1480"/>
      <c r="U8" s="1480"/>
      <c r="V8" s="1480"/>
      <c r="W8" s="1480"/>
      <c r="X8" s="1480"/>
      <c r="Y8" s="1480"/>
      <c r="Z8" s="1480"/>
      <c r="AA8" s="1481"/>
      <c r="AB8" s="625"/>
      <c r="AC8" s="1407" t="s">
        <v>0</v>
      </c>
      <c r="AD8" s="1408"/>
    </row>
    <row r="9" spans="2:30" s="626" customFormat="1" ht="21.75" customHeight="1" x14ac:dyDescent="0.2">
      <c r="B9" s="1478"/>
      <c r="C9" s="625"/>
      <c r="D9" s="627"/>
      <c r="E9" s="1472" t="s">
        <v>22</v>
      </c>
      <c r="F9" s="1473"/>
      <c r="G9" s="627"/>
      <c r="H9" s="1472" t="s">
        <v>21</v>
      </c>
      <c r="I9" s="1473"/>
      <c r="J9" s="627"/>
      <c r="K9" s="1472" t="s">
        <v>20</v>
      </c>
      <c r="L9" s="1473"/>
      <c r="M9" s="627"/>
      <c r="N9" s="1472" t="s">
        <v>19</v>
      </c>
      <c r="O9" s="1473"/>
      <c r="P9" s="627"/>
      <c r="Q9" s="1472" t="s">
        <v>18</v>
      </c>
      <c r="R9" s="1473"/>
      <c r="S9" s="627"/>
      <c r="T9" s="1472" t="s">
        <v>17</v>
      </c>
      <c r="U9" s="1473"/>
      <c r="V9" s="627"/>
      <c r="W9" s="1472" t="s">
        <v>16</v>
      </c>
      <c r="X9" s="1473"/>
      <c r="Y9" s="627"/>
      <c r="Z9" s="1472" t="s">
        <v>15</v>
      </c>
      <c r="AA9" s="1473"/>
      <c r="AB9" s="625"/>
      <c r="AC9" s="1482"/>
      <c r="AD9" s="1483"/>
    </row>
    <row r="10" spans="2:30" s="626" customFormat="1" ht="21.75" customHeight="1" x14ac:dyDescent="0.2">
      <c r="B10" s="1410"/>
      <c r="C10" s="628"/>
      <c r="D10" s="627"/>
      <c r="E10" s="1220"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
      <c r="B12" s="632" t="s">
        <v>24</v>
      </c>
      <c r="D12" s="634"/>
      <c r="E12" s="635">
        <v>2729</v>
      </c>
      <c r="F12" s="636">
        <v>0.20557516224166569</v>
      </c>
      <c r="G12" s="634"/>
      <c r="H12" s="635">
        <v>44765</v>
      </c>
      <c r="I12" s="636">
        <v>3.3721407613587999</v>
      </c>
      <c r="J12" s="634"/>
      <c r="K12" s="635">
        <v>26631</v>
      </c>
      <c r="L12" s="636">
        <v>2.0061092508823011</v>
      </c>
      <c r="M12" s="634"/>
      <c r="N12" s="635">
        <v>37516</v>
      </c>
      <c r="O12" s="636">
        <v>2.8260746744808833</v>
      </c>
      <c r="P12" s="634"/>
      <c r="Q12" s="635">
        <v>45675</v>
      </c>
      <c r="R12" s="636">
        <v>3.4406909253895495</v>
      </c>
      <c r="S12" s="634"/>
      <c r="T12" s="635">
        <v>77949</v>
      </c>
      <c r="U12" s="636">
        <v>5.8718865231130817</v>
      </c>
      <c r="V12" s="634"/>
      <c r="W12" s="635">
        <v>288937</v>
      </c>
      <c r="X12" s="636">
        <v>21.765581037970012</v>
      </c>
      <c r="Y12" s="634"/>
      <c r="Z12" s="635">
        <v>803293</v>
      </c>
      <c r="AA12" s="636">
        <f>Z12*100/$AC$12</f>
        <v>60.511941664563707</v>
      </c>
      <c r="AB12" s="637"/>
      <c r="AC12" s="638">
        <f>E12+H12+K12+N12+Q12+T12+W12+Z12</f>
        <v>1327495</v>
      </c>
      <c r="AD12" s="446">
        <f>F12+I12+L12+O12+R12+U12+X12+AA12</f>
        <v>100</v>
      </c>
    </row>
    <row r="13" spans="2:30" s="633" customFormat="1" ht="20.25" customHeight="1" x14ac:dyDescent="0.2">
      <c r="B13" s="639" t="s">
        <v>23</v>
      </c>
      <c r="D13" s="634"/>
      <c r="E13" s="640">
        <v>3550</v>
      </c>
      <c r="F13" s="641">
        <v>0.44225132083651525</v>
      </c>
      <c r="G13" s="634"/>
      <c r="H13" s="640">
        <v>93773</v>
      </c>
      <c r="I13" s="641">
        <v>11.682037495437337</v>
      </c>
      <c r="J13" s="634"/>
      <c r="K13" s="640">
        <v>42568</v>
      </c>
      <c r="L13" s="641">
        <v>5.3030293592588116</v>
      </c>
      <c r="M13" s="634"/>
      <c r="N13" s="640">
        <v>48721</v>
      </c>
      <c r="O13" s="641">
        <v>6.0695567894298197</v>
      </c>
      <c r="P13" s="634"/>
      <c r="Q13" s="640">
        <v>50962</v>
      </c>
      <c r="R13" s="641">
        <v>6.3487357218226732</v>
      </c>
      <c r="S13" s="634"/>
      <c r="T13" s="640">
        <v>78489</v>
      </c>
      <c r="U13" s="641">
        <v>9.7779898369400691</v>
      </c>
      <c r="V13" s="634"/>
      <c r="W13" s="640">
        <v>173052</v>
      </c>
      <c r="X13" s="641">
        <v>21.558443823493139</v>
      </c>
      <c r="Y13" s="634"/>
      <c r="Z13" s="640">
        <v>311596</v>
      </c>
      <c r="AA13" s="641">
        <f>Z13*100/$AC$13</f>
        <v>38.817955652781635</v>
      </c>
      <c r="AB13" s="637"/>
      <c r="AC13" s="642">
        <f>E13+H13+K13+N13+Q13+T13+W13+Z13</f>
        <v>802711</v>
      </c>
      <c r="AD13" s="643">
        <f>F13+I13+L13+O13+R13+U13+X13+AA13</f>
        <v>100</v>
      </c>
    </row>
    <row r="14" spans="2:30" s="649" customFormat="1" ht="3" customHeight="1" x14ac:dyDescent="0.2">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20" customFormat="1" ht="18" customHeight="1" x14ac:dyDescent="0.2">
      <c r="B15" s="1230" t="s">
        <v>0</v>
      </c>
      <c r="C15" s="1231"/>
      <c r="D15" s="1251"/>
      <c r="E15" s="1232">
        <f>SUM(E12:E13)</f>
        <v>6279</v>
      </c>
      <c r="F15" s="1252">
        <f>E15*100/$AC$15</f>
        <v>0.29476022506743477</v>
      </c>
      <c r="G15" s="1251"/>
      <c r="H15" s="1232">
        <f>SUM(H12:H13)</f>
        <v>138538</v>
      </c>
      <c r="I15" s="1252">
        <f>H15*100/$AC$15</f>
        <v>6.5035024781640836</v>
      </c>
      <c r="J15" s="1251"/>
      <c r="K15" s="1232">
        <f>SUM(K12:K13)</f>
        <v>69199</v>
      </c>
      <c r="L15" s="1252">
        <f>K15*100/$AC$15</f>
        <v>3.2484651719129509</v>
      </c>
      <c r="M15" s="1251"/>
      <c r="N15" s="1232">
        <f>SUM(N12:N13)</f>
        <v>86237</v>
      </c>
      <c r="O15" s="1252">
        <f>N15*100/$AC$15</f>
        <v>4.0482939208696251</v>
      </c>
      <c r="P15" s="1251"/>
      <c r="Q15" s="1232">
        <f>SUM(Q12:Q13)</f>
        <v>96637</v>
      </c>
      <c r="R15" s="1252">
        <f>Q15*100/$AC$15</f>
        <v>4.5365096145630988</v>
      </c>
      <c r="S15" s="1251"/>
      <c r="T15" s="1232">
        <f>SUM(T12:T13)</f>
        <v>156438</v>
      </c>
      <c r="U15" s="1252">
        <f>T15*100/$AC$15</f>
        <v>7.3437967971172737</v>
      </c>
      <c r="V15" s="1251"/>
      <c r="W15" s="1232">
        <f>SUM(W12:W13)</f>
        <v>461989</v>
      </c>
      <c r="X15" s="1252">
        <f>W15*100/$AC$15</f>
        <v>21.687526934014834</v>
      </c>
      <c r="Y15" s="1251"/>
      <c r="Z15" s="1232">
        <f>SUM(Z12:Z13)</f>
        <v>1114889</v>
      </c>
      <c r="AA15" s="1252">
        <f>Z15*100/$AC$15</f>
        <v>52.337144858290699</v>
      </c>
      <c r="AB15" s="1251"/>
      <c r="AC15" s="1232">
        <f>E15+H15+K15+N15+Q15+T15+W15+Z15</f>
        <v>2130206</v>
      </c>
      <c r="AD15" s="1253">
        <f>F15+I15+L15+O15+R15+U15+X15+AA15</f>
        <v>100</v>
      </c>
    </row>
    <row r="16" spans="2:30" s="631" customFormat="1" ht="5.25" customHeight="1" x14ac:dyDescent="0.2">
      <c r="B16" s="651"/>
      <c r="C16" s="651"/>
      <c r="D16" s="651"/>
      <c r="E16" s="651"/>
      <c r="F16" s="651"/>
      <c r="G16" s="651"/>
      <c r="H16" s="651"/>
      <c r="I16" s="651"/>
      <c r="J16" s="651"/>
      <c r="K16" s="651"/>
      <c r="L16" s="651"/>
      <c r="M16" s="651"/>
      <c r="N16" s="651"/>
      <c r="O16" s="652"/>
      <c r="P16" s="652"/>
    </row>
    <row r="17" spans="2:16" s="631" customFormat="1" ht="12.75" customHeight="1" x14ac:dyDescent="0.2">
      <c r="B17" s="652"/>
      <c r="C17" s="652"/>
      <c r="D17" s="652"/>
      <c r="E17" s="652"/>
      <c r="F17" s="652"/>
      <c r="G17" s="652"/>
      <c r="H17" s="652"/>
      <c r="I17" s="652"/>
      <c r="J17" s="652"/>
      <c r="K17" s="652"/>
      <c r="L17" s="652"/>
      <c r="M17" s="652"/>
      <c r="N17" s="652"/>
      <c r="O17" s="652"/>
      <c r="P17" s="652"/>
    </row>
    <row r="18" spans="2:16" s="649" customFormat="1" ht="24.75" customHeight="1" x14ac:dyDescent="0.2">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
      <c r="B19" s="654"/>
      <c r="C19" s="654"/>
      <c r="D19" s="654"/>
      <c r="E19" s="654">
        <f>E15</f>
        <v>6279</v>
      </c>
      <c r="F19" s="655">
        <f>H15</f>
        <v>138538</v>
      </c>
      <c r="G19" s="655"/>
      <c r="H19" s="655">
        <f>K15</f>
        <v>69199</v>
      </c>
      <c r="I19" s="655">
        <f>N15</f>
        <v>86237</v>
      </c>
      <c r="J19" s="655"/>
      <c r="K19" s="655">
        <f>Q15</f>
        <v>96637</v>
      </c>
      <c r="L19" s="655">
        <f>T15</f>
        <v>156438</v>
      </c>
      <c r="M19" s="655"/>
      <c r="N19" s="655">
        <f>W15</f>
        <v>461989</v>
      </c>
      <c r="O19" s="655">
        <f>Z15</f>
        <v>1114889</v>
      </c>
      <c r="P19" s="655"/>
    </row>
    <row r="20" spans="2:16" s="631" customFormat="1" x14ac:dyDescent="0.2">
      <c r="B20" s="652"/>
      <c r="C20" s="652"/>
      <c r="D20" s="652"/>
      <c r="E20" s="652"/>
      <c r="F20" s="652"/>
      <c r="G20" s="652"/>
      <c r="H20" s="652"/>
      <c r="I20" s="652"/>
      <c r="J20" s="652"/>
      <c r="K20" s="652"/>
      <c r="L20" s="652"/>
      <c r="M20" s="652"/>
      <c r="N20" s="652"/>
      <c r="O20" s="652"/>
      <c r="P20" s="652"/>
    </row>
    <row r="21" spans="2:16" s="631" customFormat="1" x14ac:dyDescent="0.2">
      <c r="B21" s="652"/>
      <c r="C21" s="652"/>
      <c r="D21" s="652"/>
      <c r="E21" s="652"/>
      <c r="F21" s="652"/>
      <c r="G21" s="652"/>
      <c r="H21" s="652"/>
      <c r="I21" s="652"/>
      <c r="J21" s="652"/>
      <c r="K21" s="652"/>
      <c r="L21" s="652"/>
      <c r="M21" s="652"/>
      <c r="N21" s="652"/>
      <c r="O21" s="652"/>
      <c r="P21" s="652"/>
    </row>
    <row r="22" spans="2:16" s="631" customFormat="1" x14ac:dyDescent="0.2">
      <c r="B22" s="652"/>
      <c r="C22" s="652"/>
      <c r="D22" s="652"/>
      <c r="E22" s="652"/>
      <c r="F22" s="652"/>
      <c r="G22" s="652"/>
      <c r="H22" s="652"/>
      <c r="I22" s="652"/>
      <c r="J22" s="652"/>
      <c r="K22" s="652"/>
      <c r="L22" s="652"/>
      <c r="M22" s="652"/>
      <c r="N22" s="652"/>
      <c r="O22" s="652"/>
      <c r="P22" s="652"/>
    </row>
    <row r="23" spans="2:16" s="631" customFormat="1" x14ac:dyDescent="0.2">
      <c r="B23" s="652"/>
      <c r="C23" s="652"/>
      <c r="D23" s="652"/>
      <c r="E23" s="652"/>
      <c r="F23" s="652"/>
      <c r="G23" s="652"/>
      <c r="H23" s="652"/>
      <c r="I23" s="652"/>
      <c r="J23" s="652"/>
      <c r="K23" s="652"/>
      <c r="L23" s="652"/>
      <c r="M23" s="652"/>
      <c r="N23" s="652"/>
      <c r="O23" s="652"/>
      <c r="P23" s="652"/>
    </row>
    <row r="24" spans="2:16" s="631" customFormat="1" x14ac:dyDescent="0.2">
      <c r="B24" s="652"/>
      <c r="C24" s="652"/>
      <c r="D24" s="652"/>
      <c r="E24" s="652"/>
      <c r="F24" s="652"/>
      <c r="G24" s="652"/>
      <c r="H24" s="652"/>
      <c r="I24" s="652"/>
      <c r="J24" s="652"/>
      <c r="K24" s="652"/>
      <c r="L24" s="652"/>
      <c r="M24" s="652"/>
      <c r="N24" s="652"/>
      <c r="O24" s="652"/>
      <c r="P24" s="652"/>
    </row>
    <row r="25" spans="2:16" s="631" customFormat="1" x14ac:dyDescent="0.2">
      <c r="B25" s="652"/>
      <c r="C25" s="652"/>
      <c r="D25" s="652"/>
      <c r="E25" s="652"/>
      <c r="F25" s="652"/>
      <c r="G25" s="652"/>
      <c r="H25" s="652"/>
      <c r="I25" s="652"/>
      <c r="J25" s="652"/>
      <c r="K25" s="652"/>
      <c r="L25" s="652"/>
      <c r="M25" s="652"/>
      <c r="N25" s="652"/>
      <c r="O25" s="652"/>
      <c r="P25" s="652"/>
    </row>
    <row r="26" spans="2:16" s="631" customFormat="1" x14ac:dyDescent="0.2">
      <c r="B26" s="652"/>
      <c r="C26" s="652"/>
      <c r="D26" s="652"/>
      <c r="E26" s="652"/>
      <c r="F26" s="652"/>
      <c r="G26" s="652"/>
      <c r="H26" s="652"/>
      <c r="I26" s="652"/>
      <c r="J26" s="652"/>
      <c r="K26" s="652"/>
      <c r="L26" s="652"/>
      <c r="M26" s="652"/>
      <c r="N26" s="652"/>
      <c r="O26" s="652"/>
      <c r="P26" s="652"/>
    </row>
    <row r="27" spans="2:16" s="631" customFormat="1" x14ac:dyDescent="0.2">
      <c r="B27" s="652"/>
      <c r="C27" s="652"/>
      <c r="D27" s="652"/>
      <c r="E27" s="652"/>
      <c r="F27" s="652"/>
      <c r="G27" s="652"/>
      <c r="H27" s="652"/>
      <c r="I27" s="652"/>
      <c r="J27" s="652"/>
      <c r="K27" s="652"/>
      <c r="L27" s="652"/>
      <c r="M27" s="652"/>
      <c r="N27" s="652"/>
      <c r="O27" s="652"/>
      <c r="P27" s="652"/>
    </row>
    <row r="28" spans="2:16" s="631" customFormat="1" x14ac:dyDescent="0.2">
      <c r="B28" s="652"/>
      <c r="C28" s="652"/>
      <c r="D28" s="652"/>
      <c r="E28" s="652"/>
      <c r="F28" s="652"/>
      <c r="G28" s="652"/>
      <c r="H28" s="652"/>
      <c r="I28" s="652"/>
      <c r="J28" s="652"/>
      <c r="K28" s="652"/>
      <c r="L28" s="652"/>
      <c r="M28" s="652"/>
      <c r="N28" s="652"/>
      <c r="O28" s="652"/>
      <c r="P28" s="652"/>
    </row>
    <row r="29" spans="2:16" s="631" customFormat="1" x14ac:dyDescent="0.2">
      <c r="B29" s="652"/>
      <c r="C29" s="652"/>
      <c r="D29" s="652"/>
      <c r="E29" s="652"/>
      <c r="F29" s="652"/>
      <c r="G29" s="652"/>
      <c r="H29" s="652"/>
      <c r="I29" s="652"/>
      <c r="J29" s="652"/>
      <c r="K29" s="652"/>
      <c r="L29" s="652"/>
      <c r="M29" s="652"/>
      <c r="N29" s="652"/>
      <c r="O29" s="652"/>
      <c r="P29" s="652"/>
    </row>
    <row r="30" spans="2:16" s="631" customFormat="1" x14ac:dyDescent="0.2">
      <c r="B30" s="652"/>
      <c r="C30" s="652"/>
      <c r="D30" s="652"/>
      <c r="E30" s="652"/>
      <c r="F30" s="652"/>
      <c r="G30" s="652"/>
      <c r="H30" s="652"/>
      <c r="I30" s="652"/>
      <c r="J30" s="652"/>
      <c r="K30" s="652"/>
      <c r="L30" s="652"/>
      <c r="M30" s="652"/>
      <c r="N30" s="652"/>
      <c r="O30" s="652"/>
      <c r="P30" s="652"/>
    </row>
    <row r="31" spans="2:16" s="631" customFormat="1" ht="5.25" customHeight="1" x14ac:dyDescent="0.2">
      <c r="B31" s="652"/>
      <c r="C31" s="652"/>
      <c r="D31" s="652"/>
      <c r="E31" s="652"/>
      <c r="F31" s="652"/>
      <c r="G31" s="652"/>
      <c r="H31" s="652"/>
      <c r="I31" s="652"/>
      <c r="J31" s="652"/>
      <c r="K31" s="652"/>
      <c r="L31" s="652"/>
      <c r="M31" s="652"/>
      <c r="N31" s="652"/>
      <c r="O31" s="652"/>
      <c r="P31" s="652"/>
    </row>
    <row r="32" spans="2:16" s="631" customFormat="1" ht="5.25" customHeight="1" x14ac:dyDescent="0.2">
      <c r="B32" s="652"/>
      <c r="C32" s="652"/>
      <c r="D32" s="652"/>
      <c r="E32" s="652"/>
      <c r="F32" s="652"/>
      <c r="G32" s="652"/>
      <c r="H32" s="652"/>
      <c r="I32" s="652"/>
      <c r="J32" s="652"/>
      <c r="K32" s="652"/>
      <c r="L32" s="652"/>
      <c r="M32" s="652"/>
      <c r="N32" s="652"/>
      <c r="O32" s="652"/>
      <c r="P32" s="652"/>
    </row>
    <row r="33" spans="2:16" s="631" customFormat="1" ht="16.5" customHeigh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row r="36" spans="2:16" s="650" customFormat="1" x14ac:dyDescent="0.2">
      <c r="B36" s="1474" t="s">
        <v>14</v>
      </c>
      <c r="C36" s="1474"/>
      <c r="D36" s="1474"/>
      <c r="E36" s="1474"/>
      <c r="F36" s="1474"/>
      <c r="G36" s="1474"/>
      <c r="H36" s="1474"/>
      <c r="I36" s="1474"/>
      <c r="J36" s="1474"/>
      <c r="K36" s="1474"/>
    </row>
    <row r="37" spans="2:16" s="657" customFormat="1" ht="12.75" customHeight="1" x14ac:dyDescent="0.2">
      <c r="B37" s="1484"/>
      <c r="C37" s="1485"/>
      <c r="D37" s="1485"/>
      <c r="E37" s="1485"/>
      <c r="F37" s="1485"/>
      <c r="G37" s="1485"/>
      <c r="H37" s="1485"/>
      <c r="I37" s="1485"/>
      <c r="J37" s="1485"/>
      <c r="K37" s="1485"/>
      <c r="L37" s="1485"/>
      <c r="M37" s="1485"/>
      <c r="N37" s="1485"/>
      <c r="O37" s="1485"/>
      <c r="P37" s="656"/>
    </row>
  </sheetData>
  <mergeCells count="17">
    <mergeCell ref="B37:O37"/>
    <mergeCell ref="N9:O9"/>
    <mergeCell ref="Q9:R9"/>
    <mergeCell ref="T9:U9"/>
    <mergeCell ref="W9:X9"/>
    <mergeCell ref="Z9:AA9"/>
    <mergeCell ref="B36:K36"/>
    <mergeCell ref="B3:K3"/>
    <mergeCell ref="B4:AD4"/>
    <mergeCell ref="B5:AD5"/>
    <mergeCell ref="B6:AC6"/>
    <mergeCell ref="B8:B10"/>
    <mergeCell ref="E8:AA8"/>
    <mergeCell ref="AC8:AD9"/>
    <mergeCell ref="E9:F9"/>
    <mergeCell ref="H9:I9"/>
    <mergeCell ref="K9:L9"/>
  </mergeCells>
  <printOptions horizontalCentered="1"/>
  <pageMargins left="0" right="0" top="0.43307086614173229" bottom="0.43307086614173229" header="0" footer="0"/>
  <pageSetup paperSize="9"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4"/>
      <c r="C2" s="1354"/>
      <c r="D2" s="1354"/>
      <c r="E2" s="1354"/>
      <c r="F2" s="1354"/>
      <c r="G2" s="1354"/>
      <c r="H2" s="1354"/>
      <c r="I2" s="1354"/>
      <c r="J2" s="1354"/>
      <c r="K2" s="1354"/>
      <c r="L2" s="1354"/>
      <c r="M2" s="1354"/>
      <c r="N2" s="1354"/>
      <c r="O2" s="1354"/>
      <c r="P2" s="1354"/>
      <c r="Q2" s="1354"/>
      <c r="R2" s="1354"/>
      <c r="S2" s="210"/>
      <c r="T2" s="210"/>
    </row>
    <row r="3" spans="1:20" x14ac:dyDescent="0.2">
      <c r="C3" s="1355" t="s">
        <v>290</v>
      </c>
      <c r="D3" s="1355"/>
      <c r="E3" s="1355"/>
    </row>
    <row r="5" spans="1:20" ht="23.25" customHeight="1" x14ac:dyDescent="0.2">
      <c r="B5" s="1356" t="s">
        <v>291</v>
      </c>
      <c r="C5" s="1357"/>
      <c r="D5" s="1357"/>
      <c r="E5" s="1357"/>
      <c r="F5" s="1357"/>
      <c r="G5" s="1357"/>
      <c r="H5" s="1357"/>
      <c r="I5" s="1357"/>
      <c r="J5" s="1357"/>
      <c r="K5" s="1357"/>
      <c r="L5" s="1357"/>
      <c r="M5" s="1357"/>
      <c r="N5" s="1357"/>
      <c r="O5" s="1357"/>
      <c r="P5" s="1357"/>
      <c r="Q5" s="1358">
        <v>45535</v>
      </c>
      <c r="R5" s="1359"/>
      <c r="S5" s="1359"/>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60" t="s">
        <v>292</v>
      </c>
      <c r="C7" s="1360"/>
      <c r="D7" s="1360"/>
      <c r="E7" s="1360"/>
      <c r="F7" s="1360"/>
      <c r="G7" s="1360"/>
      <c r="H7" s="1360"/>
      <c r="I7" s="1360"/>
      <c r="J7" s="1360"/>
      <c r="K7" s="1360"/>
      <c r="L7" s="1360"/>
      <c r="M7" s="1360"/>
      <c r="N7" s="1360"/>
      <c r="O7" s="1360"/>
      <c r="P7" s="1360"/>
      <c r="Q7" s="1360"/>
      <c r="R7" s="1360"/>
      <c r="S7" s="1360"/>
    </row>
    <row r="8" spans="1:20" ht="18.75" customHeight="1" x14ac:dyDescent="0.2">
      <c r="B8" s="1353" t="s">
        <v>293</v>
      </c>
      <c r="C8" s="1353"/>
      <c r="D8" s="1353"/>
      <c r="E8" s="1353"/>
      <c r="F8" s="1353"/>
      <c r="G8" s="1353"/>
      <c r="H8" s="1353"/>
      <c r="I8" s="1353"/>
      <c r="J8" s="1353"/>
      <c r="K8" s="1353"/>
      <c r="L8" s="1353"/>
      <c r="M8" s="1353"/>
      <c r="N8" s="1353"/>
      <c r="O8" s="1353"/>
      <c r="P8" s="1353"/>
      <c r="Q8" s="1353"/>
      <c r="R8" s="1353"/>
      <c r="S8" s="1353"/>
    </row>
    <row r="9" spans="1:20" ht="18.75" customHeight="1" x14ac:dyDescent="0.2">
      <c r="B9" s="1353" t="s">
        <v>294</v>
      </c>
      <c r="C9" s="1353"/>
      <c r="D9" s="1353"/>
      <c r="E9" s="1353"/>
      <c r="F9" s="1353"/>
      <c r="G9" s="1353"/>
      <c r="H9" s="1353"/>
      <c r="I9" s="1353"/>
      <c r="J9" s="1353"/>
      <c r="K9" s="1353"/>
      <c r="L9" s="1353"/>
      <c r="M9" s="1353"/>
      <c r="N9" s="1353"/>
      <c r="O9" s="1353"/>
      <c r="P9" s="1353"/>
      <c r="Q9" s="1353"/>
      <c r="R9" s="1353"/>
      <c r="S9" s="1353"/>
    </row>
    <row r="10" spans="1:20" ht="18.75" customHeight="1" x14ac:dyDescent="0.2">
      <c r="B10" s="1353" t="s">
        <v>295</v>
      </c>
      <c r="C10" s="1353"/>
      <c r="D10" s="1353"/>
      <c r="E10" s="1353"/>
      <c r="F10" s="1353"/>
      <c r="G10" s="1353"/>
      <c r="H10" s="1353"/>
      <c r="I10" s="1353"/>
      <c r="J10" s="1353"/>
      <c r="K10" s="1353"/>
      <c r="L10" s="1353"/>
      <c r="M10" s="1353"/>
      <c r="N10" s="1353"/>
      <c r="O10" s="1353"/>
      <c r="P10" s="1353"/>
      <c r="Q10" s="1353"/>
      <c r="R10" s="1353"/>
      <c r="S10" s="1353"/>
    </row>
    <row r="11" spans="1:20" ht="18.75" customHeight="1" x14ac:dyDescent="0.2">
      <c r="B11" s="1353" t="s">
        <v>296</v>
      </c>
      <c r="C11" s="1353"/>
      <c r="D11" s="1353"/>
      <c r="E11" s="1353"/>
      <c r="F11" s="1353"/>
      <c r="G11" s="1353"/>
      <c r="H11" s="1353"/>
      <c r="I11" s="1353"/>
      <c r="J11" s="1353"/>
      <c r="K11" s="1353"/>
      <c r="L11" s="1353"/>
      <c r="M11" s="1353"/>
      <c r="N11" s="1353"/>
      <c r="O11" s="1353"/>
      <c r="P11" s="1353"/>
      <c r="Q11" s="1353"/>
      <c r="R11" s="1353"/>
      <c r="S11" s="1353"/>
    </row>
    <row r="12" spans="1:20" ht="18.75" customHeight="1" x14ac:dyDescent="0.2">
      <c r="B12" s="1353" t="s">
        <v>297</v>
      </c>
      <c r="C12" s="1353"/>
      <c r="D12" s="1353"/>
      <c r="E12" s="1353"/>
      <c r="F12" s="1353"/>
      <c r="G12" s="1353"/>
      <c r="H12" s="1353"/>
      <c r="I12" s="1353"/>
      <c r="J12" s="1353"/>
      <c r="K12" s="1353"/>
      <c r="L12" s="1353"/>
      <c r="M12" s="1353"/>
      <c r="N12" s="1353"/>
      <c r="O12" s="1353"/>
      <c r="P12" s="1353"/>
      <c r="Q12" s="1353"/>
      <c r="R12" s="1353"/>
      <c r="S12" s="1353"/>
    </row>
    <row r="13" spans="1:20" ht="18.75" customHeight="1" x14ac:dyDescent="0.2">
      <c r="B13" s="1353" t="s">
        <v>298</v>
      </c>
      <c r="C13" s="1353"/>
      <c r="D13" s="1353"/>
      <c r="E13" s="1353"/>
      <c r="F13" s="1353"/>
      <c r="G13" s="1353"/>
      <c r="H13" s="1353"/>
      <c r="I13" s="1353"/>
      <c r="J13" s="1353"/>
      <c r="K13" s="1353"/>
      <c r="L13" s="1353"/>
      <c r="M13" s="1353"/>
      <c r="N13" s="1353"/>
      <c r="O13" s="1353"/>
      <c r="P13" s="1353"/>
      <c r="Q13" s="1353"/>
      <c r="R13" s="1353"/>
      <c r="S13" s="1353"/>
    </row>
    <row r="14" spans="1:20" ht="18.75" customHeight="1" x14ac:dyDescent="0.2">
      <c r="B14" s="1353" t="s">
        <v>299</v>
      </c>
      <c r="C14" s="1353"/>
      <c r="D14" s="1353"/>
      <c r="E14" s="1353"/>
      <c r="F14" s="1353"/>
      <c r="G14" s="1353"/>
      <c r="H14" s="1353"/>
      <c r="I14" s="1353"/>
      <c r="J14" s="1353"/>
      <c r="K14" s="1353"/>
      <c r="L14" s="1353"/>
      <c r="M14" s="1353"/>
      <c r="N14" s="1353"/>
      <c r="O14" s="1353"/>
      <c r="P14" s="1353"/>
      <c r="Q14" s="1353"/>
      <c r="R14" s="1353"/>
      <c r="S14" s="1353"/>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360" t="s">
        <v>300</v>
      </c>
      <c r="C16" s="1360"/>
      <c r="D16" s="1360"/>
      <c r="E16" s="1360"/>
      <c r="F16" s="1360"/>
      <c r="G16" s="1360"/>
      <c r="H16" s="1360"/>
      <c r="I16" s="1360"/>
      <c r="J16" s="1360"/>
      <c r="K16" s="1360"/>
      <c r="L16" s="1360"/>
      <c r="M16" s="1360"/>
      <c r="N16" s="1360"/>
      <c r="O16" s="1360"/>
      <c r="P16" s="1360"/>
      <c r="Q16" s="1360"/>
      <c r="R16" s="1360"/>
      <c r="S16" s="1360"/>
    </row>
    <row r="17" spans="2:21" ht="18.75" customHeight="1" x14ac:dyDescent="0.2">
      <c r="B17" s="1353" t="s">
        <v>301</v>
      </c>
      <c r="C17" s="1353"/>
      <c r="D17" s="1353"/>
      <c r="E17" s="1353"/>
      <c r="F17" s="1353"/>
      <c r="G17" s="1353"/>
      <c r="H17" s="1353"/>
      <c r="I17" s="1353"/>
      <c r="J17" s="1353"/>
      <c r="K17" s="1353"/>
      <c r="L17" s="1353"/>
      <c r="M17" s="1353"/>
      <c r="N17" s="1353"/>
      <c r="O17" s="1353"/>
      <c r="P17" s="1353"/>
      <c r="Q17" s="1353"/>
      <c r="R17" s="1353"/>
      <c r="S17" s="1353"/>
      <c r="T17" s="214"/>
    </row>
    <row r="18" spans="2:21" ht="18.75" customHeight="1" x14ac:dyDescent="0.2">
      <c r="B18" s="1353" t="s">
        <v>302</v>
      </c>
      <c r="C18" s="1353"/>
      <c r="D18" s="1353"/>
      <c r="E18" s="1353"/>
      <c r="F18" s="1353"/>
      <c r="G18" s="1353"/>
      <c r="H18" s="1353"/>
      <c r="I18" s="1353"/>
      <c r="J18" s="1353"/>
      <c r="K18" s="1353"/>
      <c r="L18" s="1353"/>
      <c r="M18" s="1353"/>
      <c r="N18" s="1353"/>
      <c r="O18" s="1353"/>
      <c r="P18" s="1353"/>
      <c r="Q18" s="1353"/>
      <c r="R18" s="1353"/>
      <c r="S18" s="1353"/>
      <c r="T18" s="214"/>
    </row>
    <row r="19" spans="2:21" ht="18.75" customHeight="1" x14ac:dyDescent="0.2">
      <c r="B19" s="1353" t="s">
        <v>303</v>
      </c>
      <c r="C19" s="1353"/>
      <c r="D19" s="1353"/>
      <c r="E19" s="1353"/>
      <c r="F19" s="1353"/>
      <c r="G19" s="1353"/>
      <c r="H19" s="1353"/>
      <c r="I19" s="1353"/>
      <c r="J19" s="1353"/>
      <c r="K19" s="1353"/>
      <c r="L19" s="1353"/>
      <c r="M19" s="1353"/>
      <c r="N19" s="1353"/>
      <c r="O19" s="1353"/>
      <c r="P19" s="1353"/>
      <c r="Q19" s="1353"/>
      <c r="R19" s="1353"/>
      <c r="S19" s="1353"/>
      <c r="T19" s="214"/>
    </row>
    <row r="20" spans="2:21" ht="18.75" customHeight="1" x14ac:dyDescent="0.2">
      <c r="B20" s="1353" t="s">
        <v>304</v>
      </c>
      <c r="C20" s="1353"/>
      <c r="D20" s="1353"/>
      <c r="E20" s="1353"/>
      <c r="F20" s="1353"/>
      <c r="G20" s="1353"/>
      <c r="H20" s="1353"/>
      <c r="I20" s="1353"/>
      <c r="J20" s="1353"/>
      <c r="K20" s="1353"/>
      <c r="L20" s="1353"/>
      <c r="M20" s="1353"/>
      <c r="N20" s="1353"/>
      <c r="O20" s="1353"/>
      <c r="P20" s="1353"/>
      <c r="Q20" s="1353"/>
      <c r="R20" s="1353"/>
      <c r="S20" s="1353"/>
      <c r="T20" s="214"/>
    </row>
    <row r="21" spans="2:21" ht="18.75" customHeight="1" x14ac:dyDescent="0.2">
      <c r="B21" s="1353" t="s">
        <v>305</v>
      </c>
      <c r="C21" s="1353"/>
      <c r="D21" s="1353"/>
      <c r="E21" s="1353"/>
      <c r="F21" s="1353"/>
      <c r="G21" s="1353"/>
      <c r="H21" s="1353"/>
      <c r="I21" s="1353"/>
      <c r="J21" s="1353"/>
      <c r="K21" s="1353"/>
      <c r="L21" s="1353"/>
      <c r="M21" s="1353"/>
      <c r="N21" s="1353"/>
      <c r="O21" s="1353"/>
      <c r="P21" s="1353"/>
      <c r="Q21" s="1353"/>
      <c r="R21" s="1353"/>
      <c r="S21" s="1353"/>
      <c r="T21" s="1353"/>
    </row>
    <row r="22" spans="2:21" ht="18.75" customHeight="1" x14ac:dyDescent="0.2">
      <c r="B22" s="1353" t="s">
        <v>306</v>
      </c>
      <c r="C22" s="1353"/>
      <c r="D22" s="1353"/>
      <c r="E22" s="1353"/>
      <c r="F22" s="1353"/>
      <c r="G22" s="1353"/>
      <c r="H22" s="1353"/>
      <c r="I22" s="1353"/>
      <c r="J22" s="1353"/>
      <c r="K22" s="1353"/>
      <c r="L22" s="1353"/>
      <c r="M22" s="1353"/>
      <c r="N22" s="1353"/>
      <c r="O22" s="1353"/>
      <c r="P22" s="1353"/>
      <c r="Q22" s="1353"/>
      <c r="R22" s="1353"/>
      <c r="S22" s="1353"/>
      <c r="T22" s="214"/>
    </row>
    <row r="23" spans="2:21" ht="18.75" customHeight="1" x14ac:dyDescent="0.2">
      <c r="B23" s="1353" t="s">
        <v>307</v>
      </c>
      <c r="C23" s="1353"/>
      <c r="D23" s="1353"/>
      <c r="E23" s="1353"/>
      <c r="F23" s="1353"/>
      <c r="G23" s="1353"/>
      <c r="H23" s="1353"/>
      <c r="I23" s="1353"/>
      <c r="J23" s="1353"/>
      <c r="K23" s="1353"/>
      <c r="L23" s="1353"/>
      <c r="M23" s="1353"/>
      <c r="N23" s="1353"/>
      <c r="O23" s="1353"/>
      <c r="P23" s="1353"/>
      <c r="Q23" s="1353"/>
      <c r="R23" s="1353"/>
      <c r="S23" s="1353"/>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360" t="s">
        <v>308</v>
      </c>
      <c r="C25" s="1360"/>
      <c r="D25" s="1360"/>
      <c r="E25" s="1360"/>
      <c r="F25" s="1360"/>
      <c r="G25" s="1360"/>
      <c r="H25" s="1360"/>
      <c r="I25" s="1360"/>
      <c r="J25" s="1360"/>
      <c r="K25" s="1360"/>
      <c r="L25" s="1360"/>
      <c r="M25" s="1360"/>
      <c r="N25" s="1360"/>
      <c r="O25" s="1360"/>
      <c r="P25" s="1360"/>
      <c r="Q25" s="1360"/>
      <c r="R25" s="1360"/>
      <c r="S25" s="1360"/>
    </row>
    <row r="26" spans="2:21" ht="18.75" customHeight="1" x14ac:dyDescent="0.2">
      <c r="B26" s="1353" t="s">
        <v>309</v>
      </c>
      <c r="C26" s="1353"/>
      <c r="D26" s="1353"/>
      <c r="E26" s="1353"/>
      <c r="F26" s="1353"/>
      <c r="G26" s="1353"/>
      <c r="H26" s="1353"/>
      <c r="I26" s="1353"/>
      <c r="J26" s="1353"/>
      <c r="K26" s="1353"/>
      <c r="L26" s="1353"/>
      <c r="M26" s="1353"/>
      <c r="N26" s="1353"/>
      <c r="O26" s="1353"/>
      <c r="P26" s="1353"/>
      <c r="Q26" s="1353"/>
      <c r="R26" s="1353"/>
      <c r="S26" s="1353"/>
      <c r="T26" s="1353"/>
      <c r="U26" s="1353"/>
    </row>
    <row r="27" spans="2:21" ht="18.75" customHeight="1" x14ac:dyDescent="0.2">
      <c r="B27" s="1353" t="s">
        <v>310</v>
      </c>
      <c r="C27" s="1353"/>
      <c r="D27" s="1353"/>
      <c r="E27" s="1353"/>
      <c r="F27" s="1353"/>
      <c r="G27" s="1353"/>
      <c r="H27" s="1353"/>
      <c r="I27" s="1353"/>
      <c r="J27" s="1353"/>
      <c r="K27" s="1353"/>
      <c r="L27" s="1353"/>
      <c r="M27" s="1353"/>
      <c r="N27" s="1353"/>
      <c r="O27" s="1353"/>
      <c r="P27" s="1353"/>
      <c r="Q27" s="1353"/>
      <c r="R27" s="1353"/>
      <c r="S27" s="1353"/>
      <c r="T27" s="1353"/>
      <c r="U27" s="1353"/>
    </row>
    <row r="28" spans="2:21" ht="18.75" customHeight="1" x14ac:dyDescent="0.2">
      <c r="B28" s="1353" t="s">
        <v>311</v>
      </c>
      <c r="C28" s="1353"/>
      <c r="D28" s="1353"/>
      <c r="E28" s="1353"/>
      <c r="F28" s="1353"/>
      <c r="G28" s="1353"/>
      <c r="H28" s="1353"/>
      <c r="I28" s="1353"/>
      <c r="J28" s="1353"/>
      <c r="K28" s="1353"/>
      <c r="L28" s="1353"/>
      <c r="M28" s="1353"/>
      <c r="N28" s="1353"/>
      <c r="O28" s="1353"/>
      <c r="P28" s="1353"/>
      <c r="Q28" s="1353"/>
      <c r="R28" s="1353"/>
      <c r="S28" s="1353"/>
      <c r="T28" s="1353"/>
      <c r="U28" s="1353"/>
    </row>
    <row r="29" spans="2:21" ht="18.75" customHeight="1" x14ac:dyDescent="0.2">
      <c r="B29" s="1353" t="s">
        <v>312</v>
      </c>
      <c r="C29" s="1353"/>
      <c r="D29" s="1353"/>
      <c r="E29" s="1353"/>
      <c r="F29" s="1353"/>
      <c r="G29" s="1353"/>
      <c r="H29" s="1353"/>
      <c r="I29" s="1353"/>
      <c r="J29" s="1353"/>
      <c r="K29" s="1353"/>
      <c r="L29" s="1353"/>
      <c r="M29" s="1353"/>
      <c r="N29" s="1353"/>
      <c r="O29" s="1353"/>
      <c r="P29" s="1353"/>
      <c r="Q29" s="1353"/>
      <c r="R29" s="1353"/>
      <c r="S29" s="1353"/>
      <c r="T29" s="1353"/>
      <c r="U29" s="1353"/>
    </row>
    <row r="30" spans="2:21" ht="15" customHeight="1" x14ac:dyDescent="0.2">
      <c r="B30" s="1353" t="s">
        <v>313</v>
      </c>
      <c r="C30" s="1353"/>
      <c r="D30" s="1353"/>
      <c r="E30" s="1353"/>
      <c r="F30" s="1353"/>
      <c r="G30" s="1353"/>
      <c r="H30" s="1353"/>
      <c r="I30" s="1353"/>
      <c r="J30" s="1353"/>
      <c r="K30" s="1353"/>
      <c r="L30" s="1353"/>
      <c r="M30" s="1353"/>
      <c r="N30" s="1353"/>
      <c r="O30" s="1353"/>
      <c r="P30" s="1353"/>
      <c r="Q30" s="1353"/>
      <c r="R30" s="1353"/>
      <c r="S30" s="1353"/>
      <c r="T30" s="1353"/>
      <c r="U30" s="1353"/>
    </row>
    <row r="31" spans="2:21" ht="18.75" customHeight="1" x14ac:dyDescent="0.2">
      <c r="B31" s="1353" t="s">
        <v>314</v>
      </c>
      <c r="C31" s="1353"/>
      <c r="D31" s="1353"/>
      <c r="E31" s="1353"/>
      <c r="F31" s="1353"/>
      <c r="G31" s="1353"/>
      <c r="H31" s="1353"/>
      <c r="I31" s="1353"/>
      <c r="J31" s="1353"/>
      <c r="K31" s="1353"/>
      <c r="L31" s="1353"/>
      <c r="M31" s="1353"/>
      <c r="N31" s="1353"/>
      <c r="O31" s="1353"/>
      <c r="P31" s="1353"/>
      <c r="Q31" s="1353"/>
      <c r="R31" s="1353"/>
      <c r="S31" s="1353"/>
      <c r="T31" s="1353"/>
      <c r="U31" s="1353"/>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29:U29"/>
    <mergeCell ref="B30:U30"/>
    <mergeCell ref="B31:U31"/>
    <mergeCell ref="B22:S22"/>
    <mergeCell ref="B23:S23"/>
    <mergeCell ref="B25:S25"/>
    <mergeCell ref="B26:U26"/>
    <mergeCell ref="B27:U27"/>
    <mergeCell ref="B28:U28"/>
    <mergeCell ref="B21:T21"/>
    <mergeCell ref="B9:S9"/>
    <mergeCell ref="B10:S10"/>
    <mergeCell ref="B11:S11"/>
    <mergeCell ref="B12:S12"/>
    <mergeCell ref="B13:S13"/>
    <mergeCell ref="B14:S14"/>
    <mergeCell ref="B16:S16"/>
    <mergeCell ref="B17:S17"/>
    <mergeCell ref="B18:S18"/>
    <mergeCell ref="B19:S19"/>
    <mergeCell ref="B20:S20"/>
    <mergeCell ref="B8:S8"/>
    <mergeCell ref="B2:R2"/>
    <mergeCell ref="C3:E3"/>
    <mergeCell ref="B5:P5"/>
    <mergeCell ref="Q5:S5"/>
    <mergeCell ref="B7:S7"/>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6" customWidth="1"/>
    <col min="2" max="2" width="28.7109375" style="666" customWidth="1"/>
    <col min="3" max="3" width="0.5703125" style="666" customWidth="1"/>
    <col min="4" max="4" width="10.140625" style="666" customWidth="1"/>
    <col min="5" max="5" width="8.85546875" style="666" customWidth="1"/>
    <col min="6" max="6" width="0.5703125" style="666" customWidth="1"/>
    <col min="7" max="7" width="1.28515625" style="666" hidden="1" customWidth="1"/>
    <col min="8" max="8" width="10.42578125" style="666" customWidth="1"/>
    <col min="9" max="9" width="10.7109375" style="666" customWidth="1"/>
    <col min="10" max="10" width="0.5703125" style="666" customWidth="1"/>
    <col min="11" max="11" width="10.140625" style="666" customWidth="1"/>
    <col min="12" max="12" width="11.5703125" style="666" customWidth="1"/>
    <col min="13" max="13" width="0.5703125" style="666" customWidth="1"/>
    <col min="14" max="14" width="8.85546875" style="666" customWidth="1"/>
    <col min="15" max="15" width="8.42578125" style="666" customWidth="1"/>
    <col min="16" max="16" width="0.5703125" style="666" customWidth="1"/>
    <col min="17" max="17" width="9.7109375" style="666" customWidth="1"/>
    <col min="18" max="18" width="8.42578125" style="666" customWidth="1"/>
    <col min="19" max="19" width="0.28515625" style="666" customWidth="1"/>
    <col min="20" max="20" width="12.42578125" style="666" customWidth="1"/>
    <col min="21" max="21" width="8.42578125" style="666" customWidth="1"/>
    <col min="22" max="22" width="0.5703125" style="666" customWidth="1"/>
    <col min="23" max="23" width="9.7109375" style="666" customWidth="1"/>
    <col min="24" max="24" width="8.42578125" style="666" customWidth="1"/>
    <col min="25" max="25" width="11.42578125" style="666"/>
    <col min="26" max="26" width="11.42578125" style="700"/>
    <col min="27" max="16384" width="11.42578125" style="666"/>
  </cols>
  <sheetData>
    <row r="1" spans="1:26" ht="9.75" customHeight="1" x14ac:dyDescent="0.25"/>
    <row r="2" spans="1:26" s="619" customFormat="1" ht="49.5" customHeight="1" x14ac:dyDescent="0.25">
      <c r="B2" s="1475"/>
      <c r="C2" s="1475"/>
      <c r="D2" s="1475"/>
      <c r="E2" s="1475"/>
      <c r="F2" s="1475"/>
      <c r="G2" s="667"/>
      <c r="H2" s="1490"/>
      <c r="I2" s="1490"/>
      <c r="J2" s="1490"/>
      <c r="K2" s="1490"/>
      <c r="L2" s="1490"/>
      <c r="M2" s="1490"/>
      <c r="N2" s="1490"/>
      <c r="O2" s="1490"/>
      <c r="P2" s="667"/>
      <c r="Q2" s="667"/>
      <c r="R2" s="667"/>
      <c r="T2" s="618"/>
      <c r="U2" s="667"/>
      <c r="V2" s="667"/>
      <c r="W2" s="667"/>
      <c r="X2" s="667"/>
      <c r="Z2" s="1221"/>
    </row>
    <row r="3" spans="1:26" s="619" customFormat="1" ht="3" customHeight="1" x14ac:dyDescent="0.25">
      <c r="B3" s="618"/>
      <c r="C3" s="618"/>
      <c r="D3" s="618"/>
      <c r="E3" s="618"/>
      <c r="F3" s="618"/>
      <c r="G3" s="667"/>
      <c r="H3" s="667"/>
      <c r="I3" s="667"/>
      <c r="J3" s="667"/>
      <c r="K3" s="618"/>
      <c r="L3" s="667"/>
      <c r="M3" s="667"/>
      <c r="N3" s="618"/>
      <c r="O3" s="667"/>
      <c r="P3" s="667"/>
      <c r="Q3" s="667"/>
      <c r="R3" s="667"/>
      <c r="T3" s="618"/>
      <c r="U3" s="667"/>
      <c r="V3" s="667"/>
      <c r="W3" s="667"/>
      <c r="X3" s="667"/>
      <c r="Z3" s="1221"/>
    </row>
    <row r="4" spans="1:26" s="623" customFormat="1" ht="15" customHeight="1" x14ac:dyDescent="0.2">
      <c r="B4" s="1477" t="s">
        <v>399</v>
      </c>
      <c r="C4" s="1477"/>
      <c r="D4" s="1477"/>
      <c r="E4" s="1477"/>
      <c r="F4" s="1477"/>
      <c r="G4" s="1477"/>
      <c r="H4" s="1477"/>
      <c r="I4" s="1477"/>
      <c r="J4" s="1477"/>
      <c r="K4" s="1477"/>
      <c r="L4" s="1477"/>
      <c r="M4" s="1477"/>
      <c r="N4" s="1477"/>
      <c r="O4" s="1477"/>
      <c r="P4" s="1477"/>
      <c r="Q4" s="1477"/>
      <c r="R4" s="1477"/>
      <c r="S4" s="1477"/>
      <c r="T4" s="1477"/>
      <c r="U4" s="1477"/>
      <c r="V4" s="1477"/>
      <c r="W4" s="1477"/>
      <c r="X4" s="1477"/>
      <c r="Z4" s="1221"/>
    </row>
    <row r="5" spans="1:26" s="623"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1414"/>
      <c r="V5" s="1414"/>
      <c r="W5" s="1414"/>
      <c r="X5" s="1414"/>
      <c r="Z5" s="1221"/>
    </row>
    <row r="6" spans="1:26" s="623" customFormat="1" ht="4.5" customHeight="1" x14ac:dyDescent="0.2">
      <c r="G6" s="668"/>
      <c r="H6" s="668"/>
      <c r="I6" s="668"/>
      <c r="J6" s="668"/>
      <c r="K6" s="668"/>
      <c r="L6" s="668"/>
      <c r="M6" s="668"/>
      <c r="N6" s="668"/>
      <c r="O6" s="668"/>
      <c r="P6" s="668"/>
      <c r="Q6" s="668"/>
      <c r="R6" s="668"/>
      <c r="T6" s="668"/>
      <c r="U6" s="668"/>
      <c r="V6" s="668"/>
      <c r="W6" s="668"/>
      <c r="X6" s="668"/>
      <c r="Z6" s="1221"/>
    </row>
    <row r="7" spans="1:26" s="628" customFormat="1" ht="52.5" customHeight="1" x14ac:dyDescent="0.25">
      <c r="A7" s="661"/>
      <c r="B7" s="1491" t="s">
        <v>12</v>
      </c>
      <c r="C7" s="625"/>
      <c r="D7" s="1486" t="s">
        <v>29</v>
      </c>
      <c r="E7" s="1487"/>
      <c r="F7" s="669"/>
      <c r="G7" s="670"/>
      <c r="H7" s="1486" t="s">
        <v>244</v>
      </c>
      <c r="I7" s="1487"/>
      <c r="J7" s="627"/>
      <c r="K7" s="1486" t="s">
        <v>31</v>
      </c>
      <c r="L7" s="1487"/>
      <c r="M7" s="627"/>
      <c r="N7" s="1486" t="s">
        <v>49</v>
      </c>
      <c r="O7" s="1487"/>
      <c r="P7" s="627"/>
      <c r="Q7" s="1486" t="s">
        <v>50</v>
      </c>
      <c r="R7" s="1487"/>
      <c r="T7" s="1488" t="s">
        <v>51</v>
      </c>
      <c r="U7" s="1489"/>
      <c r="V7" s="627"/>
      <c r="W7" s="1486" t="s">
        <v>113</v>
      </c>
      <c r="X7" s="1487"/>
      <c r="Z7" s="1222"/>
    </row>
    <row r="8" spans="1:26" s="628" customFormat="1" ht="36" customHeight="1" x14ac:dyDescent="0.25">
      <c r="A8" s="661"/>
      <c r="B8" s="1492"/>
      <c r="D8" s="710" t="s">
        <v>9</v>
      </c>
      <c r="E8" s="712" t="s">
        <v>10</v>
      </c>
      <c r="F8" s="669"/>
      <c r="G8" s="670"/>
      <c r="H8" s="711" t="s">
        <v>9</v>
      </c>
      <c r="I8" s="713" t="s">
        <v>187</v>
      </c>
      <c r="J8" s="671"/>
      <c r="K8" s="710" t="s">
        <v>9</v>
      </c>
      <c r="L8" s="712" t="s">
        <v>479</v>
      </c>
      <c r="M8" s="671"/>
      <c r="N8" s="710" t="s">
        <v>9</v>
      </c>
      <c r="O8" s="712" t="s">
        <v>479</v>
      </c>
      <c r="P8" s="671"/>
      <c r="Q8" s="710" t="s">
        <v>9</v>
      </c>
      <c r="R8" s="712" t="s">
        <v>479</v>
      </c>
      <c r="T8" s="710" t="s">
        <v>9</v>
      </c>
      <c r="U8" s="712" t="s">
        <v>479</v>
      </c>
      <c r="V8" s="671"/>
      <c r="W8" s="710" t="s">
        <v>9</v>
      </c>
      <c r="X8" s="712" t="s">
        <v>479</v>
      </c>
      <c r="Z8" s="1222" t="s">
        <v>480</v>
      </c>
    </row>
    <row r="9" spans="1:26" s="631" customFormat="1" ht="4.5" customHeight="1" x14ac:dyDescent="0.2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
      <c r="A10" s="673"/>
      <c r="B10" s="674" t="s">
        <v>8</v>
      </c>
      <c r="D10" s="675">
        <v>415660</v>
      </c>
      <c r="E10" s="676">
        <v>19.512666850060512</v>
      </c>
      <c r="F10" s="677"/>
      <c r="G10" s="678"/>
      <c r="H10" s="675">
        <v>386023</v>
      </c>
      <c r="I10" s="676">
        <v>92.869893663090025</v>
      </c>
      <c r="J10" s="679"/>
      <c r="K10" s="675">
        <v>78725</v>
      </c>
      <c r="L10" s="676">
        <v>20.393862541869268</v>
      </c>
      <c r="M10" s="680">
        <v>53364</v>
      </c>
      <c r="N10" s="675">
        <v>139163</v>
      </c>
      <c r="O10" s="676">
        <v>36.050442590208355</v>
      </c>
      <c r="P10" s="678">
        <v>53364</v>
      </c>
      <c r="Q10" s="675">
        <v>95554</v>
      </c>
      <c r="R10" s="676">
        <f t="shared" ref="R10:R27" si="0">Q10*100/H10</f>
        <v>24.753447333449042</v>
      </c>
      <c r="S10" s="681"/>
      <c r="T10" s="675">
        <f t="shared" ref="T10:T27" si="1">K10+N10+Q10</f>
        <v>313442</v>
      </c>
      <c r="U10" s="676">
        <f>T10*100/H10</f>
        <v>81.197752465526662</v>
      </c>
      <c r="V10" s="678">
        <v>53364</v>
      </c>
      <c r="W10" s="675">
        <v>72581</v>
      </c>
      <c r="X10" s="676">
        <f>W10*100/H10</f>
        <v>18.802247534473334</v>
      </c>
      <c r="Z10" s="854"/>
    </row>
    <row r="11" spans="1:26" s="633" customFormat="1" ht="18" customHeight="1" x14ac:dyDescent="0.2">
      <c r="A11" s="673"/>
      <c r="B11" s="682" t="s">
        <v>7</v>
      </c>
      <c r="D11" s="683">
        <v>56996</v>
      </c>
      <c r="E11" s="684">
        <v>2.6756097767070415</v>
      </c>
      <c r="F11" s="677"/>
      <c r="G11" s="678"/>
      <c r="H11" s="683">
        <v>50813</v>
      </c>
      <c r="I11" s="684">
        <v>89.151870306688195</v>
      </c>
      <c r="J11" s="679"/>
      <c r="K11" s="683">
        <v>12522</v>
      </c>
      <c r="L11" s="684">
        <v>24.643299942927992</v>
      </c>
      <c r="M11" s="680">
        <v>5161</v>
      </c>
      <c r="N11" s="683">
        <v>15348</v>
      </c>
      <c r="O11" s="684">
        <v>30.204868832779013</v>
      </c>
      <c r="P11" s="678">
        <v>5161</v>
      </c>
      <c r="Q11" s="683">
        <v>14927</v>
      </c>
      <c r="R11" s="684">
        <f t="shared" si="0"/>
        <v>29.376340700214513</v>
      </c>
      <c r="S11" s="681"/>
      <c r="T11" s="683">
        <f t="shared" si="1"/>
        <v>42797</v>
      </c>
      <c r="U11" s="684">
        <f t="shared" ref="U11:U27" si="2">T11*100/H11</f>
        <v>84.224509475921522</v>
      </c>
      <c r="V11" s="678">
        <v>5161</v>
      </c>
      <c r="W11" s="683">
        <v>8016</v>
      </c>
      <c r="X11" s="684">
        <f t="shared" ref="X11:X27" si="3">W11*100/H11</f>
        <v>15.775490524078483</v>
      </c>
      <c r="Z11" s="854"/>
    </row>
    <row r="12" spans="1:26" s="633" customFormat="1" ht="18" customHeight="1" x14ac:dyDescent="0.2">
      <c r="A12" s="673"/>
      <c r="B12" s="682" t="s">
        <v>37</v>
      </c>
      <c r="D12" s="683">
        <v>49643</v>
      </c>
      <c r="E12" s="684">
        <v>2.3304318925024154</v>
      </c>
      <c r="F12" s="677"/>
      <c r="G12" s="678"/>
      <c r="H12" s="683">
        <v>41120</v>
      </c>
      <c r="I12" s="684">
        <v>82.831416312471049</v>
      </c>
      <c r="J12" s="679"/>
      <c r="K12" s="683">
        <v>7802</v>
      </c>
      <c r="L12" s="684">
        <v>18.973735408560312</v>
      </c>
      <c r="M12" s="680">
        <v>3593</v>
      </c>
      <c r="N12" s="683">
        <v>10758</v>
      </c>
      <c r="O12" s="684">
        <v>26.162451361867703</v>
      </c>
      <c r="P12" s="678">
        <v>3593</v>
      </c>
      <c r="Q12" s="683">
        <v>13470</v>
      </c>
      <c r="R12" s="684">
        <f t="shared" si="0"/>
        <v>32.757782101167315</v>
      </c>
      <c r="S12" s="681"/>
      <c r="T12" s="683">
        <f t="shared" si="1"/>
        <v>32030</v>
      </c>
      <c r="U12" s="684">
        <f t="shared" si="2"/>
        <v>77.893968871595334</v>
      </c>
      <c r="V12" s="678">
        <v>3593</v>
      </c>
      <c r="W12" s="683">
        <v>9090</v>
      </c>
      <c r="X12" s="684">
        <f t="shared" si="3"/>
        <v>22.10603112840467</v>
      </c>
      <c r="Z12" s="854"/>
    </row>
    <row r="13" spans="1:26" s="633" customFormat="1" ht="18" customHeight="1" x14ac:dyDescent="0.2">
      <c r="A13" s="673"/>
      <c r="B13" s="682" t="s">
        <v>38</v>
      </c>
      <c r="D13" s="683">
        <v>45609</v>
      </c>
      <c r="E13" s="684">
        <v>2.1410605359293888</v>
      </c>
      <c r="F13" s="677"/>
      <c r="G13" s="678"/>
      <c r="H13" s="683">
        <v>43210</v>
      </c>
      <c r="I13" s="684">
        <v>94.740073231160522</v>
      </c>
      <c r="J13" s="679"/>
      <c r="K13" s="683">
        <v>8589</v>
      </c>
      <c r="L13" s="684">
        <v>19.877343207590837</v>
      </c>
      <c r="M13" s="680">
        <v>2742</v>
      </c>
      <c r="N13" s="683">
        <v>11380</v>
      </c>
      <c r="O13" s="684">
        <v>26.336496181439482</v>
      </c>
      <c r="P13" s="678">
        <v>2742</v>
      </c>
      <c r="Q13" s="683">
        <v>15145</v>
      </c>
      <c r="R13" s="684">
        <f t="shared" si="0"/>
        <v>35.049757000694285</v>
      </c>
      <c r="S13" s="681"/>
      <c r="T13" s="683">
        <f t="shared" si="1"/>
        <v>35114</v>
      </c>
      <c r="U13" s="684">
        <f t="shared" si="2"/>
        <v>81.263596389724597</v>
      </c>
      <c r="V13" s="678">
        <v>2742</v>
      </c>
      <c r="W13" s="683">
        <v>8096</v>
      </c>
      <c r="X13" s="684">
        <f t="shared" si="3"/>
        <v>18.736403610275399</v>
      </c>
      <c r="Z13" s="854"/>
    </row>
    <row r="14" spans="1:26" s="633" customFormat="1" ht="18" customHeight="1" x14ac:dyDescent="0.2">
      <c r="A14" s="673"/>
      <c r="B14" s="682" t="s">
        <v>6</v>
      </c>
      <c r="D14" s="683">
        <v>72563</v>
      </c>
      <c r="E14" s="684">
        <v>3.4063841712961094</v>
      </c>
      <c r="F14" s="677"/>
      <c r="G14" s="678"/>
      <c r="H14" s="683">
        <v>56213</v>
      </c>
      <c r="I14" s="684">
        <v>77.467855518652755</v>
      </c>
      <c r="J14" s="679"/>
      <c r="K14" s="683">
        <v>16142</v>
      </c>
      <c r="L14" s="684">
        <v>28.715777489192892</v>
      </c>
      <c r="M14" s="680">
        <v>7296</v>
      </c>
      <c r="N14" s="683">
        <v>17503</v>
      </c>
      <c r="O14" s="684">
        <v>31.136925622187039</v>
      </c>
      <c r="P14" s="678">
        <v>7296</v>
      </c>
      <c r="Q14" s="683">
        <v>15960</v>
      </c>
      <c r="R14" s="684">
        <f t="shared" si="0"/>
        <v>28.392008965897567</v>
      </c>
      <c r="S14" s="681"/>
      <c r="T14" s="683">
        <f t="shared" si="1"/>
        <v>49605</v>
      </c>
      <c r="U14" s="684">
        <f t="shared" si="2"/>
        <v>88.244712077277498</v>
      </c>
      <c r="V14" s="678">
        <v>7296</v>
      </c>
      <c r="W14" s="683">
        <v>6608</v>
      </c>
      <c r="X14" s="684">
        <f t="shared" si="3"/>
        <v>11.755287922722502</v>
      </c>
      <c r="Z14" s="854"/>
    </row>
    <row r="15" spans="1:26" s="633" customFormat="1" ht="18" customHeight="1" x14ac:dyDescent="0.2">
      <c r="A15" s="673"/>
      <c r="B15" s="682" t="s">
        <v>5</v>
      </c>
      <c r="D15" s="683">
        <v>24208</v>
      </c>
      <c r="E15" s="684">
        <v>1.1364159147049628</v>
      </c>
      <c r="F15" s="677"/>
      <c r="G15" s="678"/>
      <c r="H15" s="683">
        <v>23300</v>
      </c>
      <c r="I15" s="684">
        <v>96.249173826834109</v>
      </c>
      <c r="J15" s="679"/>
      <c r="K15" s="683">
        <v>5477</v>
      </c>
      <c r="L15" s="684">
        <v>23.506437768240342</v>
      </c>
      <c r="M15" s="680">
        <v>3462</v>
      </c>
      <c r="N15" s="683">
        <v>8008</v>
      </c>
      <c r="O15" s="684">
        <v>34.369098712446352</v>
      </c>
      <c r="P15" s="678">
        <v>3462</v>
      </c>
      <c r="Q15" s="683">
        <v>5219</v>
      </c>
      <c r="R15" s="684">
        <f t="shared" si="0"/>
        <v>22.399141630901287</v>
      </c>
      <c r="S15" s="681"/>
      <c r="T15" s="683">
        <f t="shared" si="1"/>
        <v>18704</v>
      </c>
      <c r="U15" s="684">
        <f t="shared" si="2"/>
        <v>80.274678111587988</v>
      </c>
      <c r="V15" s="678">
        <v>3462</v>
      </c>
      <c r="W15" s="683">
        <v>4596</v>
      </c>
      <c r="X15" s="684">
        <f t="shared" si="3"/>
        <v>19.725321888412019</v>
      </c>
      <c r="Z15" s="854"/>
    </row>
    <row r="16" spans="1:26" s="633" customFormat="1" ht="18" customHeight="1" x14ac:dyDescent="0.2">
      <c r="A16" s="673"/>
      <c r="B16" s="682" t="s">
        <v>4</v>
      </c>
      <c r="D16" s="683">
        <v>160193</v>
      </c>
      <c r="E16" s="684">
        <v>7.5200708288306393</v>
      </c>
      <c r="F16" s="677"/>
      <c r="G16" s="678"/>
      <c r="H16" s="683">
        <v>154017</v>
      </c>
      <c r="I16" s="684">
        <v>96.144650515315902</v>
      </c>
      <c r="J16" s="679"/>
      <c r="K16" s="683">
        <v>34891</v>
      </c>
      <c r="L16" s="684">
        <v>22.653992741061053</v>
      </c>
      <c r="M16" s="680">
        <v>14325</v>
      </c>
      <c r="N16" s="683">
        <v>41149</v>
      </c>
      <c r="O16" s="684">
        <v>26.71718057097593</v>
      </c>
      <c r="P16" s="678">
        <v>14325</v>
      </c>
      <c r="Q16" s="683">
        <v>49254</v>
      </c>
      <c r="R16" s="684">
        <f t="shared" si="0"/>
        <v>31.979586669004071</v>
      </c>
      <c r="S16" s="681"/>
      <c r="T16" s="683">
        <f t="shared" si="1"/>
        <v>125294</v>
      </c>
      <c r="U16" s="684">
        <f t="shared" si="2"/>
        <v>81.350759981041051</v>
      </c>
      <c r="V16" s="678">
        <v>14325</v>
      </c>
      <c r="W16" s="683">
        <v>28723</v>
      </c>
      <c r="X16" s="684">
        <f t="shared" si="3"/>
        <v>18.649240018958945</v>
      </c>
      <c r="Z16" s="854"/>
    </row>
    <row r="17" spans="1:26" s="633" customFormat="1" ht="18" customHeight="1" x14ac:dyDescent="0.2">
      <c r="A17" s="673"/>
      <c r="B17" s="682" t="s">
        <v>40</v>
      </c>
      <c r="D17" s="683">
        <v>98324</v>
      </c>
      <c r="E17" s="684">
        <v>4.6157038333381841</v>
      </c>
      <c r="F17" s="677"/>
      <c r="G17" s="678"/>
      <c r="H17" s="683">
        <v>95643</v>
      </c>
      <c r="I17" s="684">
        <v>97.273300516659205</v>
      </c>
      <c r="J17" s="679"/>
      <c r="K17" s="683">
        <v>23204</v>
      </c>
      <c r="L17" s="684">
        <v>24.261054128373221</v>
      </c>
      <c r="M17" s="680">
        <v>9188</v>
      </c>
      <c r="N17" s="683">
        <v>25770</v>
      </c>
      <c r="O17" s="684">
        <v>26.943947805903203</v>
      </c>
      <c r="P17" s="678">
        <v>9188</v>
      </c>
      <c r="Q17" s="683">
        <v>29482</v>
      </c>
      <c r="R17" s="684">
        <f t="shared" si="0"/>
        <v>30.825047311355771</v>
      </c>
      <c r="S17" s="681"/>
      <c r="T17" s="683">
        <f t="shared" si="1"/>
        <v>78456</v>
      </c>
      <c r="U17" s="684">
        <f t="shared" si="2"/>
        <v>82.030049245632199</v>
      </c>
      <c r="V17" s="678">
        <v>9188</v>
      </c>
      <c r="W17" s="683">
        <v>17187</v>
      </c>
      <c r="X17" s="684">
        <f t="shared" si="3"/>
        <v>17.969950754367805</v>
      </c>
      <c r="Z17" s="854"/>
    </row>
    <row r="18" spans="1:26" s="633" customFormat="1" ht="18" customHeight="1" x14ac:dyDescent="0.2">
      <c r="A18" s="673"/>
      <c r="B18" s="682" t="s">
        <v>41</v>
      </c>
      <c r="D18" s="683">
        <v>374354</v>
      </c>
      <c r="E18" s="684">
        <v>17.573605557396796</v>
      </c>
      <c r="F18" s="677"/>
      <c r="G18" s="678"/>
      <c r="H18" s="683">
        <v>342169</v>
      </c>
      <c r="I18" s="684">
        <v>91.402522745850192</v>
      </c>
      <c r="J18" s="679"/>
      <c r="K18" s="683">
        <v>49335</v>
      </c>
      <c r="L18" s="684">
        <v>14.418313757236922</v>
      </c>
      <c r="M18" s="680">
        <v>34612</v>
      </c>
      <c r="N18" s="683">
        <v>99667</v>
      </c>
      <c r="O18" s="684">
        <v>29.128003998024369</v>
      </c>
      <c r="P18" s="678">
        <v>34612</v>
      </c>
      <c r="Q18" s="683">
        <v>112229</v>
      </c>
      <c r="R18" s="684">
        <f t="shared" si="0"/>
        <v>32.799289240112344</v>
      </c>
      <c r="S18" s="681"/>
      <c r="T18" s="683">
        <f t="shared" si="1"/>
        <v>261231</v>
      </c>
      <c r="U18" s="684">
        <f t="shared" si="2"/>
        <v>76.345606995373629</v>
      </c>
      <c r="V18" s="678">
        <v>34612</v>
      </c>
      <c r="W18" s="683">
        <v>80938</v>
      </c>
      <c r="X18" s="684">
        <f t="shared" si="3"/>
        <v>23.654393004626368</v>
      </c>
      <c r="Z18" s="854"/>
    </row>
    <row r="19" spans="1:26" s="633" customFormat="1" ht="18" customHeight="1" x14ac:dyDescent="0.2">
      <c r="A19" s="673"/>
      <c r="B19" s="682" t="s">
        <v>3</v>
      </c>
      <c r="D19" s="683">
        <v>213093</v>
      </c>
      <c r="E19" s="684">
        <v>10.003398732329174</v>
      </c>
      <c r="F19" s="677"/>
      <c r="G19" s="678"/>
      <c r="H19" s="683">
        <v>196336</v>
      </c>
      <c r="I19" s="684">
        <v>92.136297297424136</v>
      </c>
      <c r="J19" s="679"/>
      <c r="K19" s="683">
        <v>47816</v>
      </c>
      <c r="L19" s="684">
        <v>24.354168364436475</v>
      </c>
      <c r="M19" s="680">
        <v>13397</v>
      </c>
      <c r="N19" s="683">
        <v>63056</v>
      </c>
      <c r="O19" s="684">
        <v>32.116371933827722</v>
      </c>
      <c r="P19" s="678">
        <v>13397</v>
      </c>
      <c r="Q19" s="683">
        <v>57551</v>
      </c>
      <c r="R19" s="684">
        <f t="shared" si="0"/>
        <v>29.312505093309429</v>
      </c>
      <c r="S19" s="681"/>
      <c r="T19" s="683">
        <f t="shared" si="1"/>
        <v>168423</v>
      </c>
      <c r="U19" s="684">
        <f t="shared" si="2"/>
        <v>85.783045391573623</v>
      </c>
      <c r="V19" s="678">
        <v>13397</v>
      </c>
      <c r="W19" s="683">
        <v>27913</v>
      </c>
      <c r="X19" s="684">
        <f t="shared" si="3"/>
        <v>14.216954608426372</v>
      </c>
      <c r="Z19" s="854"/>
    </row>
    <row r="20" spans="1:26" s="633" customFormat="1" ht="18" customHeight="1" x14ac:dyDescent="0.2">
      <c r="A20" s="673"/>
      <c r="B20" s="682" t="s">
        <v>2</v>
      </c>
      <c r="D20" s="683">
        <v>58261</v>
      </c>
      <c r="E20" s="684">
        <v>2.7349937048341801</v>
      </c>
      <c r="F20" s="677"/>
      <c r="G20" s="678"/>
      <c r="H20" s="683">
        <v>56463</v>
      </c>
      <c r="I20" s="684">
        <v>96.913887506221997</v>
      </c>
      <c r="J20" s="679"/>
      <c r="K20" s="683">
        <v>13163</v>
      </c>
      <c r="L20" s="684">
        <v>23.312611798877139</v>
      </c>
      <c r="M20" s="680">
        <v>6540</v>
      </c>
      <c r="N20" s="683">
        <v>13509</v>
      </c>
      <c r="O20" s="684">
        <v>23.925402475957707</v>
      </c>
      <c r="P20" s="678">
        <v>6540</v>
      </c>
      <c r="Q20" s="683">
        <v>14099</v>
      </c>
      <c r="R20" s="684">
        <f t="shared" si="0"/>
        <v>24.970334555372546</v>
      </c>
      <c r="S20" s="681"/>
      <c r="T20" s="683">
        <f t="shared" si="1"/>
        <v>40771</v>
      </c>
      <c r="U20" s="684">
        <f t="shared" si="2"/>
        <v>72.208348830207399</v>
      </c>
      <c r="V20" s="678">
        <v>6540</v>
      </c>
      <c r="W20" s="683">
        <v>15692</v>
      </c>
      <c r="X20" s="684">
        <f t="shared" si="3"/>
        <v>27.791651169792608</v>
      </c>
      <c r="Z20" s="854"/>
    </row>
    <row r="21" spans="1:26" s="633" customFormat="1" ht="18" customHeight="1" x14ac:dyDescent="0.2">
      <c r="A21" s="673"/>
      <c r="B21" s="682" t="s">
        <v>35</v>
      </c>
      <c r="D21" s="683">
        <v>84471</v>
      </c>
      <c r="E21" s="684">
        <v>3.9653911405751368</v>
      </c>
      <c r="F21" s="677"/>
      <c r="G21" s="678"/>
      <c r="H21" s="683">
        <v>84246</v>
      </c>
      <c r="I21" s="684">
        <v>99.733636395922858</v>
      </c>
      <c r="J21" s="679"/>
      <c r="K21" s="683">
        <v>25863</v>
      </c>
      <c r="L21" s="684">
        <v>30.699380386012393</v>
      </c>
      <c r="M21" s="680">
        <v>13798</v>
      </c>
      <c r="N21" s="683">
        <v>26620</v>
      </c>
      <c r="O21" s="684">
        <v>31.597939368041214</v>
      </c>
      <c r="P21" s="678">
        <v>13798</v>
      </c>
      <c r="Q21" s="683">
        <v>24744</v>
      </c>
      <c r="R21" s="684">
        <f t="shared" si="0"/>
        <v>29.371127412577451</v>
      </c>
      <c r="S21" s="681"/>
      <c r="T21" s="683">
        <f t="shared" si="1"/>
        <v>77227</v>
      </c>
      <c r="U21" s="684">
        <f t="shared" si="2"/>
        <v>91.668447166631054</v>
      </c>
      <c r="V21" s="678">
        <v>13798</v>
      </c>
      <c r="W21" s="683">
        <v>7019</v>
      </c>
      <c r="X21" s="684">
        <f t="shared" si="3"/>
        <v>8.3315528333689439</v>
      </c>
      <c r="Z21" s="854"/>
    </row>
    <row r="22" spans="1:26" s="633" customFormat="1" ht="18" customHeight="1" x14ac:dyDescent="0.2">
      <c r="A22" s="673"/>
      <c r="B22" s="682" t="s">
        <v>42</v>
      </c>
      <c r="D22" s="683">
        <v>252940</v>
      </c>
      <c r="E22" s="684">
        <v>11.873968996425697</v>
      </c>
      <c r="F22" s="677"/>
      <c r="G22" s="678"/>
      <c r="H22" s="683">
        <v>252326</v>
      </c>
      <c r="I22" s="684">
        <v>99.757254684905504</v>
      </c>
      <c r="J22" s="679"/>
      <c r="K22" s="683">
        <v>63827</v>
      </c>
      <c r="L22" s="684">
        <v>25.295451122753899</v>
      </c>
      <c r="M22" s="680">
        <v>24812</v>
      </c>
      <c r="N22" s="683">
        <v>73757</v>
      </c>
      <c r="O22" s="684">
        <v>29.23083629907342</v>
      </c>
      <c r="P22" s="678">
        <v>24812</v>
      </c>
      <c r="Q22" s="683">
        <v>60825</v>
      </c>
      <c r="R22" s="684">
        <f t="shared" si="0"/>
        <v>24.105720377606747</v>
      </c>
      <c r="S22" s="681"/>
      <c r="T22" s="683">
        <f t="shared" si="1"/>
        <v>198409</v>
      </c>
      <c r="U22" s="684">
        <f t="shared" si="2"/>
        <v>78.632007799434064</v>
      </c>
      <c r="V22" s="678">
        <v>24812</v>
      </c>
      <c r="W22" s="683">
        <v>53917</v>
      </c>
      <c r="X22" s="684">
        <f t="shared" si="3"/>
        <v>21.367992200565933</v>
      </c>
      <c r="Z22" s="854"/>
    </row>
    <row r="23" spans="1:26" s="633" customFormat="1" ht="18" customHeight="1" x14ac:dyDescent="0.2">
      <c r="A23" s="673">
        <v>47094</v>
      </c>
      <c r="B23" s="682" t="s">
        <v>43</v>
      </c>
      <c r="D23" s="683">
        <v>65755</v>
      </c>
      <c r="E23" s="684">
        <v>3.0867906671936893</v>
      </c>
      <c r="F23" s="677"/>
      <c r="G23" s="678"/>
      <c r="H23" s="683">
        <v>56975</v>
      </c>
      <c r="I23" s="684">
        <v>86.64740323929739</v>
      </c>
      <c r="J23" s="679"/>
      <c r="K23" s="683">
        <v>14824</v>
      </c>
      <c r="L23" s="684">
        <v>26.018429135585784</v>
      </c>
      <c r="M23" s="680">
        <v>10064</v>
      </c>
      <c r="N23" s="683">
        <v>18976</v>
      </c>
      <c r="O23" s="684">
        <v>33.305835892935498</v>
      </c>
      <c r="P23" s="678">
        <v>10064</v>
      </c>
      <c r="Q23" s="683">
        <v>15859</v>
      </c>
      <c r="R23" s="684">
        <f t="shared" si="0"/>
        <v>27.835015357612988</v>
      </c>
      <c r="S23" s="681"/>
      <c r="T23" s="683">
        <f t="shared" si="1"/>
        <v>49659</v>
      </c>
      <c r="U23" s="684">
        <f t="shared" si="2"/>
        <v>87.15928038613427</v>
      </c>
      <c r="V23" s="678">
        <v>10064</v>
      </c>
      <c r="W23" s="683">
        <v>7316</v>
      </c>
      <c r="X23" s="684">
        <f t="shared" si="3"/>
        <v>12.84071961386573</v>
      </c>
      <c r="Z23" s="854"/>
    </row>
    <row r="24" spans="1:26" s="633" customFormat="1" ht="18" customHeight="1" x14ac:dyDescent="0.2">
      <c r="B24" s="682" t="s">
        <v>44</v>
      </c>
      <c r="D24" s="685">
        <v>21678</v>
      </c>
      <c r="E24" s="684">
        <v>1.0176480584506851</v>
      </c>
      <c r="F24" s="677"/>
      <c r="G24" s="678"/>
      <c r="H24" s="683">
        <v>21604</v>
      </c>
      <c r="I24" s="684">
        <v>99.658640095949806</v>
      </c>
      <c r="J24" s="679"/>
      <c r="K24" s="685">
        <v>3311</v>
      </c>
      <c r="L24" s="684">
        <v>15.325865580448065</v>
      </c>
      <c r="M24" s="680">
        <v>1275</v>
      </c>
      <c r="N24" s="683">
        <v>6374</v>
      </c>
      <c r="O24" s="684">
        <v>29.503795593408629</v>
      </c>
      <c r="P24" s="678">
        <v>1275</v>
      </c>
      <c r="Q24" s="683">
        <v>7110</v>
      </c>
      <c r="R24" s="684">
        <f t="shared" si="0"/>
        <v>32.910572116274764</v>
      </c>
      <c r="S24" s="681"/>
      <c r="T24" s="685">
        <f t="shared" si="1"/>
        <v>16795</v>
      </c>
      <c r="U24" s="684">
        <f t="shared" si="2"/>
        <v>77.740233290131457</v>
      </c>
      <c r="V24" s="678">
        <v>1275</v>
      </c>
      <c r="W24" s="683">
        <v>4809</v>
      </c>
      <c r="X24" s="684">
        <f t="shared" si="3"/>
        <v>22.259766709868543</v>
      </c>
      <c r="Z24" s="854"/>
    </row>
    <row r="25" spans="1:26" s="633" customFormat="1" ht="18" customHeight="1" x14ac:dyDescent="0.2">
      <c r="B25" s="682" t="s">
        <v>45</v>
      </c>
      <c r="D25" s="685">
        <v>116059</v>
      </c>
      <c r="E25" s="684">
        <v>5.4482524225356608</v>
      </c>
      <c r="F25" s="677"/>
      <c r="G25" s="678"/>
      <c r="H25" s="683">
        <v>115872</v>
      </c>
      <c r="I25" s="684">
        <v>99.838875054928963</v>
      </c>
      <c r="J25" s="679"/>
      <c r="K25" s="685">
        <v>19659</v>
      </c>
      <c r="L25" s="684">
        <v>16.966135045567523</v>
      </c>
      <c r="M25" s="680">
        <v>8030</v>
      </c>
      <c r="N25" s="685">
        <v>26806</v>
      </c>
      <c r="O25" s="684">
        <v>23.134148025407345</v>
      </c>
      <c r="P25" s="678">
        <v>8030</v>
      </c>
      <c r="Q25" s="683">
        <v>37409</v>
      </c>
      <c r="R25" s="684">
        <f t="shared" si="0"/>
        <v>32.284762496547913</v>
      </c>
      <c r="S25" s="681"/>
      <c r="T25" s="685">
        <f t="shared" si="1"/>
        <v>83874</v>
      </c>
      <c r="U25" s="684">
        <f t="shared" si="2"/>
        <v>72.385045567522781</v>
      </c>
      <c r="V25" s="678">
        <v>8030</v>
      </c>
      <c r="W25" s="683">
        <v>31998</v>
      </c>
      <c r="X25" s="684">
        <f t="shared" si="3"/>
        <v>27.614954432477216</v>
      </c>
      <c r="Z25" s="854"/>
    </row>
    <row r="26" spans="1:26" s="633" customFormat="1" ht="18" customHeight="1" x14ac:dyDescent="0.2">
      <c r="B26" s="682" t="s">
        <v>46</v>
      </c>
      <c r="D26" s="685">
        <v>14876</v>
      </c>
      <c r="E26" s="686">
        <v>0.69833621724847272</v>
      </c>
      <c r="F26" s="677"/>
      <c r="G26" s="678"/>
      <c r="H26" s="683">
        <v>14846</v>
      </c>
      <c r="I26" s="686">
        <v>99.798332885184195</v>
      </c>
      <c r="J26" s="679"/>
      <c r="K26" s="685">
        <v>2510</v>
      </c>
      <c r="L26" s="684">
        <v>16.906910952445102</v>
      </c>
      <c r="M26" s="680">
        <v>1753</v>
      </c>
      <c r="N26" s="685">
        <v>4421</v>
      </c>
      <c r="O26" s="686">
        <v>29.779065068031795</v>
      </c>
      <c r="P26" s="687">
        <v>1753</v>
      </c>
      <c r="Q26" s="683">
        <v>3758</v>
      </c>
      <c r="R26" s="686">
        <f t="shared" si="0"/>
        <v>25.313215680991512</v>
      </c>
      <c r="S26" s="681"/>
      <c r="T26" s="685">
        <f t="shared" si="1"/>
        <v>10689</v>
      </c>
      <c r="U26" s="686">
        <f t="shared" si="2"/>
        <v>71.999191701468405</v>
      </c>
      <c r="V26" s="687">
        <v>1753</v>
      </c>
      <c r="W26" s="683">
        <v>4157</v>
      </c>
      <c r="X26" s="686">
        <f t="shared" si="3"/>
        <v>28.000808298531592</v>
      </c>
      <c r="Z26" s="854"/>
    </row>
    <row r="27" spans="1:26" s="633" customFormat="1" ht="18" customHeight="1" x14ac:dyDescent="0.2">
      <c r="B27" s="688" t="s">
        <v>1</v>
      </c>
      <c r="D27" s="689">
        <v>5523</v>
      </c>
      <c r="E27" s="690">
        <v>0.25927069964125538</v>
      </c>
      <c r="F27" s="677"/>
      <c r="G27" s="678"/>
      <c r="H27" s="691">
        <v>5298</v>
      </c>
      <c r="I27" s="690">
        <v>95.926127104834336</v>
      </c>
      <c r="J27" s="679"/>
      <c r="K27" s="689">
        <v>1253</v>
      </c>
      <c r="L27" s="692">
        <v>23.650434126085315</v>
      </c>
      <c r="M27" s="680">
        <v>384</v>
      </c>
      <c r="N27" s="689">
        <v>1430</v>
      </c>
      <c r="O27" s="690">
        <v>26.991317478293695</v>
      </c>
      <c r="P27" s="687">
        <v>384</v>
      </c>
      <c r="Q27" s="691">
        <v>1254</v>
      </c>
      <c r="R27" s="690">
        <f t="shared" si="0"/>
        <v>23.669309173272932</v>
      </c>
      <c r="S27" s="681"/>
      <c r="T27" s="689">
        <f t="shared" si="1"/>
        <v>3937</v>
      </c>
      <c r="U27" s="690">
        <f t="shared" si="2"/>
        <v>74.311060777651946</v>
      </c>
      <c r="V27" s="687">
        <v>384</v>
      </c>
      <c r="W27" s="691">
        <v>1361</v>
      </c>
      <c r="X27" s="690">
        <f t="shared" si="3"/>
        <v>25.688939222348054</v>
      </c>
      <c r="Z27" s="854"/>
    </row>
    <row r="28" spans="1:26" s="631" customFormat="1" ht="4.5" customHeight="1" x14ac:dyDescent="0.2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54" customFormat="1" ht="18" customHeight="1" x14ac:dyDescent="0.2">
      <c r="B29" s="1255" t="s">
        <v>0</v>
      </c>
      <c r="D29" s="1256">
        <f>SUM(D10:D28)</f>
        <v>2130206</v>
      </c>
      <c r="E29" s="1257">
        <f>SUM(E10:E27)</f>
        <v>99.999999999999986</v>
      </c>
      <c r="F29" s="1258"/>
      <c r="G29" s="843"/>
      <c r="H29" s="1256">
        <f>SUM(H10:H28)</f>
        <v>1996474</v>
      </c>
      <c r="I29" s="1257">
        <f>H29*100/D29</f>
        <v>93.722109504902349</v>
      </c>
      <c r="J29" s="1259"/>
      <c r="K29" s="1256">
        <f>SUM(K10:K28)</f>
        <v>428913</v>
      </c>
      <c r="L29" s="1257">
        <f>K29*100/H29</f>
        <v>21.48352545537783</v>
      </c>
      <c r="M29" s="1260"/>
      <c r="N29" s="1256">
        <f>SUM(N10:N28)</f>
        <v>603695</v>
      </c>
      <c r="O29" s="1257">
        <f>N29*100/H29</f>
        <v>30.238059699249778</v>
      </c>
      <c r="P29" s="1260"/>
      <c r="Q29" s="1261">
        <f>SUM(Q10:Q28)</f>
        <v>573849</v>
      </c>
      <c r="R29" s="1257">
        <f>Q29*100/H29</f>
        <v>28.743124127837376</v>
      </c>
      <c r="S29" s="1260"/>
      <c r="T29" s="1256">
        <f>SUM(T10:T27)</f>
        <v>1606457</v>
      </c>
      <c r="U29" s="1257">
        <f>T29*100/H29</f>
        <v>80.46470928246498</v>
      </c>
      <c r="V29" s="1260"/>
      <c r="W29" s="1261">
        <f>SUM(W10:W28)</f>
        <v>390017</v>
      </c>
      <c r="X29" s="1257">
        <f>W29*100/H29</f>
        <v>19.535290717535013</v>
      </c>
    </row>
    <row r="30" spans="1:26" s="697" customFormat="1" ht="6.75" customHeight="1" x14ac:dyDescent="0.25">
      <c r="B30" s="698" t="s">
        <v>39</v>
      </c>
      <c r="C30" s="699"/>
      <c r="D30" s="699"/>
      <c r="E30" s="699"/>
      <c r="F30" s="699"/>
    </row>
    <row r="31" spans="1:26" s="700" customFormat="1" x14ac:dyDescent="0.25">
      <c r="B31" s="698" t="s">
        <v>47</v>
      </c>
      <c r="H31" s="701"/>
    </row>
    <row r="32" spans="1:26" s="700" customFormat="1" x14ac:dyDescent="0.25"/>
    <row r="33" spans="2:26" s="700" customFormat="1" x14ac:dyDescent="0.25"/>
    <row r="34" spans="2:26" s="700" customFormat="1" x14ac:dyDescent="0.25"/>
    <row r="35" spans="2:26" s="700" customFormat="1" x14ac:dyDescent="0.25"/>
    <row r="36" spans="2:26" s="700" customFormat="1" x14ac:dyDescent="0.25"/>
    <row r="37" spans="2:26" s="700" customFormat="1" x14ac:dyDescent="0.25">
      <c r="B37" s="702" t="s">
        <v>39</v>
      </c>
      <c r="C37" s="702"/>
      <c r="D37" s="702"/>
      <c r="E37" s="702"/>
      <c r="F37" s="702"/>
      <c r="G37" s="702"/>
      <c r="H37" s="702"/>
      <c r="I37" s="702"/>
      <c r="J37" s="702"/>
      <c r="K37" s="703" t="e">
        <f>GETPIVOTDATA("Cuenta número de expedientes",#REF!,"CCAA",$B37,"Grado",K$7)</f>
        <v>#REF!</v>
      </c>
      <c r="L37" s="560" t="e">
        <f>K37*100/H37</f>
        <v>#REF!</v>
      </c>
      <c r="M37" s="704">
        <v>1753</v>
      </c>
      <c r="N37" s="703" t="e">
        <f>GETPIVOTDATA("Cuenta número de expedientes",#REF!,"CCAA",$B37,"Grado",N$7)</f>
        <v>#REF!</v>
      </c>
      <c r="O37" s="705" t="e">
        <f>N37*100/H37</f>
        <v>#REF!</v>
      </c>
      <c r="P37" s="706">
        <v>1753</v>
      </c>
      <c r="Q37" s="707" t="e">
        <f>GETPIVOTDATA("Cuenta número de expedientes",#REF!,"CCAA",$B37,"Grado",Q$7)</f>
        <v>#REF!</v>
      </c>
      <c r="R37" s="705" t="e">
        <f>Q37*100/H37</f>
        <v>#REF!</v>
      </c>
      <c r="S37" s="708"/>
      <c r="T37" s="703" t="e">
        <f>K37+N37+Q37</f>
        <v>#REF!</v>
      </c>
      <c r="U37" s="705" t="e">
        <f>T37*100/H37</f>
        <v>#REF!</v>
      </c>
      <c r="V37" s="706">
        <v>1753</v>
      </c>
      <c r="W37" s="707" t="e">
        <f>GETPIVOTDATA("Cuenta número de expedientes",#REF!,"CCAA",$B37,"Grado",W$7)</f>
        <v>#REF!</v>
      </c>
      <c r="X37" s="705" t="e">
        <f>W37*100/H37</f>
        <v>#REF!</v>
      </c>
      <c r="Y37" s="702"/>
    </row>
    <row r="38" spans="2:26" s="700" customFormat="1" x14ac:dyDescent="0.25">
      <c r="B38" s="702" t="s">
        <v>47</v>
      </c>
      <c r="C38" s="702"/>
      <c r="D38" s="702"/>
      <c r="E38" s="702"/>
      <c r="F38" s="702"/>
      <c r="G38" s="702"/>
      <c r="H38" s="702"/>
      <c r="I38" s="702"/>
      <c r="J38" s="702"/>
      <c r="K38" s="703" t="e">
        <f>GETPIVOTDATA("Cuenta número de expedientes",#REF!,"CCAA",$B38,"Grado",K$7)</f>
        <v>#REF!</v>
      </c>
      <c r="L38" s="560" t="e">
        <f>K38*100/H38</f>
        <v>#REF!</v>
      </c>
      <c r="M38" s="704">
        <v>1753</v>
      </c>
      <c r="N38" s="703" t="e">
        <f>GETPIVOTDATA("Cuenta número de expedientes",#REF!,"CCAA",$B38,"Grado",N$7)</f>
        <v>#REF!</v>
      </c>
      <c r="O38" s="705" t="e">
        <f>N38*100/H38</f>
        <v>#REF!</v>
      </c>
      <c r="P38" s="706">
        <v>1753</v>
      </c>
      <c r="Q38" s="707" t="e">
        <f>GETPIVOTDATA("Cuenta número de expedientes",#REF!,"CCAA",$B38,"Grado",Q$7)</f>
        <v>#REF!</v>
      </c>
      <c r="R38" s="705" t="e">
        <f>Q38*100/H38</f>
        <v>#REF!</v>
      </c>
      <c r="S38" s="708"/>
      <c r="T38" s="703" t="e">
        <f>K38+N38+Q38</f>
        <v>#REF!</v>
      </c>
      <c r="U38" s="705" t="e">
        <f>T38*100/H38</f>
        <v>#REF!</v>
      </c>
      <c r="V38" s="706">
        <v>1753</v>
      </c>
      <c r="W38" s="707" t="e">
        <f>GETPIVOTDATA("Cuenta número de expedientes",#REF!,"CCAA",$B38,"Grado",W$7)</f>
        <v>#REF!</v>
      </c>
      <c r="X38" s="705" t="e">
        <f>W38*100/H38</f>
        <v>#REF!</v>
      </c>
      <c r="Y38" s="702"/>
    </row>
    <row r="39" spans="2:26" x14ac:dyDescent="0.25">
      <c r="Z39" s="666"/>
    </row>
    <row r="40" spans="2:26" x14ac:dyDescent="0.25">
      <c r="Z40" s="666"/>
    </row>
    <row r="41" spans="2:26" x14ac:dyDescent="0.25">
      <c r="Z41" s="666"/>
    </row>
    <row r="42" spans="2:26" x14ac:dyDescent="0.25">
      <c r="Z42" s="666"/>
    </row>
    <row r="43" spans="2:26" x14ac:dyDescent="0.25">
      <c r="Z43" s="666"/>
    </row>
    <row r="44" spans="2:26" s="709" customFormat="1" x14ac:dyDescent="0.25">
      <c r="Z44" s="700"/>
    </row>
  </sheetData>
  <mergeCells count="12">
    <mergeCell ref="H2:O2"/>
    <mergeCell ref="B2:F2"/>
    <mergeCell ref="B7:B8"/>
    <mergeCell ref="D7:E7"/>
    <mergeCell ref="H7:I7"/>
    <mergeCell ref="K7:L7"/>
    <mergeCell ref="W7:X7"/>
    <mergeCell ref="B4:X4"/>
    <mergeCell ref="B5:X5"/>
    <mergeCell ref="N7:O7"/>
    <mergeCell ref="Q7:R7"/>
    <mergeCell ref="T7:U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8" style="615" customWidth="1"/>
    <col min="7" max="7" width="5.5703125" style="615" customWidth="1"/>
    <col min="8" max="8" width="7.5703125" style="615" customWidth="1"/>
    <col min="9" max="9" width="5.42578125" style="615" customWidth="1"/>
    <col min="10" max="10" width="7.5703125" style="615" customWidth="1"/>
    <col min="11" max="11" width="5.42578125" style="615" customWidth="1"/>
    <col min="12" max="12" width="7.85546875" style="615" customWidth="1"/>
    <col min="13" max="13" width="5.7109375" style="615" customWidth="1"/>
    <col min="14" max="14" width="8.85546875" style="615" customWidth="1"/>
    <col min="15" max="15" width="7.28515625" style="615" customWidth="1"/>
    <col min="16" max="16" width="7.140625" style="615" customWidth="1"/>
    <col min="17" max="17" width="6" style="615" customWidth="1"/>
    <col min="18" max="18" width="7.28515625" style="615" customWidth="1"/>
    <col min="19" max="19" width="5.42578125" style="615" customWidth="1"/>
    <col min="20" max="20" width="5.570312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25" s="613" customFormat="1" ht="9" customHeight="1" x14ac:dyDescent="0.2">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25" s="619" customFormat="1" ht="49.5" customHeight="1" x14ac:dyDescent="0.25">
      <c r="B2" s="720"/>
      <c r="C2" s="720"/>
      <c r="D2" s="720"/>
      <c r="E2" s="720"/>
      <c r="F2" s="720"/>
      <c r="G2" s="720"/>
      <c r="H2" s="720"/>
      <c r="I2" s="720"/>
      <c r="J2" s="720"/>
      <c r="K2" s="720"/>
      <c r="X2" s="667"/>
      <c r="Y2" s="667"/>
    </row>
    <row r="3" spans="2:25" s="623" customFormat="1" ht="39.75" customHeight="1" x14ac:dyDescent="0.2">
      <c r="B3" s="1493" t="s">
        <v>400</v>
      </c>
      <c r="C3" s="1493"/>
      <c r="D3" s="1493"/>
      <c r="E3" s="1493"/>
      <c r="F3" s="1493"/>
      <c r="G3" s="1493"/>
      <c r="H3" s="1493"/>
      <c r="I3" s="1493"/>
      <c r="J3" s="1493"/>
      <c r="K3" s="1493"/>
      <c r="L3" s="1493"/>
      <c r="M3" s="1493"/>
      <c r="N3" s="1493"/>
      <c r="O3" s="1493"/>
      <c r="P3" s="1493"/>
      <c r="Q3" s="1493"/>
      <c r="R3" s="1493"/>
      <c r="S3" s="1493"/>
      <c r="T3" s="1493"/>
      <c r="U3" s="1493"/>
      <c r="V3" s="1493"/>
      <c r="W3" s="1493"/>
      <c r="X3" s="1493"/>
      <c r="Y3" s="721"/>
    </row>
    <row r="4" spans="2:25" s="623"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622"/>
      <c r="Y4" s="622"/>
    </row>
    <row r="5" spans="2:25" s="621" customFormat="1" ht="5.25" customHeight="1" x14ac:dyDescent="0.2">
      <c r="B5" s="722"/>
      <c r="C5" s="722"/>
      <c r="D5" s="722"/>
      <c r="E5" s="722"/>
      <c r="F5" s="722"/>
      <c r="G5" s="722"/>
      <c r="H5" s="722"/>
      <c r="I5" s="722"/>
      <c r="J5" s="722"/>
      <c r="K5" s="722"/>
      <c r="L5" s="722"/>
      <c r="M5" s="722"/>
      <c r="N5" s="722"/>
      <c r="O5" s="722"/>
      <c r="P5" s="722"/>
      <c r="Q5" s="722"/>
      <c r="R5" s="722"/>
      <c r="S5" s="722"/>
      <c r="T5" s="722"/>
      <c r="U5" s="722"/>
      <c r="V5" s="722"/>
      <c r="W5" s="722"/>
      <c r="X5" s="723"/>
      <c r="Y5" s="723"/>
    </row>
    <row r="6" spans="2:25" s="724" customFormat="1" ht="19.5" customHeight="1" x14ac:dyDescent="0.2">
      <c r="F6" s="1494" t="s">
        <v>52</v>
      </c>
      <c r="G6" s="1494"/>
      <c r="H6" s="1494"/>
      <c r="I6" s="1494"/>
      <c r="J6" s="1494"/>
      <c r="K6" s="1494"/>
      <c r="L6" s="1494"/>
      <c r="M6" s="1494"/>
      <c r="N6" s="1494"/>
      <c r="O6" s="1494"/>
      <c r="P6" s="1494"/>
      <c r="Q6" s="1494"/>
      <c r="R6" s="1494"/>
      <c r="S6" s="1494"/>
      <c r="T6" s="1494"/>
      <c r="U6" s="1494"/>
      <c r="V6" s="1494"/>
      <c r="W6" s="1494"/>
      <c r="X6" s="725"/>
      <c r="Y6" s="725"/>
    </row>
    <row r="7" spans="2:25" s="724" customFormat="1" ht="64.5" customHeight="1" x14ac:dyDescent="0.2">
      <c r="B7" s="1495" t="s">
        <v>12</v>
      </c>
      <c r="C7" s="717"/>
      <c r="D7" s="715"/>
      <c r="E7" s="717"/>
      <c r="F7" s="1495" t="s">
        <v>32</v>
      </c>
      <c r="G7" s="1495"/>
      <c r="H7" s="1495" t="s">
        <v>33</v>
      </c>
      <c r="I7" s="1495"/>
      <c r="J7" s="1495" t="s">
        <v>48</v>
      </c>
      <c r="K7" s="1495"/>
      <c r="L7" s="1495" t="s">
        <v>34</v>
      </c>
      <c r="M7" s="1495"/>
      <c r="N7" s="1495" t="s">
        <v>190</v>
      </c>
      <c r="O7" s="1495"/>
      <c r="P7" s="715"/>
      <c r="Q7" s="715"/>
    </row>
    <row r="8" spans="2:25" s="717" customFormat="1" ht="20.25" customHeight="1" x14ac:dyDescent="0.2">
      <c r="B8" s="1495"/>
      <c r="D8" s="715"/>
      <c r="F8" s="715" t="s">
        <v>9</v>
      </c>
      <c r="G8" s="715" t="s">
        <v>28</v>
      </c>
      <c r="H8" s="715" t="s">
        <v>9</v>
      </c>
      <c r="I8" s="715" t="s">
        <v>28</v>
      </c>
      <c r="J8" s="715" t="s">
        <v>9</v>
      </c>
      <c r="K8" s="715" t="s">
        <v>28</v>
      </c>
      <c r="L8" s="715" t="s">
        <v>9</v>
      </c>
      <c r="M8" s="715" t="s">
        <v>28</v>
      </c>
      <c r="N8" s="715" t="s">
        <v>9</v>
      </c>
      <c r="O8" s="715" t="s">
        <v>28</v>
      </c>
      <c r="P8" s="715"/>
      <c r="Q8" s="715"/>
    </row>
    <row r="9" spans="2:25" s="717" customFormat="1" ht="8.25" customHeight="1" x14ac:dyDescent="0.2">
      <c r="B9" s="715"/>
      <c r="C9" s="697"/>
      <c r="E9" s="697"/>
      <c r="F9" s="715"/>
      <c r="G9" s="715"/>
      <c r="H9" s="715"/>
      <c r="I9" s="715"/>
      <c r="J9" s="715"/>
      <c r="K9" s="715"/>
      <c r="L9" s="715"/>
      <c r="M9" s="715"/>
      <c r="N9" s="715"/>
      <c r="O9" s="715"/>
      <c r="P9" s="715"/>
      <c r="Q9" s="715"/>
    </row>
    <row r="10" spans="2:25" s="697" customFormat="1" ht="18" customHeight="1" x14ac:dyDescent="0.2">
      <c r="B10" s="716" t="s">
        <v>8</v>
      </c>
      <c r="D10" s="703"/>
      <c r="F10" s="707">
        <f>'31dictsaad'!K10</f>
        <v>78725</v>
      </c>
      <c r="G10" s="560">
        <f t="shared" ref="G10:G27" si="0">F10*100/$N10</f>
        <v>20.393862541869268</v>
      </c>
      <c r="H10" s="707">
        <f>'31dictsaad'!N10</f>
        <v>139163</v>
      </c>
      <c r="I10" s="560">
        <f t="shared" ref="I10:I27" si="1">H10*100/$N10</f>
        <v>36.050442590208355</v>
      </c>
      <c r="J10" s="707">
        <f>'31dictsaad'!Q10</f>
        <v>95554</v>
      </c>
      <c r="K10" s="560">
        <f t="shared" ref="K10:K27" si="2">J10*100/$N10</f>
        <v>24.753447333449042</v>
      </c>
      <c r="L10" s="707">
        <f>'31dictsaad'!W10</f>
        <v>72581</v>
      </c>
      <c r="M10" s="560">
        <f t="shared" ref="M10:M27" si="3">L10*100/$N10</f>
        <v>18.802247534473334</v>
      </c>
      <c r="N10" s="707">
        <f>F10+H10+J10+L10</f>
        <v>386023</v>
      </c>
      <c r="O10" s="560">
        <f>G10+I10+K10+M10</f>
        <v>100</v>
      </c>
      <c r="P10" s="726"/>
      <c r="Q10" s="726"/>
    </row>
    <row r="11" spans="2:25" s="697" customFormat="1" ht="18" customHeight="1" x14ac:dyDescent="0.2">
      <c r="B11" s="716" t="s">
        <v>7</v>
      </c>
      <c r="D11" s="703"/>
      <c r="F11" s="707">
        <f>'31dictsaad'!K11</f>
        <v>12522</v>
      </c>
      <c r="G11" s="560">
        <f t="shared" si="0"/>
        <v>24.643299942927992</v>
      </c>
      <c r="H11" s="707">
        <f>'31dictsaad'!N11</f>
        <v>15348</v>
      </c>
      <c r="I11" s="560">
        <f t="shared" si="1"/>
        <v>30.204868832779013</v>
      </c>
      <c r="J11" s="707">
        <f>'31dictsaad'!Q11</f>
        <v>14927</v>
      </c>
      <c r="K11" s="560">
        <f t="shared" si="2"/>
        <v>29.376340700214513</v>
      </c>
      <c r="L11" s="707">
        <f>'31dictsaad'!W11</f>
        <v>8016</v>
      </c>
      <c r="M11" s="560">
        <f t="shared" si="3"/>
        <v>15.775490524078483</v>
      </c>
      <c r="N11" s="707">
        <f t="shared" ref="N11:O27" si="4">F11+H11+J11+L11</f>
        <v>50813</v>
      </c>
      <c r="O11" s="560">
        <f t="shared" si="4"/>
        <v>100</v>
      </c>
      <c r="P11" s="726"/>
      <c r="Q11" s="726"/>
    </row>
    <row r="12" spans="2:25" s="697" customFormat="1" ht="22.5" customHeight="1" x14ac:dyDescent="0.2">
      <c r="B12" s="716" t="s">
        <v>37</v>
      </c>
      <c r="D12" s="703"/>
      <c r="F12" s="703">
        <f>'31dictsaad'!K12</f>
        <v>7802</v>
      </c>
      <c r="G12" s="560">
        <f t="shared" si="0"/>
        <v>18.973735408560312</v>
      </c>
      <c r="H12" s="703">
        <f>'31dictsaad'!N12</f>
        <v>10758</v>
      </c>
      <c r="I12" s="560">
        <f t="shared" si="1"/>
        <v>26.162451361867703</v>
      </c>
      <c r="J12" s="703">
        <f>'31dictsaad'!Q12</f>
        <v>13470</v>
      </c>
      <c r="K12" s="560">
        <f t="shared" si="2"/>
        <v>32.757782101167315</v>
      </c>
      <c r="L12" s="703">
        <f>'31dictsaad'!W12</f>
        <v>9090</v>
      </c>
      <c r="M12" s="560">
        <f t="shared" si="3"/>
        <v>22.10603112840467</v>
      </c>
      <c r="N12" s="707">
        <f t="shared" si="4"/>
        <v>41120</v>
      </c>
      <c r="O12" s="560">
        <f t="shared" si="4"/>
        <v>99.999999999999986</v>
      </c>
      <c r="P12" s="726"/>
      <c r="Q12" s="726"/>
    </row>
    <row r="13" spans="2:25" s="697" customFormat="1" ht="18" customHeight="1" x14ac:dyDescent="0.2">
      <c r="B13" s="716" t="s">
        <v>38</v>
      </c>
      <c r="D13" s="703"/>
      <c r="F13" s="707">
        <f>'31dictsaad'!K13</f>
        <v>8589</v>
      </c>
      <c r="G13" s="560">
        <f t="shared" si="0"/>
        <v>19.877343207590837</v>
      </c>
      <c r="H13" s="707">
        <f>'31dictsaad'!N13</f>
        <v>11380</v>
      </c>
      <c r="I13" s="560">
        <f t="shared" si="1"/>
        <v>26.336496181439482</v>
      </c>
      <c r="J13" s="707">
        <f>'31dictsaad'!Q13</f>
        <v>15145</v>
      </c>
      <c r="K13" s="560">
        <f t="shared" si="2"/>
        <v>35.049757000694285</v>
      </c>
      <c r="L13" s="707">
        <f>'31dictsaad'!W13</f>
        <v>8096</v>
      </c>
      <c r="M13" s="560">
        <f t="shared" si="3"/>
        <v>18.736403610275399</v>
      </c>
      <c r="N13" s="707">
        <f t="shared" si="4"/>
        <v>43210</v>
      </c>
      <c r="O13" s="560">
        <f t="shared" si="4"/>
        <v>100</v>
      </c>
      <c r="P13" s="726"/>
      <c r="Q13" s="726"/>
    </row>
    <row r="14" spans="2:25" s="697" customFormat="1" ht="18" customHeight="1" x14ac:dyDescent="0.2">
      <c r="B14" s="716" t="s">
        <v>6</v>
      </c>
      <c r="D14" s="703"/>
      <c r="F14" s="707">
        <f>'31dictsaad'!K14</f>
        <v>16142</v>
      </c>
      <c r="G14" s="560">
        <f t="shared" si="0"/>
        <v>28.715777489192892</v>
      </c>
      <c r="H14" s="707">
        <f>'31dictsaad'!N14</f>
        <v>17503</v>
      </c>
      <c r="I14" s="560">
        <f t="shared" si="1"/>
        <v>31.136925622187039</v>
      </c>
      <c r="J14" s="707">
        <f>'31dictsaad'!Q14</f>
        <v>15960</v>
      </c>
      <c r="K14" s="560">
        <f t="shared" si="2"/>
        <v>28.392008965897567</v>
      </c>
      <c r="L14" s="707">
        <f>'31dictsaad'!W14</f>
        <v>6608</v>
      </c>
      <c r="M14" s="560">
        <f t="shared" si="3"/>
        <v>11.755287922722502</v>
      </c>
      <c r="N14" s="707">
        <f t="shared" si="4"/>
        <v>56213</v>
      </c>
      <c r="O14" s="560">
        <f t="shared" si="4"/>
        <v>100</v>
      </c>
      <c r="P14" s="726"/>
      <c r="Q14" s="726"/>
    </row>
    <row r="15" spans="2:25" s="697" customFormat="1" ht="18" customHeight="1" x14ac:dyDescent="0.2">
      <c r="B15" s="716" t="s">
        <v>5</v>
      </c>
      <c r="D15" s="703"/>
      <c r="F15" s="703">
        <f>'31dictsaad'!K15</f>
        <v>5477</v>
      </c>
      <c r="G15" s="560">
        <f t="shared" si="0"/>
        <v>23.506437768240342</v>
      </c>
      <c r="H15" s="703">
        <f>'31dictsaad'!N15</f>
        <v>8008</v>
      </c>
      <c r="I15" s="560">
        <f t="shared" si="1"/>
        <v>34.369098712446352</v>
      </c>
      <c r="J15" s="703">
        <f>'31dictsaad'!Q15</f>
        <v>5219</v>
      </c>
      <c r="K15" s="560">
        <f t="shared" si="2"/>
        <v>22.399141630901287</v>
      </c>
      <c r="L15" s="703">
        <f>'31dictsaad'!W15</f>
        <v>4596</v>
      </c>
      <c r="M15" s="560">
        <f t="shared" si="3"/>
        <v>19.725321888412019</v>
      </c>
      <c r="N15" s="707">
        <f t="shared" si="4"/>
        <v>23300</v>
      </c>
      <c r="O15" s="560">
        <f t="shared" si="4"/>
        <v>100</v>
      </c>
      <c r="P15" s="726"/>
      <c r="Q15" s="726"/>
    </row>
    <row r="16" spans="2:25" s="697" customFormat="1" ht="18" customHeight="1" x14ac:dyDescent="0.2">
      <c r="B16" s="716" t="s">
        <v>4</v>
      </c>
      <c r="D16" s="703"/>
      <c r="F16" s="707">
        <f>'31dictsaad'!K16</f>
        <v>34891</v>
      </c>
      <c r="G16" s="560">
        <f t="shared" si="0"/>
        <v>22.653992741061053</v>
      </c>
      <c r="H16" s="707">
        <f>'31dictsaad'!N16</f>
        <v>41149</v>
      </c>
      <c r="I16" s="560">
        <f t="shared" si="1"/>
        <v>26.71718057097593</v>
      </c>
      <c r="J16" s="707">
        <f>'31dictsaad'!Q16</f>
        <v>49254</v>
      </c>
      <c r="K16" s="560">
        <f t="shared" si="2"/>
        <v>31.979586669004071</v>
      </c>
      <c r="L16" s="707">
        <f>'31dictsaad'!W16</f>
        <v>28723</v>
      </c>
      <c r="M16" s="560">
        <f t="shared" si="3"/>
        <v>18.649240018958945</v>
      </c>
      <c r="N16" s="707">
        <f t="shared" si="4"/>
        <v>154017</v>
      </c>
      <c r="O16" s="560">
        <f t="shared" si="4"/>
        <v>100</v>
      </c>
      <c r="P16" s="726"/>
      <c r="Q16" s="726"/>
    </row>
    <row r="17" spans="2:25" s="697" customFormat="1" ht="18" customHeight="1" x14ac:dyDescent="0.2">
      <c r="B17" s="716" t="s">
        <v>40</v>
      </c>
      <c r="D17" s="703"/>
      <c r="F17" s="707">
        <f>'31dictsaad'!K17</f>
        <v>23204</v>
      </c>
      <c r="G17" s="560">
        <f t="shared" si="0"/>
        <v>24.261054128373221</v>
      </c>
      <c r="H17" s="707">
        <f>'31dictsaad'!N17</f>
        <v>25770</v>
      </c>
      <c r="I17" s="560">
        <f t="shared" si="1"/>
        <v>26.943947805903203</v>
      </c>
      <c r="J17" s="707">
        <f>'31dictsaad'!Q17</f>
        <v>29482</v>
      </c>
      <c r="K17" s="560">
        <f t="shared" si="2"/>
        <v>30.825047311355771</v>
      </c>
      <c r="L17" s="707">
        <f>'31dictsaad'!W17</f>
        <v>17187</v>
      </c>
      <c r="M17" s="560">
        <f t="shared" si="3"/>
        <v>17.969950754367805</v>
      </c>
      <c r="N17" s="707">
        <f t="shared" si="4"/>
        <v>95643</v>
      </c>
      <c r="O17" s="560">
        <f t="shared" si="4"/>
        <v>100</v>
      </c>
      <c r="P17" s="726"/>
      <c r="Q17" s="726"/>
    </row>
    <row r="18" spans="2:25" s="697" customFormat="1" ht="18" customHeight="1" x14ac:dyDescent="0.2">
      <c r="B18" s="716" t="s">
        <v>41</v>
      </c>
      <c r="D18" s="703"/>
      <c r="F18" s="707">
        <f>'31dictsaad'!K18</f>
        <v>49335</v>
      </c>
      <c r="G18" s="560">
        <f t="shared" si="0"/>
        <v>14.418313757236922</v>
      </c>
      <c r="H18" s="707">
        <f>'31dictsaad'!N18</f>
        <v>99667</v>
      </c>
      <c r="I18" s="560">
        <f t="shared" si="1"/>
        <v>29.128003998024369</v>
      </c>
      <c r="J18" s="707">
        <f>'31dictsaad'!Q18</f>
        <v>112229</v>
      </c>
      <c r="K18" s="560">
        <f t="shared" si="2"/>
        <v>32.799289240112344</v>
      </c>
      <c r="L18" s="707">
        <f>'31dictsaad'!W18</f>
        <v>80938</v>
      </c>
      <c r="M18" s="560">
        <f t="shared" si="3"/>
        <v>23.654393004626368</v>
      </c>
      <c r="N18" s="707">
        <f t="shared" si="4"/>
        <v>342169</v>
      </c>
      <c r="O18" s="560">
        <f t="shared" si="4"/>
        <v>100</v>
      </c>
      <c r="P18" s="726"/>
      <c r="Q18" s="726"/>
    </row>
    <row r="19" spans="2:25" s="697" customFormat="1" ht="18" customHeight="1" x14ac:dyDescent="0.2">
      <c r="B19" s="716" t="s">
        <v>3</v>
      </c>
      <c r="D19" s="703"/>
      <c r="F19" s="707">
        <f>'31dictsaad'!K19</f>
        <v>47816</v>
      </c>
      <c r="G19" s="560">
        <f t="shared" si="0"/>
        <v>24.354168364436475</v>
      </c>
      <c r="H19" s="707">
        <f>'31dictsaad'!N19</f>
        <v>63056</v>
      </c>
      <c r="I19" s="560">
        <f>H19*100/$N19</f>
        <v>32.116371933827722</v>
      </c>
      <c r="J19" s="707">
        <f>'31dictsaad'!Q19</f>
        <v>57551</v>
      </c>
      <c r="K19" s="560">
        <f>J19*100/$N19</f>
        <v>29.312505093309429</v>
      </c>
      <c r="L19" s="707">
        <f>'31dictsaad'!W19</f>
        <v>27913</v>
      </c>
      <c r="M19" s="560">
        <f t="shared" si="3"/>
        <v>14.216954608426372</v>
      </c>
      <c r="N19" s="707">
        <f t="shared" si="4"/>
        <v>196336</v>
      </c>
      <c r="O19" s="560">
        <f t="shared" si="4"/>
        <v>100</v>
      </c>
      <c r="P19" s="726"/>
      <c r="Q19" s="726"/>
    </row>
    <row r="20" spans="2:25" s="697" customFormat="1" ht="18" customHeight="1" x14ac:dyDescent="0.2">
      <c r="B20" s="716" t="s">
        <v>2</v>
      </c>
      <c r="D20" s="703"/>
      <c r="F20" s="707">
        <f>'31dictsaad'!K20</f>
        <v>13163</v>
      </c>
      <c r="G20" s="560">
        <f t="shared" si="0"/>
        <v>23.312611798877139</v>
      </c>
      <c r="H20" s="707">
        <f>'31dictsaad'!N20</f>
        <v>13509</v>
      </c>
      <c r="I20" s="560">
        <f>H20*100/$N20</f>
        <v>23.925402475957707</v>
      </c>
      <c r="J20" s="707">
        <f>'31dictsaad'!Q20</f>
        <v>14099</v>
      </c>
      <c r="K20" s="560">
        <f>J20*100/$N20</f>
        <v>24.970334555372546</v>
      </c>
      <c r="L20" s="707">
        <f>'31dictsaad'!W20</f>
        <v>15692</v>
      </c>
      <c r="M20" s="560">
        <f t="shared" si="3"/>
        <v>27.791651169792608</v>
      </c>
      <c r="N20" s="707">
        <f t="shared" si="4"/>
        <v>56463</v>
      </c>
      <c r="O20" s="560">
        <f t="shared" si="4"/>
        <v>100</v>
      </c>
      <c r="P20" s="726"/>
      <c r="Q20" s="726"/>
    </row>
    <row r="21" spans="2:25" s="697" customFormat="1" ht="18" customHeight="1" x14ac:dyDescent="0.2">
      <c r="B21" s="716" t="s">
        <v>35</v>
      </c>
      <c r="D21" s="703"/>
      <c r="F21" s="707">
        <f>'31dictsaad'!K21</f>
        <v>25863</v>
      </c>
      <c r="G21" s="560">
        <f t="shared" si="0"/>
        <v>30.699380386012393</v>
      </c>
      <c r="H21" s="707">
        <f>'31dictsaad'!N21</f>
        <v>26620</v>
      </c>
      <c r="I21" s="560">
        <f>H21*100/$N21</f>
        <v>31.597939368041214</v>
      </c>
      <c r="J21" s="707">
        <f>'31dictsaad'!Q21</f>
        <v>24744</v>
      </c>
      <c r="K21" s="560">
        <f>J21*100/$N21</f>
        <v>29.371127412577451</v>
      </c>
      <c r="L21" s="707">
        <f>'31dictsaad'!W21</f>
        <v>7019</v>
      </c>
      <c r="M21" s="560">
        <f t="shared" si="3"/>
        <v>8.3315528333689439</v>
      </c>
      <c r="N21" s="707">
        <f t="shared" si="4"/>
        <v>84246</v>
      </c>
      <c r="O21" s="560">
        <f t="shared" si="4"/>
        <v>100</v>
      </c>
      <c r="P21" s="726"/>
      <c r="Q21" s="726"/>
    </row>
    <row r="22" spans="2:25" s="697" customFormat="1" ht="21" customHeight="1" x14ac:dyDescent="0.2">
      <c r="B22" s="716" t="s">
        <v>42</v>
      </c>
      <c r="D22" s="703"/>
      <c r="F22" s="707">
        <f>'31dictsaad'!K22</f>
        <v>63827</v>
      </c>
      <c r="G22" s="560">
        <f t="shared" si="0"/>
        <v>25.295451122753899</v>
      </c>
      <c r="H22" s="707">
        <f>'31dictsaad'!N22</f>
        <v>73757</v>
      </c>
      <c r="I22" s="560">
        <f>H22*100/$N22</f>
        <v>29.23083629907342</v>
      </c>
      <c r="J22" s="707">
        <f>'31dictsaad'!Q22</f>
        <v>60825</v>
      </c>
      <c r="K22" s="560">
        <f>J22*100/$N22</f>
        <v>24.105720377606747</v>
      </c>
      <c r="L22" s="707">
        <f>'31dictsaad'!W22</f>
        <v>53917</v>
      </c>
      <c r="M22" s="560">
        <f t="shared" si="3"/>
        <v>21.367992200565933</v>
      </c>
      <c r="N22" s="707">
        <f t="shared" si="4"/>
        <v>252326</v>
      </c>
      <c r="O22" s="560">
        <f t="shared" si="4"/>
        <v>100</v>
      </c>
      <c r="P22" s="726"/>
      <c r="Q22" s="726"/>
    </row>
    <row r="23" spans="2:25" s="697" customFormat="1" ht="18" customHeight="1" x14ac:dyDescent="0.2">
      <c r="B23" s="716" t="s">
        <v>43</v>
      </c>
      <c r="D23" s="703"/>
      <c r="F23" s="707">
        <f>'31dictsaad'!K23</f>
        <v>14824</v>
      </c>
      <c r="G23" s="560">
        <f t="shared" si="0"/>
        <v>26.018429135585784</v>
      </c>
      <c r="H23" s="707">
        <f>'31dictsaad'!N23</f>
        <v>18976</v>
      </c>
      <c r="I23" s="560">
        <f>H23*100/$N23</f>
        <v>33.305835892935498</v>
      </c>
      <c r="J23" s="707">
        <f>'31dictsaad'!Q23</f>
        <v>15859</v>
      </c>
      <c r="K23" s="560">
        <f>J23*100/$N23</f>
        <v>27.835015357612988</v>
      </c>
      <c r="L23" s="707">
        <f>'31dictsaad'!W23</f>
        <v>7316</v>
      </c>
      <c r="M23" s="560">
        <f t="shared" si="3"/>
        <v>12.84071961386573</v>
      </c>
      <c r="N23" s="707">
        <f t="shared" si="4"/>
        <v>56975</v>
      </c>
      <c r="O23" s="560">
        <f t="shared" si="4"/>
        <v>100</v>
      </c>
      <c r="P23" s="726"/>
      <c r="Q23" s="726"/>
    </row>
    <row r="24" spans="2:25" s="697" customFormat="1" ht="22.5" customHeight="1" x14ac:dyDescent="0.2">
      <c r="B24" s="716" t="s">
        <v>44</v>
      </c>
      <c r="D24" s="703"/>
      <c r="F24" s="703">
        <f>'31dictsaad'!K24</f>
        <v>3311</v>
      </c>
      <c r="G24" s="705">
        <f t="shared" si="0"/>
        <v>15.325865580448065</v>
      </c>
      <c r="H24" s="703">
        <f>'31dictsaad'!N24</f>
        <v>6374</v>
      </c>
      <c r="I24" s="560">
        <f t="shared" si="1"/>
        <v>29.503795593408629</v>
      </c>
      <c r="J24" s="703">
        <f>'31dictsaad'!Q24</f>
        <v>7110</v>
      </c>
      <c r="K24" s="560">
        <f t="shared" si="2"/>
        <v>32.910572116274764</v>
      </c>
      <c r="L24" s="703">
        <f>'31dictsaad'!W24</f>
        <v>4809</v>
      </c>
      <c r="M24" s="560">
        <f t="shared" si="3"/>
        <v>22.259766709868543</v>
      </c>
      <c r="N24" s="703">
        <f t="shared" si="4"/>
        <v>21604</v>
      </c>
      <c r="O24" s="560">
        <f t="shared" si="4"/>
        <v>100</v>
      </c>
      <c r="P24" s="726"/>
      <c r="Q24" s="726"/>
    </row>
    <row r="25" spans="2:25" s="697" customFormat="1" ht="18" customHeight="1" x14ac:dyDescent="0.2">
      <c r="B25" s="716" t="s">
        <v>45</v>
      </c>
      <c r="D25" s="703"/>
      <c r="F25" s="703">
        <f>'31dictsaad'!K25</f>
        <v>19659</v>
      </c>
      <c r="G25" s="705">
        <f t="shared" si="0"/>
        <v>16.966135045567523</v>
      </c>
      <c r="H25" s="703">
        <f>'31dictsaad'!N25</f>
        <v>26806</v>
      </c>
      <c r="I25" s="560">
        <f t="shared" si="1"/>
        <v>23.134148025407345</v>
      </c>
      <c r="J25" s="703">
        <f>'31dictsaad'!Q25</f>
        <v>37409</v>
      </c>
      <c r="K25" s="560">
        <f t="shared" si="2"/>
        <v>32.284762496547913</v>
      </c>
      <c r="L25" s="703">
        <f>'31dictsaad'!W25</f>
        <v>31998</v>
      </c>
      <c r="M25" s="560">
        <f t="shared" si="3"/>
        <v>27.614954432477216</v>
      </c>
      <c r="N25" s="703">
        <f t="shared" si="4"/>
        <v>115872</v>
      </c>
      <c r="O25" s="560">
        <f t="shared" si="4"/>
        <v>100</v>
      </c>
      <c r="P25" s="726"/>
      <c r="Q25" s="726"/>
    </row>
    <row r="26" spans="2:25" s="697" customFormat="1" ht="18" customHeight="1" x14ac:dyDescent="0.2">
      <c r="B26" s="716" t="s">
        <v>46</v>
      </c>
      <c r="D26" s="703"/>
      <c r="F26" s="703">
        <f>'31dictsaad'!K26</f>
        <v>2510</v>
      </c>
      <c r="G26" s="705">
        <f t="shared" si="0"/>
        <v>16.906910952445102</v>
      </c>
      <c r="H26" s="703">
        <f>'31dictsaad'!N26</f>
        <v>4421</v>
      </c>
      <c r="I26" s="560">
        <f t="shared" si="1"/>
        <v>29.779065068031795</v>
      </c>
      <c r="J26" s="703">
        <f>'31dictsaad'!Q26</f>
        <v>3758</v>
      </c>
      <c r="K26" s="560">
        <f t="shared" si="2"/>
        <v>25.313215680991512</v>
      </c>
      <c r="L26" s="703">
        <f>'31dictsaad'!W26</f>
        <v>4157</v>
      </c>
      <c r="M26" s="560">
        <f t="shared" si="3"/>
        <v>28.000808298531592</v>
      </c>
      <c r="N26" s="703">
        <f t="shared" si="4"/>
        <v>14846</v>
      </c>
      <c r="O26" s="560">
        <f t="shared" si="4"/>
        <v>100.00000000000001</v>
      </c>
      <c r="P26" s="726"/>
      <c r="Q26" s="726"/>
    </row>
    <row r="27" spans="2:25" s="697" customFormat="1" ht="18" customHeight="1" x14ac:dyDescent="0.2">
      <c r="B27" s="716" t="s">
        <v>1</v>
      </c>
      <c r="D27" s="703"/>
      <c r="F27" s="703">
        <f>'31dictsaad'!K27</f>
        <v>1253</v>
      </c>
      <c r="G27" s="705">
        <f t="shared" si="0"/>
        <v>23.650434126085315</v>
      </c>
      <c r="H27" s="703">
        <f>'31dictsaad'!N27</f>
        <v>1430</v>
      </c>
      <c r="I27" s="560">
        <f t="shared" si="1"/>
        <v>26.991317478293695</v>
      </c>
      <c r="J27" s="703">
        <f>'31dictsaad'!Q27</f>
        <v>1254</v>
      </c>
      <c r="K27" s="560">
        <f t="shared" si="2"/>
        <v>23.669309173272932</v>
      </c>
      <c r="L27" s="703">
        <f>'31dictsaad'!W27</f>
        <v>1361</v>
      </c>
      <c r="M27" s="560">
        <f t="shared" si="3"/>
        <v>25.688939222348054</v>
      </c>
      <c r="N27" s="707">
        <f t="shared" si="4"/>
        <v>5298</v>
      </c>
      <c r="O27" s="560">
        <f t="shared" si="4"/>
        <v>100</v>
      </c>
      <c r="P27" s="726"/>
      <c r="Q27" s="726"/>
    </row>
    <row r="28" spans="2:25" s="697" customFormat="1" ht="8.25" customHeight="1" x14ac:dyDescent="0.2">
      <c r="B28" s="716"/>
      <c r="D28" s="727"/>
      <c r="F28" s="703"/>
      <c r="G28" s="706"/>
      <c r="H28" s="703"/>
      <c r="I28" s="706"/>
      <c r="J28" s="703"/>
      <c r="K28" s="706"/>
      <c r="L28" s="703"/>
      <c r="M28" s="706"/>
      <c r="N28" s="707"/>
      <c r="O28" s="726"/>
      <c r="P28" s="726"/>
      <c r="Q28" s="706"/>
    </row>
    <row r="29" spans="2:25" s="697" customFormat="1" x14ac:dyDescent="0.2">
      <c r="B29" s="716" t="s">
        <v>0</v>
      </c>
      <c r="D29" s="728"/>
      <c r="F29" s="729">
        <f>SUM(F10:F27)</f>
        <v>428913</v>
      </c>
      <c r="G29" s="715">
        <f>F29*100/$N29</f>
        <v>21.48352545537783</v>
      </c>
      <c r="H29" s="729">
        <f>SUM(H10:H27)</f>
        <v>603695</v>
      </c>
      <c r="I29" s="715">
        <f>H29*100/$N29</f>
        <v>30.238059699249778</v>
      </c>
      <c r="J29" s="729">
        <f>SUM(J10:J27)</f>
        <v>573849</v>
      </c>
      <c r="K29" s="715">
        <f>J29*100/$N29</f>
        <v>28.743124127837376</v>
      </c>
      <c r="L29" s="729">
        <f>SUM(L10:L27)</f>
        <v>390017</v>
      </c>
      <c r="M29" s="715">
        <f>L29*100/$N29</f>
        <v>19.535290717535013</v>
      </c>
      <c r="N29" s="729">
        <f>SUM(N10:N27)</f>
        <v>1996474</v>
      </c>
      <c r="O29" s="715">
        <f>N29*100/$N29</f>
        <v>100</v>
      </c>
      <c r="P29" s="715"/>
      <c r="Q29" s="715"/>
    </row>
    <row r="30" spans="2:25" s="697" customFormat="1" ht="20.25" customHeight="1" x14ac:dyDescent="0.2">
      <c r="B30" s="716" t="s">
        <v>0</v>
      </c>
      <c r="C30" s="717"/>
      <c r="D30" s="729">
        <f>SUM(D10:D29)</f>
        <v>0</v>
      </c>
      <c r="E30" s="717"/>
      <c r="F30" s="729">
        <f>SUM(F10:F27)</f>
        <v>428913</v>
      </c>
      <c r="G30" s="730">
        <f>F30*100/$N30</f>
        <v>21.48352545537783</v>
      </c>
      <c r="H30" s="729">
        <f>SUM(H10:H27)</f>
        <v>603695</v>
      </c>
      <c r="I30" s="730">
        <f>H30*100/$N30</f>
        <v>30.238059699249778</v>
      </c>
      <c r="J30" s="729">
        <f>SUM(J10:J27)</f>
        <v>573849</v>
      </c>
      <c r="K30" s="730">
        <f>J30*100/$N30</f>
        <v>28.743124127837376</v>
      </c>
      <c r="L30" s="729">
        <f>SUM(L10:L28)</f>
        <v>390017</v>
      </c>
      <c r="M30" s="730">
        <f>L30*100/$N30</f>
        <v>19.535290717535013</v>
      </c>
      <c r="N30" s="729">
        <f>F30+H30+J30+L30</f>
        <v>1996474</v>
      </c>
      <c r="O30" s="730">
        <f>G30+I30+K30+M30</f>
        <v>100</v>
      </c>
      <c r="P30" s="731"/>
      <c r="Q30" s="731" t="e">
        <f>(N30/D30)</f>
        <v>#DIV/0!</v>
      </c>
    </row>
    <row r="31" spans="2:25" s="697" customFormat="1" ht="5.25" customHeight="1" x14ac:dyDescent="0.2">
      <c r="B31" s="716"/>
      <c r="C31" s="717"/>
      <c r="D31" s="729"/>
      <c r="E31" s="717"/>
      <c r="F31" s="729"/>
      <c r="G31" s="731"/>
      <c r="H31" s="729"/>
      <c r="I31" s="731"/>
      <c r="J31" s="729"/>
      <c r="K31" s="731"/>
      <c r="L31" s="729"/>
      <c r="M31" s="731"/>
      <c r="N31" s="729"/>
      <c r="O31" s="731"/>
      <c r="P31" s="729"/>
      <c r="Q31" s="731"/>
      <c r="R31" s="729"/>
      <c r="S31" s="731"/>
      <c r="T31" s="729"/>
      <c r="U31" s="731"/>
      <c r="V31" s="729"/>
      <c r="W31" s="731"/>
      <c r="X31" s="731"/>
      <c r="Y31" s="731"/>
    </row>
    <row r="32" spans="2:25" s="697" customFormat="1" ht="18.75" customHeight="1" x14ac:dyDescent="0.2">
      <c r="B32" s="732" t="s">
        <v>39</v>
      </c>
      <c r="C32" s="733"/>
      <c r="D32" s="733"/>
      <c r="E32" s="733"/>
      <c r="F32" s="733"/>
      <c r="G32" s="733"/>
      <c r="H32" s="733"/>
      <c r="I32" s="733"/>
      <c r="J32" s="733"/>
      <c r="K32" s="733"/>
      <c r="L32" s="733"/>
      <c r="N32" s="733"/>
      <c r="O32" s="733"/>
      <c r="P32" s="733"/>
      <c r="Q32" s="733"/>
      <c r="R32" s="733"/>
      <c r="S32" s="733"/>
      <c r="T32" s="733"/>
      <c r="U32" s="733"/>
      <c r="V32" s="733"/>
      <c r="W32" s="733"/>
    </row>
    <row r="33" spans="1:25" x14ac:dyDescent="0.25">
      <c r="A33" s="734"/>
      <c r="B33" s="735" t="s">
        <v>47</v>
      </c>
    </row>
    <row r="36" spans="1:25" x14ac:dyDescent="0.2">
      <c r="D36" s="736"/>
      <c r="T36" s="734"/>
      <c r="U36" s="734"/>
      <c r="X36" s="615"/>
      <c r="Y36" s="615"/>
    </row>
    <row r="37" spans="1:25" x14ac:dyDescent="0.2">
      <c r="T37" s="734"/>
      <c r="U37" s="734"/>
      <c r="X37" s="615"/>
      <c r="Y37" s="615"/>
    </row>
    <row r="38" spans="1:25" x14ac:dyDescent="0.2">
      <c r="T38" s="734"/>
      <c r="U38" s="734"/>
      <c r="X38" s="615"/>
      <c r="Y38" s="615"/>
    </row>
    <row r="39" spans="1:25" x14ac:dyDescent="0.2">
      <c r="T39" s="734"/>
      <c r="U39" s="734"/>
      <c r="X39" s="615"/>
      <c r="Y39" s="615"/>
    </row>
    <row r="40" spans="1:25" x14ac:dyDescent="0.2">
      <c r="T40" s="734"/>
      <c r="U40" s="734"/>
      <c r="X40" s="615"/>
      <c r="Y40" s="615"/>
    </row>
    <row r="41" spans="1:25" x14ac:dyDescent="0.2">
      <c r="T41" s="734"/>
      <c r="U41" s="734"/>
      <c r="X41" s="615"/>
      <c r="Y41" s="615"/>
    </row>
    <row r="42" spans="1:25" x14ac:dyDescent="0.2">
      <c r="T42" s="734"/>
      <c r="U42" s="734"/>
      <c r="X42" s="615"/>
      <c r="Y42" s="615"/>
    </row>
    <row r="43" spans="1:25" x14ac:dyDescent="0.2">
      <c r="T43" s="734"/>
      <c r="U43" s="734"/>
      <c r="X43" s="615"/>
      <c r="Y43" s="615"/>
    </row>
    <row r="44" spans="1:25" x14ac:dyDescent="0.2">
      <c r="T44" s="734"/>
      <c r="U44" s="734"/>
      <c r="X44" s="615"/>
      <c r="Y44" s="615"/>
    </row>
    <row r="45" spans="1:25" x14ac:dyDescent="0.2">
      <c r="T45" s="734"/>
      <c r="U45" s="734"/>
      <c r="X45" s="615"/>
      <c r="Y45" s="615"/>
    </row>
    <row r="46" spans="1:25" x14ac:dyDescent="0.2">
      <c r="T46" s="734"/>
      <c r="U46" s="734"/>
      <c r="X46" s="615"/>
      <c r="Y46" s="615"/>
    </row>
    <row r="47" spans="1:25" x14ac:dyDescent="0.2">
      <c r="T47" s="734"/>
      <c r="U47" s="734"/>
      <c r="X47" s="615"/>
      <c r="Y47" s="615"/>
    </row>
    <row r="48" spans="1: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40" customFormat="1" ht="21" x14ac:dyDescent="0.2">
      <c r="B3" s="1493" t="s">
        <v>401</v>
      </c>
      <c r="C3" s="1493"/>
      <c r="D3" s="1493"/>
      <c r="E3" s="1493"/>
      <c r="F3" s="1493"/>
      <c r="G3" s="1493"/>
      <c r="H3" s="1493"/>
      <c r="I3" s="1493"/>
      <c r="J3" s="1493"/>
      <c r="K3" s="1493"/>
      <c r="L3" s="1493"/>
      <c r="M3" s="1493"/>
      <c r="N3" s="1493"/>
      <c r="O3" s="1493"/>
      <c r="P3" s="1493"/>
      <c r="Q3" s="1493"/>
      <c r="R3" s="1493"/>
      <c r="S3" s="1493"/>
      <c r="T3" s="1493"/>
      <c r="U3" s="1493"/>
      <c r="V3" s="1493"/>
      <c r="W3" s="1493"/>
      <c r="X3" s="1493"/>
      <c r="Y3" s="714"/>
    </row>
    <row r="4" spans="1:25" s="740"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741"/>
      <c r="Y4" s="741"/>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496" t="s">
        <v>52</v>
      </c>
      <c r="G6" s="1496"/>
      <c r="H6" s="1496"/>
      <c r="I6" s="1496"/>
      <c r="J6" s="1496"/>
      <c r="K6" s="1496"/>
      <c r="L6" s="1496"/>
      <c r="M6" s="1496"/>
      <c r="N6" s="1496"/>
      <c r="O6" s="1496"/>
      <c r="P6" s="1496"/>
      <c r="Q6" s="1496"/>
      <c r="R6" s="1496"/>
      <c r="S6" s="1496"/>
      <c r="T6" s="1496"/>
      <c r="U6" s="1496"/>
      <c r="V6" s="1496"/>
      <c r="W6" s="1496"/>
      <c r="X6" s="154"/>
      <c r="Y6" s="154"/>
    </row>
    <row r="7" spans="1:25" s="133" customFormat="1" ht="64.5" customHeight="1" x14ac:dyDescent="0.2">
      <c r="A7" s="132"/>
      <c r="B7" s="1497" t="s">
        <v>12</v>
      </c>
      <c r="C7" s="155"/>
      <c r="D7" s="156"/>
      <c r="E7" s="155"/>
      <c r="F7" s="1498" t="s">
        <v>32</v>
      </c>
      <c r="G7" s="1498"/>
      <c r="H7" s="1498" t="s">
        <v>33</v>
      </c>
      <c r="I7" s="1498"/>
      <c r="J7" s="1498" t="s">
        <v>48</v>
      </c>
      <c r="K7" s="1498"/>
      <c r="L7" s="1498"/>
      <c r="M7" s="1498"/>
      <c r="N7" s="1498" t="s">
        <v>224</v>
      </c>
      <c r="O7" s="1498"/>
      <c r="P7" s="156"/>
      <c r="Q7" s="156"/>
    </row>
    <row r="8" spans="1:25" s="155" customFormat="1" ht="20.25" customHeight="1" x14ac:dyDescent="0.2">
      <c r="A8" s="189"/>
      <c r="B8" s="1497"/>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78725</v>
      </c>
      <c r="G10" s="165">
        <f t="shared" ref="G10:G27" si="0">F10*100/$N10</f>
        <v>25.116289457060635</v>
      </c>
      <c r="H10" s="164">
        <f>'31dictsaad'!N10</f>
        <v>139163</v>
      </c>
      <c r="I10" s="165">
        <f t="shared" ref="I10:I27" si="1">H10*100/$N10</f>
        <v>44.39832568704896</v>
      </c>
      <c r="J10" s="164">
        <f>'31dictsaad'!Q10</f>
        <v>95554</v>
      </c>
      <c r="K10" s="165">
        <f t="shared" ref="K10:K27" si="2">J10*100/$N10</f>
        <v>30.485384855890405</v>
      </c>
      <c r="L10" s="164"/>
      <c r="M10" s="165"/>
      <c r="N10" s="164">
        <f>F10+H10+J10+L10</f>
        <v>313442</v>
      </c>
      <c r="O10" s="165">
        <f>G10+I10+K10+M10</f>
        <v>100</v>
      </c>
      <c r="P10" s="166"/>
      <c r="Q10" s="166"/>
    </row>
    <row r="11" spans="1:25" s="162" customFormat="1" ht="18" customHeight="1" x14ac:dyDescent="0.2">
      <c r="A11" s="191"/>
      <c r="B11" s="146" t="s">
        <v>7</v>
      </c>
      <c r="C11" s="159"/>
      <c r="D11" s="163"/>
      <c r="F11" s="164">
        <f>'31dictsaad'!K11</f>
        <v>12522</v>
      </c>
      <c r="G11" s="165">
        <f t="shared" si="0"/>
        <v>29.259060214501016</v>
      </c>
      <c r="H11" s="164">
        <f>'31dictsaad'!N11</f>
        <v>15348</v>
      </c>
      <c r="I11" s="165">
        <f t="shared" si="1"/>
        <v>35.862326798607377</v>
      </c>
      <c r="J11" s="164">
        <f>'31dictsaad'!Q11</f>
        <v>14927</v>
      </c>
      <c r="K11" s="165">
        <f t="shared" si="2"/>
        <v>34.878612986891603</v>
      </c>
      <c r="L11" s="164"/>
      <c r="M11" s="165"/>
      <c r="N11" s="164">
        <f t="shared" ref="N11:O27" si="3">F11+H11+J11+L11</f>
        <v>42797</v>
      </c>
      <c r="O11" s="165">
        <f t="shared" si="3"/>
        <v>100</v>
      </c>
      <c r="P11" s="166"/>
      <c r="Q11" s="166"/>
    </row>
    <row r="12" spans="1:25" s="162" customFormat="1" ht="22.5" customHeight="1" x14ac:dyDescent="0.2">
      <c r="A12" s="191"/>
      <c r="B12" s="146" t="s">
        <v>37</v>
      </c>
      <c r="C12" s="159"/>
      <c r="D12" s="163"/>
      <c r="F12" s="163">
        <f>'31dictsaad'!K12</f>
        <v>7802</v>
      </c>
      <c r="G12" s="165">
        <f t="shared" si="0"/>
        <v>24.358413986887292</v>
      </c>
      <c r="H12" s="163">
        <f>'31dictsaad'!N12</f>
        <v>10758</v>
      </c>
      <c r="I12" s="165">
        <f t="shared" si="1"/>
        <v>33.587261941929441</v>
      </c>
      <c r="J12" s="163">
        <f>'31dictsaad'!Q12</f>
        <v>13470</v>
      </c>
      <c r="K12" s="165">
        <f t="shared" si="2"/>
        <v>42.054324071183267</v>
      </c>
      <c r="L12" s="163"/>
      <c r="M12" s="165"/>
      <c r="N12" s="164">
        <f t="shared" si="3"/>
        <v>32030</v>
      </c>
      <c r="O12" s="165">
        <f t="shared" si="3"/>
        <v>100</v>
      </c>
      <c r="P12" s="166"/>
      <c r="Q12" s="166"/>
    </row>
    <row r="13" spans="1:25" s="162" customFormat="1" ht="18" customHeight="1" x14ac:dyDescent="0.2">
      <c r="A13" s="191"/>
      <c r="B13" s="146" t="s">
        <v>38</v>
      </c>
      <c r="C13" s="159"/>
      <c r="D13" s="163"/>
      <c r="F13" s="164">
        <f>'31dictsaad'!K13</f>
        <v>8589</v>
      </c>
      <c r="G13" s="165">
        <f t="shared" si="0"/>
        <v>24.460329213419151</v>
      </c>
      <c r="H13" s="164">
        <f>'31dictsaad'!N13</f>
        <v>11380</v>
      </c>
      <c r="I13" s="165">
        <f t="shared" si="1"/>
        <v>32.408725864327621</v>
      </c>
      <c r="J13" s="164">
        <f>'31dictsaad'!Q13</f>
        <v>15145</v>
      </c>
      <c r="K13" s="165">
        <f t="shared" si="2"/>
        <v>43.130944922253235</v>
      </c>
      <c r="L13" s="164"/>
      <c r="M13" s="165"/>
      <c r="N13" s="164">
        <f t="shared" si="3"/>
        <v>35114</v>
      </c>
      <c r="O13" s="165">
        <f t="shared" si="3"/>
        <v>100</v>
      </c>
      <c r="P13" s="166"/>
      <c r="Q13" s="166"/>
    </row>
    <row r="14" spans="1:25" s="162" customFormat="1" ht="18" customHeight="1" x14ac:dyDescent="0.2">
      <c r="A14" s="191"/>
      <c r="B14" s="146" t="s">
        <v>6</v>
      </c>
      <c r="C14" s="159"/>
      <c r="D14" s="163"/>
      <c r="F14" s="164">
        <f>'31dictsaad'!K14</f>
        <v>16142</v>
      </c>
      <c r="G14" s="165">
        <f t="shared" si="0"/>
        <v>32.541074488458825</v>
      </c>
      <c r="H14" s="164">
        <f>'31dictsaad'!N14</f>
        <v>17503</v>
      </c>
      <c r="I14" s="165">
        <f t="shared" si="1"/>
        <v>35.28474952121762</v>
      </c>
      <c r="J14" s="164">
        <f>'31dictsaad'!Q14</f>
        <v>15960</v>
      </c>
      <c r="K14" s="165">
        <f t="shared" si="2"/>
        <v>32.174175990323555</v>
      </c>
      <c r="L14" s="164"/>
      <c r="M14" s="165"/>
      <c r="N14" s="164">
        <f t="shared" si="3"/>
        <v>49605</v>
      </c>
      <c r="O14" s="165">
        <f t="shared" si="3"/>
        <v>100</v>
      </c>
      <c r="P14" s="166"/>
      <c r="Q14" s="166"/>
    </row>
    <row r="15" spans="1:25" s="162" customFormat="1" ht="18" customHeight="1" x14ac:dyDescent="0.2">
      <c r="A15" s="191"/>
      <c r="B15" s="146" t="s">
        <v>5</v>
      </c>
      <c r="C15" s="159"/>
      <c r="D15" s="163"/>
      <c r="F15" s="163">
        <f>'31dictsaad'!K15</f>
        <v>5477</v>
      </c>
      <c r="G15" s="165">
        <f t="shared" si="0"/>
        <v>29.282506415739949</v>
      </c>
      <c r="H15" s="163">
        <f>'31dictsaad'!N15</f>
        <v>8008</v>
      </c>
      <c r="I15" s="165">
        <f t="shared" si="1"/>
        <v>42.814371257485028</v>
      </c>
      <c r="J15" s="163">
        <f>'31dictsaad'!Q15</f>
        <v>5219</v>
      </c>
      <c r="K15" s="165">
        <f t="shared" si="2"/>
        <v>27.903122326775023</v>
      </c>
      <c r="L15" s="163"/>
      <c r="M15" s="165"/>
      <c r="N15" s="164">
        <f t="shared" si="3"/>
        <v>18704</v>
      </c>
      <c r="O15" s="165">
        <f t="shared" si="3"/>
        <v>100</v>
      </c>
      <c r="P15" s="166"/>
      <c r="Q15" s="166"/>
    </row>
    <row r="16" spans="1:25" s="162" customFormat="1" ht="18" customHeight="1" x14ac:dyDescent="0.2">
      <c r="A16" s="191"/>
      <c r="B16" s="146" t="s">
        <v>4</v>
      </c>
      <c r="C16" s="159"/>
      <c r="D16" s="163"/>
      <c r="F16" s="164">
        <f>'31dictsaad'!K16</f>
        <v>34891</v>
      </c>
      <c r="G16" s="165">
        <f t="shared" si="0"/>
        <v>27.847303143007647</v>
      </c>
      <c r="H16" s="164">
        <f>'31dictsaad'!N16</f>
        <v>41149</v>
      </c>
      <c r="I16" s="165">
        <f t="shared" si="1"/>
        <v>32.841955720146217</v>
      </c>
      <c r="J16" s="164">
        <f>'31dictsaad'!Q16</f>
        <v>49254</v>
      </c>
      <c r="K16" s="165">
        <f t="shared" si="2"/>
        <v>39.31074113684614</v>
      </c>
      <c r="L16" s="164"/>
      <c r="M16" s="165"/>
      <c r="N16" s="164">
        <f t="shared" si="3"/>
        <v>125294</v>
      </c>
      <c r="O16" s="165">
        <f t="shared" si="3"/>
        <v>100</v>
      </c>
      <c r="P16" s="166"/>
      <c r="Q16" s="166"/>
    </row>
    <row r="17" spans="1:25" s="162" customFormat="1" ht="18" customHeight="1" x14ac:dyDescent="0.2">
      <c r="A17" s="191"/>
      <c r="B17" s="146" t="s">
        <v>40</v>
      </c>
      <c r="C17" s="159"/>
      <c r="D17" s="163"/>
      <c r="F17" s="164">
        <f>'31dictsaad'!K17</f>
        <v>23204</v>
      </c>
      <c r="G17" s="165">
        <f t="shared" si="0"/>
        <v>29.575813194656877</v>
      </c>
      <c r="H17" s="164">
        <f>'31dictsaad'!N17</f>
        <v>25770</v>
      </c>
      <c r="I17" s="165">
        <f t="shared" si="1"/>
        <v>32.846436219027225</v>
      </c>
      <c r="J17" s="164">
        <f>'31dictsaad'!Q17</f>
        <v>29482</v>
      </c>
      <c r="K17" s="165">
        <f t="shared" si="2"/>
        <v>37.577750586315894</v>
      </c>
      <c r="L17" s="164"/>
      <c r="M17" s="165"/>
      <c r="N17" s="164">
        <f t="shared" si="3"/>
        <v>78456</v>
      </c>
      <c r="O17" s="165">
        <f t="shared" si="3"/>
        <v>100</v>
      </c>
      <c r="P17" s="166"/>
      <c r="Q17" s="166"/>
    </row>
    <row r="18" spans="1:25" s="162" customFormat="1" ht="18" customHeight="1" x14ac:dyDescent="0.2">
      <c r="A18" s="191"/>
      <c r="B18" s="146" t="s">
        <v>41</v>
      </c>
      <c r="C18" s="159"/>
      <c r="D18" s="163"/>
      <c r="F18" s="164">
        <f>'31dictsaad'!K18</f>
        <v>49335</v>
      </c>
      <c r="G18" s="165">
        <f t="shared" si="0"/>
        <v>18.885584023335667</v>
      </c>
      <c r="H18" s="164">
        <f>'31dictsaad'!N18</f>
        <v>99667</v>
      </c>
      <c r="I18" s="165">
        <f t="shared" si="1"/>
        <v>38.152822597624322</v>
      </c>
      <c r="J18" s="164">
        <f>'31dictsaad'!Q18</f>
        <v>112229</v>
      </c>
      <c r="K18" s="165">
        <f t="shared" si="2"/>
        <v>42.961593379040004</v>
      </c>
      <c r="L18" s="164"/>
      <c r="M18" s="165"/>
      <c r="N18" s="164">
        <f t="shared" si="3"/>
        <v>261231</v>
      </c>
      <c r="O18" s="165">
        <f t="shared" si="3"/>
        <v>100</v>
      </c>
      <c r="P18" s="166"/>
      <c r="Q18" s="166"/>
    </row>
    <row r="19" spans="1:25" s="162" customFormat="1" ht="18" customHeight="1" x14ac:dyDescent="0.2">
      <c r="A19" s="191"/>
      <c r="B19" s="146" t="s">
        <v>3</v>
      </c>
      <c r="C19" s="159"/>
      <c r="D19" s="163"/>
      <c r="F19" s="164">
        <f>'31dictsaad'!K19</f>
        <v>47816</v>
      </c>
      <c r="G19" s="165">
        <f t="shared" si="0"/>
        <v>28.390421735748681</v>
      </c>
      <c r="H19" s="164">
        <f>'31dictsaad'!N19</f>
        <v>63056</v>
      </c>
      <c r="I19" s="165">
        <f>H19*100/$N19</f>
        <v>37.439067110786532</v>
      </c>
      <c r="J19" s="164">
        <f>'31dictsaad'!Q19</f>
        <v>57551</v>
      </c>
      <c r="K19" s="165">
        <f>J19*100/$N19</f>
        <v>34.170511153464787</v>
      </c>
      <c r="L19" s="164"/>
      <c r="M19" s="165"/>
      <c r="N19" s="164">
        <f t="shared" si="3"/>
        <v>168423</v>
      </c>
      <c r="O19" s="165">
        <f t="shared" si="3"/>
        <v>100</v>
      </c>
      <c r="P19" s="166"/>
      <c r="Q19" s="166"/>
    </row>
    <row r="20" spans="1:25" s="162" customFormat="1" ht="18" customHeight="1" x14ac:dyDescent="0.2">
      <c r="A20" s="191"/>
      <c r="B20" s="146" t="s">
        <v>2</v>
      </c>
      <c r="C20" s="159"/>
      <c r="D20" s="163"/>
      <c r="F20" s="164">
        <f>'31dictsaad'!K20</f>
        <v>13163</v>
      </c>
      <c r="G20" s="165">
        <f t="shared" si="0"/>
        <v>32.285202717617913</v>
      </c>
      <c r="H20" s="164">
        <f>'31dictsaad'!N20</f>
        <v>13509</v>
      </c>
      <c r="I20" s="165">
        <f>H20*100/$N20</f>
        <v>33.13384513502244</v>
      </c>
      <c r="J20" s="164">
        <f>'31dictsaad'!Q20</f>
        <v>14099</v>
      </c>
      <c r="K20" s="165">
        <f>J20*100/$N20</f>
        <v>34.580952147359646</v>
      </c>
      <c r="L20" s="164"/>
      <c r="M20" s="165"/>
      <c r="N20" s="164">
        <f t="shared" si="3"/>
        <v>40771</v>
      </c>
      <c r="O20" s="165">
        <f t="shared" si="3"/>
        <v>100</v>
      </c>
      <c r="P20" s="166"/>
      <c r="Q20" s="166"/>
    </row>
    <row r="21" spans="1:25" s="162" customFormat="1" ht="18" customHeight="1" x14ac:dyDescent="0.2">
      <c r="A21" s="191"/>
      <c r="B21" s="146" t="s">
        <v>35</v>
      </c>
      <c r="C21" s="159"/>
      <c r="D21" s="163"/>
      <c r="F21" s="164">
        <f>'31dictsaad'!K21</f>
        <v>25863</v>
      </c>
      <c r="G21" s="165">
        <f t="shared" si="0"/>
        <v>33.489582658914628</v>
      </c>
      <c r="H21" s="164">
        <f>'31dictsaad'!N21</f>
        <v>26620</v>
      </c>
      <c r="I21" s="165">
        <f>H21*100/$N21</f>
        <v>34.469809781553082</v>
      </c>
      <c r="J21" s="164">
        <f>'31dictsaad'!Q21</f>
        <v>24744</v>
      </c>
      <c r="K21" s="165">
        <f>J21*100/$N21</f>
        <v>32.04060755953229</v>
      </c>
      <c r="L21" s="164"/>
      <c r="M21" s="165"/>
      <c r="N21" s="164">
        <f t="shared" si="3"/>
        <v>77227</v>
      </c>
      <c r="O21" s="165">
        <f t="shared" si="3"/>
        <v>100</v>
      </c>
      <c r="P21" s="166"/>
      <c r="Q21" s="166"/>
    </row>
    <row r="22" spans="1:25" s="162" customFormat="1" ht="21" customHeight="1" x14ac:dyDescent="0.2">
      <c r="A22" s="191"/>
      <c r="B22" s="146" t="s">
        <v>42</v>
      </c>
      <c r="C22" s="159"/>
      <c r="D22" s="163"/>
      <c r="F22" s="164">
        <f>'31dictsaad'!K22</f>
        <v>63827</v>
      </c>
      <c r="G22" s="165">
        <f t="shared" si="0"/>
        <v>32.169407637758368</v>
      </c>
      <c r="H22" s="164">
        <f>'31dictsaad'!N22</f>
        <v>73757</v>
      </c>
      <c r="I22" s="165">
        <f>H22*100/$N22</f>
        <v>37.174220927478089</v>
      </c>
      <c r="J22" s="164">
        <f>'31dictsaad'!Q22</f>
        <v>60825</v>
      </c>
      <c r="K22" s="165">
        <f>J22*100/$N22</f>
        <v>30.656371434763543</v>
      </c>
      <c r="L22" s="164"/>
      <c r="M22" s="165"/>
      <c r="N22" s="164">
        <f t="shared" si="3"/>
        <v>198409</v>
      </c>
      <c r="O22" s="165">
        <f t="shared" si="3"/>
        <v>100</v>
      </c>
      <c r="P22" s="166"/>
      <c r="Q22" s="166"/>
    </row>
    <row r="23" spans="1:25" s="162" customFormat="1" ht="18" customHeight="1" x14ac:dyDescent="0.2">
      <c r="A23" s="191"/>
      <c r="B23" s="146" t="s">
        <v>43</v>
      </c>
      <c r="C23" s="159"/>
      <c r="D23" s="163"/>
      <c r="F23" s="164">
        <f>'31dictsaad'!K23</f>
        <v>14824</v>
      </c>
      <c r="G23" s="165">
        <f t="shared" si="0"/>
        <v>29.851587828993736</v>
      </c>
      <c r="H23" s="164">
        <f>'31dictsaad'!N23</f>
        <v>18976</v>
      </c>
      <c r="I23" s="165">
        <f>H23*100/$N23</f>
        <v>38.212610000201373</v>
      </c>
      <c r="J23" s="164">
        <f>'31dictsaad'!Q23</f>
        <v>15859</v>
      </c>
      <c r="K23" s="165">
        <f>J23*100/$N23</f>
        <v>31.935802170804891</v>
      </c>
      <c r="L23" s="164"/>
      <c r="M23" s="165"/>
      <c r="N23" s="164">
        <f t="shared" si="3"/>
        <v>49659</v>
      </c>
      <c r="O23" s="165">
        <f t="shared" si="3"/>
        <v>100</v>
      </c>
      <c r="P23" s="166"/>
      <c r="Q23" s="166"/>
    </row>
    <row r="24" spans="1:25" s="162" customFormat="1" ht="22.5" customHeight="1" x14ac:dyDescent="0.2">
      <c r="A24" s="191"/>
      <c r="B24" s="146" t="s">
        <v>44</v>
      </c>
      <c r="C24" s="159"/>
      <c r="D24" s="163"/>
      <c r="F24" s="163">
        <f>'31dictsaad'!K24</f>
        <v>3311</v>
      </c>
      <c r="G24" s="167">
        <f t="shared" si="0"/>
        <v>19.714200654956834</v>
      </c>
      <c r="H24" s="163">
        <f>'31dictsaad'!N24</f>
        <v>6374</v>
      </c>
      <c r="I24" s="165">
        <f t="shared" si="1"/>
        <v>37.951771360523963</v>
      </c>
      <c r="J24" s="163">
        <f>'31dictsaad'!Q24</f>
        <v>7110</v>
      </c>
      <c r="K24" s="165">
        <f t="shared" si="2"/>
        <v>42.334027984519203</v>
      </c>
      <c r="L24" s="163"/>
      <c r="M24" s="165"/>
      <c r="N24" s="163">
        <f t="shared" si="3"/>
        <v>16795</v>
      </c>
      <c r="O24" s="165">
        <f t="shared" si="3"/>
        <v>100</v>
      </c>
      <c r="P24" s="166"/>
      <c r="Q24" s="166"/>
    </row>
    <row r="25" spans="1:25" s="162" customFormat="1" ht="18" customHeight="1" x14ac:dyDescent="0.2">
      <c r="A25" s="191"/>
      <c r="B25" s="146" t="s">
        <v>45</v>
      </c>
      <c r="C25" s="159"/>
      <c r="D25" s="163"/>
      <c r="F25" s="163">
        <f>'31dictsaad'!K25</f>
        <v>19659</v>
      </c>
      <c r="G25" s="167">
        <f t="shared" si="0"/>
        <v>23.438729522855713</v>
      </c>
      <c r="H25" s="163">
        <f>'31dictsaad'!N25</f>
        <v>26806</v>
      </c>
      <c r="I25" s="165">
        <f t="shared" si="1"/>
        <v>31.959844528697808</v>
      </c>
      <c r="J25" s="163">
        <f>'31dictsaad'!Q25</f>
        <v>37409</v>
      </c>
      <c r="K25" s="165">
        <f t="shared" si="2"/>
        <v>44.601425948446476</v>
      </c>
      <c r="L25" s="163"/>
      <c r="M25" s="165"/>
      <c r="N25" s="163">
        <f t="shared" si="3"/>
        <v>83874</v>
      </c>
      <c r="O25" s="165">
        <f t="shared" si="3"/>
        <v>100</v>
      </c>
      <c r="P25" s="166"/>
      <c r="Q25" s="166"/>
    </row>
    <row r="26" spans="1:25" s="162" customFormat="1" ht="18" customHeight="1" x14ac:dyDescent="0.2">
      <c r="A26" s="191"/>
      <c r="B26" s="146" t="s">
        <v>46</v>
      </c>
      <c r="C26" s="159"/>
      <c r="D26" s="163"/>
      <c r="F26" s="163">
        <f>'31dictsaad'!K26</f>
        <v>2510</v>
      </c>
      <c r="G26" s="167">
        <f t="shared" si="0"/>
        <v>23.482084385817195</v>
      </c>
      <c r="H26" s="163">
        <f>'31dictsaad'!N26</f>
        <v>4421</v>
      </c>
      <c r="I26" s="165">
        <f t="shared" si="1"/>
        <v>41.360276920198338</v>
      </c>
      <c r="J26" s="163">
        <f>'31dictsaad'!Q26</f>
        <v>3758</v>
      </c>
      <c r="K26" s="165">
        <f t="shared" si="2"/>
        <v>35.157638693984467</v>
      </c>
      <c r="L26" s="163"/>
      <c r="M26" s="165"/>
      <c r="N26" s="163">
        <f t="shared" si="3"/>
        <v>10689</v>
      </c>
      <c r="O26" s="165">
        <f t="shared" si="3"/>
        <v>100</v>
      </c>
      <c r="P26" s="166"/>
      <c r="Q26" s="166"/>
    </row>
    <row r="27" spans="1:25" s="162" customFormat="1" ht="18" customHeight="1" x14ac:dyDescent="0.2">
      <c r="A27" s="191"/>
      <c r="B27" s="146" t="s">
        <v>1</v>
      </c>
      <c r="C27" s="159"/>
      <c r="D27" s="163"/>
      <c r="F27" s="163">
        <f>'31dictsaad'!K27</f>
        <v>1253</v>
      </c>
      <c r="G27" s="167">
        <f t="shared" si="0"/>
        <v>31.826263652527306</v>
      </c>
      <c r="H27" s="163">
        <f>'31dictsaad'!N27</f>
        <v>1430</v>
      </c>
      <c r="I27" s="165">
        <f t="shared" si="1"/>
        <v>36.322072644145287</v>
      </c>
      <c r="J27" s="163">
        <f>'31dictsaad'!Q27</f>
        <v>1254</v>
      </c>
      <c r="K27" s="165">
        <f t="shared" si="2"/>
        <v>31.851663703327407</v>
      </c>
      <c r="L27" s="163"/>
      <c r="M27" s="165"/>
      <c r="N27" s="164">
        <f t="shared" si="3"/>
        <v>3937</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428913</v>
      </c>
      <c r="G29" s="172">
        <f>F29*100/$N29</f>
        <v>26.699314080613423</v>
      </c>
      <c r="H29" s="147">
        <f>SUM(H10:H27)</f>
        <v>603695</v>
      </c>
      <c r="I29" s="172">
        <f>H29*100/$N29</f>
        <v>37.579281611646003</v>
      </c>
      <c r="J29" s="147">
        <f>SUM(J10:J27)</f>
        <v>573849</v>
      </c>
      <c r="K29" s="172">
        <f>J29*100/$N29</f>
        <v>35.721404307740578</v>
      </c>
      <c r="L29" s="147"/>
      <c r="M29" s="172"/>
      <c r="N29" s="147">
        <f>SUM(N10:N27)</f>
        <v>1606457</v>
      </c>
      <c r="O29" s="172">
        <f>N29*100/$N29</f>
        <v>100</v>
      </c>
      <c r="P29" s="172"/>
      <c r="Q29" s="172"/>
    </row>
    <row r="30" spans="1:25" s="162" customFormat="1" ht="20.25" customHeight="1" x14ac:dyDescent="0.2">
      <c r="B30" s="146" t="s">
        <v>0</v>
      </c>
      <c r="C30" s="173"/>
      <c r="D30" s="147">
        <f>SUM(D10:D29)</f>
        <v>0</v>
      </c>
      <c r="E30" s="174"/>
      <c r="F30" s="147">
        <f>SUM(F10:F27)</f>
        <v>428913</v>
      </c>
      <c r="G30" s="175">
        <f>F30*100/$N30</f>
        <v>26.699314080613423</v>
      </c>
      <c r="H30" s="147">
        <f>SUM(H10:H27)</f>
        <v>603695</v>
      </c>
      <c r="I30" s="175">
        <f>H30*100/$N30</f>
        <v>37.579281611646003</v>
      </c>
      <c r="J30" s="147">
        <f>SUM(J10:J27)</f>
        <v>573849</v>
      </c>
      <c r="K30" s="175">
        <f>J30*100/$N30</f>
        <v>35.721404307740578</v>
      </c>
      <c r="L30" s="147">
        <f>SUM(L10:L28)</f>
        <v>0</v>
      </c>
      <c r="M30" s="175">
        <f>L30*100/$N30</f>
        <v>0</v>
      </c>
      <c r="N30" s="147">
        <f>F30+H30+J30+L30</f>
        <v>1606457</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0"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3" customFormat="1" ht="9" customHeight="1" x14ac:dyDescent="0.25">
      <c r="A1" s="340"/>
      <c r="B1" s="311"/>
      <c r="C1" s="341"/>
      <c r="D1" s="340"/>
      <c r="E1" s="340"/>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387"/>
      <c r="C3" s="1387"/>
      <c r="D3" s="1387"/>
      <c r="E3" s="1387"/>
      <c r="F3" s="1387"/>
      <c r="G3" s="1387"/>
      <c r="H3" s="1387"/>
      <c r="I3" s="1387"/>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
      <c r="A4" s="1458" t="s">
        <v>402</v>
      </c>
      <c r="B4" s="1458"/>
      <c r="C4" s="1458"/>
      <c r="D4" s="1458"/>
      <c r="E4" s="1458"/>
      <c r="F4" s="1458"/>
      <c r="G4" s="1458"/>
      <c r="H4" s="1458"/>
      <c r="I4" s="1458"/>
      <c r="J4" s="1458"/>
      <c r="K4" s="1458"/>
      <c r="L4" s="1458"/>
      <c r="M4" s="1458"/>
      <c r="N4" s="1458"/>
      <c r="O4" s="1458"/>
      <c r="P4" s="1458"/>
      <c r="Q4" s="1458"/>
      <c r="R4" s="1458"/>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
      <c r="A5" s="492"/>
      <c r="B5" s="1414" t="str">
        <f>porsaad!$B$6</f>
        <v>Situación a 31 de agosto de 2024</v>
      </c>
      <c r="C5" s="1414"/>
      <c r="D5" s="1414"/>
      <c r="E5" s="1414"/>
      <c r="F5" s="1414"/>
      <c r="G5" s="1414"/>
      <c r="H5" s="1414"/>
      <c r="I5" s="1414"/>
      <c r="J5" s="1414"/>
      <c r="K5" s="1414"/>
      <c r="L5" s="1414"/>
      <c r="M5" s="1414"/>
      <c r="N5" s="1414"/>
      <c r="O5" s="1414"/>
      <c r="P5" s="1414"/>
      <c r="Q5" s="1414"/>
      <c r="R5" s="1414"/>
      <c r="S5" s="752"/>
      <c r="T5" s="75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6.95" customHeight="1" x14ac:dyDescent="0.2">
      <c r="A6" s="345"/>
      <c r="B6" s="345"/>
      <c r="C6" s="345"/>
      <c r="D6" s="487"/>
      <c r="E6" s="487"/>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22"/>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
      <c r="A8" s="492"/>
      <c r="B8" s="1499" t="s">
        <v>12</v>
      </c>
      <c r="C8" s="437"/>
      <c r="D8" s="1501" t="s">
        <v>478</v>
      </c>
      <c r="E8" s="1502"/>
      <c r="F8" s="437"/>
      <c r="G8" s="1501" t="s">
        <v>477</v>
      </c>
      <c r="H8" s="1502"/>
      <c r="I8" s="437"/>
      <c r="J8" s="1503" t="s">
        <v>244</v>
      </c>
      <c r="K8" s="1504"/>
      <c r="L8" s="1504"/>
      <c r="M8" s="755"/>
      <c r="N8" s="755"/>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
      <c r="A9" s="437"/>
      <c r="B9" s="1500"/>
      <c r="C9" s="437"/>
      <c r="D9" s="791" t="s">
        <v>9</v>
      </c>
      <c r="E9" s="792" t="s">
        <v>10</v>
      </c>
      <c r="F9" s="496"/>
      <c r="G9" s="791" t="s">
        <v>9</v>
      </c>
      <c r="H9" s="1223" t="s">
        <v>10</v>
      </c>
      <c r="I9" s="437"/>
      <c r="J9" s="791" t="s">
        <v>9</v>
      </c>
      <c r="K9" s="792" t="s">
        <v>111</v>
      </c>
      <c r="L9" s="1224" t="s">
        <v>110</v>
      </c>
      <c r="M9" s="743"/>
      <c r="N9" s="743"/>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
      <c r="A10" s="322"/>
      <c r="B10" s="322"/>
      <c r="C10" s="322"/>
      <c r="D10" s="327"/>
      <c r="E10" s="327"/>
      <c r="F10" s="350"/>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7" t="s">
        <v>8</v>
      </c>
      <c r="C11" s="758"/>
      <c r="D11" s="759">
        <v>8584147</v>
      </c>
      <c r="E11" s="676">
        <v>17.851892595752791</v>
      </c>
      <c r="F11" s="350"/>
      <c r="G11" s="760">
        <v>1014321</v>
      </c>
      <c r="H11" s="761">
        <v>16.031753056369972</v>
      </c>
      <c r="I11" s="758"/>
      <c r="J11" s="762">
        <v>386023</v>
      </c>
      <c r="K11" s="763">
        <f>J11*100/D11</f>
        <v>4.4969290483958391</v>
      </c>
      <c r="L11" s="761">
        <f>J11*100/G11</f>
        <v>38.057281669215172</v>
      </c>
      <c r="M11" s="396"/>
      <c r="N11" s="396">
        <f>_xlfn.RANK.EQ(L11,L$11:L$31,0)</f>
        <v>1</v>
      </c>
      <c r="O11" s="396">
        <v>1</v>
      </c>
      <c r="P11" s="396">
        <f>MATCH(O11,N$11:N$31,0)</f>
        <v>1</v>
      </c>
      <c r="Q11" s="568" t="str">
        <f>INDEX(B$11:B$31,P11,1)</f>
        <v>Andalucía</v>
      </c>
      <c r="R11" s="764">
        <f>INDEX(L$11:L$31,P11,1)</f>
        <v>38.057281669215172</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5" t="s">
        <v>7</v>
      </c>
      <c r="C12" s="758"/>
      <c r="D12" s="766">
        <v>1341289</v>
      </c>
      <c r="E12" s="684">
        <v>2.7893915572350596</v>
      </c>
      <c r="F12" s="350"/>
      <c r="G12" s="767">
        <v>186533</v>
      </c>
      <c r="H12" s="768">
        <v>2.9482293996317339</v>
      </c>
      <c r="I12" s="758"/>
      <c r="J12" s="769">
        <v>50813</v>
      </c>
      <c r="K12" s="448">
        <f t="shared" ref="K12:K28" si="0">J12*100/D12</f>
        <v>3.7883707388937058</v>
      </c>
      <c r="L12" s="768">
        <f t="shared" ref="L12:L28" si="1">J12*100/G12</f>
        <v>27.240756327298655</v>
      </c>
      <c r="M12" s="396"/>
      <c r="N12" s="396">
        <f t="shared" ref="N12:N31" si="2">_xlfn.RANK.EQ(L12,L$11:L$31,0)</f>
        <v>13</v>
      </c>
      <c r="O12" s="396">
        <v>2</v>
      </c>
      <c r="P12" s="396">
        <f t="shared" ref="P12:P29" si="3">MATCH(O12,N$11:N$31,0)</f>
        <v>7</v>
      </c>
      <c r="Q12" s="568" t="str">
        <f t="shared" ref="Q12:Q29" si="4">INDEX(B$11:B$31,P12,1)</f>
        <v>Castilla y León</v>
      </c>
      <c r="R12" s="764">
        <f t="shared" ref="R12:R29" si="5">INDEX(L$11:L$31,P12,1)</f>
        <v>37.596024049035428</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5" t="s">
        <v>37</v>
      </c>
      <c r="C13" s="758"/>
      <c r="D13" s="766">
        <v>1006060</v>
      </c>
      <c r="E13" s="684">
        <v>2.0922375938905815</v>
      </c>
      <c r="F13" s="350"/>
      <c r="G13" s="767">
        <v>183865</v>
      </c>
      <c r="H13" s="768">
        <v>2.9060605821130245</v>
      </c>
      <c r="I13" s="758"/>
      <c r="J13" s="769">
        <v>41120</v>
      </c>
      <c r="K13" s="448">
        <f t="shared" si="0"/>
        <v>4.0872313778502276</v>
      </c>
      <c r="L13" s="768">
        <f t="shared" si="1"/>
        <v>22.364234628667774</v>
      </c>
      <c r="M13" s="396"/>
      <c r="N13" s="396">
        <f t="shared" si="2"/>
        <v>17</v>
      </c>
      <c r="O13" s="396">
        <v>3</v>
      </c>
      <c r="P13" s="396">
        <f>MATCH(O13,N$11:N$31,0)</f>
        <v>11</v>
      </c>
      <c r="Q13" s="568" t="str">
        <f t="shared" si="4"/>
        <v>Extremadura</v>
      </c>
      <c r="R13" s="764">
        <f t="shared" si="5"/>
        <v>37.507722353972774</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5" t="s">
        <v>38</v>
      </c>
      <c r="C14" s="758"/>
      <c r="D14" s="766">
        <v>1209906</v>
      </c>
      <c r="E14" s="684">
        <v>2.516162871273858</v>
      </c>
      <c r="F14" s="350"/>
      <c r="G14" s="767">
        <v>122472</v>
      </c>
      <c r="H14" s="768">
        <v>1.9357194224705427</v>
      </c>
      <c r="I14" s="758"/>
      <c r="J14" s="769">
        <v>43210</v>
      </c>
      <c r="K14" s="448">
        <f t="shared" si="0"/>
        <v>3.5713518240259989</v>
      </c>
      <c r="L14" s="768">
        <f t="shared" si="1"/>
        <v>35.281533738323859</v>
      </c>
      <c r="M14" s="396"/>
      <c r="N14" s="396">
        <f t="shared" si="2"/>
        <v>5</v>
      </c>
      <c r="O14" s="396">
        <v>4</v>
      </c>
      <c r="P14" s="396">
        <f t="shared" si="3"/>
        <v>16</v>
      </c>
      <c r="Q14" s="568" t="str">
        <f t="shared" si="4"/>
        <v>País Vasco</v>
      </c>
      <c r="R14" s="764">
        <f t="shared" si="5"/>
        <v>35.285411940253056</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5" t="s">
        <v>6</v>
      </c>
      <c r="C15" s="758"/>
      <c r="D15" s="766">
        <v>2213016</v>
      </c>
      <c r="E15" s="684">
        <v>4.6022655418974603</v>
      </c>
      <c r="F15" s="350"/>
      <c r="G15" s="767">
        <v>253565</v>
      </c>
      <c r="H15" s="768">
        <v>4.0076972316835127</v>
      </c>
      <c r="I15" s="758"/>
      <c r="J15" s="769">
        <v>56213</v>
      </c>
      <c r="K15" s="448">
        <f t="shared" si="0"/>
        <v>2.5401081600856026</v>
      </c>
      <c r="L15" s="768">
        <f t="shared" si="1"/>
        <v>22.169069074990635</v>
      </c>
      <c r="M15" s="396"/>
      <c r="N15" s="396">
        <f t="shared" si="2"/>
        <v>18</v>
      </c>
      <c r="O15" s="396">
        <v>5</v>
      </c>
      <c r="P15" s="396">
        <f t="shared" si="3"/>
        <v>4</v>
      </c>
      <c r="Q15" s="568" t="str">
        <f t="shared" si="4"/>
        <v>Balears, Illes</v>
      </c>
      <c r="R15" s="764">
        <f t="shared" si="5"/>
        <v>35.281533738323859</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5" t="s">
        <v>5</v>
      </c>
      <c r="C16" s="758"/>
      <c r="D16" s="770">
        <v>588387</v>
      </c>
      <c r="E16" s="684">
        <v>1.2236302021315801</v>
      </c>
      <c r="F16" s="350"/>
      <c r="G16" s="771">
        <v>99920</v>
      </c>
      <c r="H16" s="768">
        <v>1.579275954448826</v>
      </c>
      <c r="I16" s="758"/>
      <c r="J16" s="769">
        <v>23300</v>
      </c>
      <c r="K16" s="448">
        <f t="shared" si="0"/>
        <v>3.9599787214877282</v>
      </c>
      <c r="L16" s="768">
        <f t="shared" si="1"/>
        <v>23.31865492393915</v>
      </c>
      <c r="M16" s="396"/>
      <c r="N16" s="396">
        <f t="shared" si="2"/>
        <v>16</v>
      </c>
      <c r="O16" s="396">
        <v>6</v>
      </c>
      <c r="P16" s="396">
        <f t="shared" si="3"/>
        <v>17</v>
      </c>
      <c r="Q16" s="568" t="str">
        <f t="shared" si="4"/>
        <v>Rioja, La</v>
      </c>
      <c r="R16" s="772">
        <f t="shared" si="5"/>
        <v>35.222662459370326</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
      <c r="A17" s="450"/>
      <c r="B17" s="773" t="s">
        <v>4</v>
      </c>
      <c r="C17" s="758"/>
      <c r="D17" s="766">
        <v>2383703</v>
      </c>
      <c r="E17" s="684">
        <v>4.9572322021248834</v>
      </c>
      <c r="F17" s="350"/>
      <c r="G17" s="774">
        <v>409663</v>
      </c>
      <c r="H17" s="775">
        <v>6.4748891646053783</v>
      </c>
      <c r="I17" s="758"/>
      <c r="J17" s="776">
        <v>154017</v>
      </c>
      <c r="K17" s="587">
        <f t="shared" si="0"/>
        <v>6.4612495768138896</v>
      </c>
      <c r="L17" s="775">
        <f t="shared" si="1"/>
        <v>37.596024049035428</v>
      </c>
      <c r="M17" s="396"/>
      <c r="N17" s="396">
        <f t="shared" si="2"/>
        <v>2</v>
      </c>
      <c r="O17" s="396">
        <v>7</v>
      </c>
      <c r="P17" s="396">
        <f t="shared" si="3"/>
        <v>8</v>
      </c>
      <c r="Q17" s="568" t="str">
        <f t="shared" si="4"/>
        <v>Castilla - La Mancha</v>
      </c>
      <c r="R17" s="764">
        <f t="shared" si="5"/>
        <v>33.907781102429205</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
      <c r="A18" s="450"/>
      <c r="B18" s="773" t="s">
        <v>40</v>
      </c>
      <c r="C18" s="758"/>
      <c r="D18" s="766">
        <v>2084086</v>
      </c>
      <c r="E18" s="684">
        <v>4.3341382006053779</v>
      </c>
      <c r="F18" s="350"/>
      <c r="G18" s="774">
        <v>282068</v>
      </c>
      <c r="H18" s="775">
        <v>4.4581986581212121</v>
      </c>
      <c r="I18" s="758"/>
      <c r="J18" s="776">
        <v>95643</v>
      </c>
      <c r="K18" s="587">
        <f t="shared" si="0"/>
        <v>4.5892060116521103</v>
      </c>
      <c r="L18" s="775">
        <f t="shared" si="1"/>
        <v>33.907781102429205</v>
      </c>
      <c r="M18" s="396"/>
      <c r="N18" s="396">
        <f t="shared" si="2"/>
        <v>7</v>
      </c>
      <c r="O18" s="396">
        <v>8</v>
      </c>
      <c r="P18" s="396">
        <f t="shared" si="3"/>
        <v>9</v>
      </c>
      <c r="Q18" s="568" t="str">
        <f t="shared" si="4"/>
        <v>Cataluña</v>
      </c>
      <c r="R18" s="764">
        <f t="shared" si="5"/>
        <v>32.884834028026724</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
      <c r="A19" s="450"/>
      <c r="B19" s="773" t="s">
        <v>41</v>
      </c>
      <c r="C19" s="758"/>
      <c r="D19" s="766">
        <v>7901963</v>
      </c>
      <c r="E19" s="684">
        <v>16.433198868986342</v>
      </c>
      <c r="F19" s="350"/>
      <c r="G19" s="774">
        <v>1040507</v>
      </c>
      <c r="H19" s="775">
        <v>16.445633362046483</v>
      </c>
      <c r="I19" s="758"/>
      <c r="J19" s="776">
        <v>342169</v>
      </c>
      <c r="K19" s="587">
        <f t="shared" si="0"/>
        <v>4.3301771977418779</v>
      </c>
      <c r="L19" s="775">
        <f t="shared" si="1"/>
        <v>32.884834028026724</v>
      </c>
      <c r="M19" s="396"/>
      <c r="N19" s="396">
        <f t="shared" si="2"/>
        <v>8</v>
      </c>
      <c r="O19" s="396">
        <v>9</v>
      </c>
      <c r="P19" s="396">
        <f t="shared" si="3"/>
        <v>21</v>
      </c>
      <c r="Q19" s="568" t="str">
        <f>INDEX(B$11:B$31,P19,1)</f>
        <v>TOTAL</v>
      </c>
      <c r="R19" s="764">
        <f t="shared" si="5"/>
        <v>31.555077881127559</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
      <c r="A20" s="450"/>
      <c r="B20" s="773" t="s">
        <v>3</v>
      </c>
      <c r="C20" s="758"/>
      <c r="D20" s="766">
        <v>5216195</v>
      </c>
      <c r="E20" s="684">
        <v>10.847781718847862</v>
      </c>
      <c r="F20" s="350"/>
      <c r="G20" s="774">
        <v>644872</v>
      </c>
      <c r="H20" s="775">
        <v>10.192462402895551</v>
      </c>
      <c r="I20" s="758"/>
      <c r="J20" s="776">
        <v>196336</v>
      </c>
      <c r="K20" s="587">
        <f t="shared" si="0"/>
        <v>3.7639697135555705</v>
      </c>
      <c r="L20" s="775">
        <f>J20*100/G20</f>
        <v>30.445731866168789</v>
      </c>
      <c r="M20" s="396"/>
      <c r="N20" s="396">
        <f t="shared" si="2"/>
        <v>11</v>
      </c>
      <c r="O20" s="396">
        <v>10</v>
      </c>
      <c r="P20" s="396">
        <f t="shared" si="3"/>
        <v>13</v>
      </c>
      <c r="Q20" s="568" t="str">
        <f t="shared" si="4"/>
        <v>Madrid, Comunidad de</v>
      </c>
      <c r="R20" s="764">
        <f t="shared" si="5"/>
        <v>31.429293866625478</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5" t="s">
        <v>2</v>
      </c>
      <c r="C21" s="758"/>
      <c r="D21" s="766">
        <v>1054306</v>
      </c>
      <c r="E21" s="684">
        <v>2.1925716643782711</v>
      </c>
      <c r="F21" s="350"/>
      <c r="G21" s="767">
        <v>150537</v>
      </c>
      <c r="H21" s="768">
        <v>2.3792980820142406</v>
      </c>
      <c r="I21" s="758"/>
      <c r="J21" s="769">
        <v>56463</v>
      </c>
      <c r="K21" s="448">
        <f t="shared" si="0"/>
        <v>5.3554660601381379</v>
      </c>
      <c r="L21" s="768">
        <f t="shared" si="1"/>
        <v>37.507722353972774</v>
      </c>
      <c r="M21" s="396"/>
      <c r="N21" s="396">
        <f t="shared" si="2"/>
        <v>3</v>
      </c>
      <c r="O21" s="396">
        <v>11</v>
      </c>
      <c r="P21" s="396">
        <f t="shared" si="3"/>
        <v>10</v>
      </c>
      <c r="Q21" s="568" t="str">
        <f t="shared" si="4"/>
        <v>Comunitat Valenciana</v>
      </c>
      <c r="R21" s="764">
        <f t="shared" si="5"/>
        <v>30.445731866168789</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5" t="s">
        <v>35</v>
      </c>
      <c r="C22" s="758"/>
      <c r="D22" s="766">
        <v>2699424</v>
      </c>
      <c r="E22" s="684">
        <v>5.6138166457770797</v>
      </c>
      <c r="F22" s="350"/>
      <c r="G22" s="767">
        <v>469573</v>
      </c>
      <c r="H22" s="768">
        <v>7.4217909103122359</v>
      </c>
      <c r="I22" s="758"/>
      <c r="J22" s="769">
        <v>84246</v>
      </c>
      <c r="K22" s="448">
        <f t="shared" si="0"/>
        <v>3.1208880116647109</v>
      </c>
      <c r="L22" s="768">
        <f t="shared" si="1"/>
        <v>17.940980422639292</v>
      </c>
      <c r="M22" s="396"/>
      <c r="N22" s="396">
        <f t="shared" si="2"/>
        <v>19</v>
      </c>
      <c r="O22" s="396">
        <v>12</v>
      </c>
      <c r="P22" s="396">
        <f t="shared" si="3"/>
        <v>14</v>
      </c>
      <c r="Q22" s="568" t="str">
        <f t="shared" si="4"/>
        <v>Murcia, Región de</v>
      </c>
      <c r="R22" s="764">
        <f t="shared" si="5"/>
        <v>29.34601774925444</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5" t="s">
        <v>42</v>
      </c>
      <c r="C23" s="758"/>
      <c r="D23" s="766">
        <v>6871903</v>
      </c>
      <c r="E23" s="684">
        <v>14.291050034957625</v>
      </c>
      <c r="F23" s="350"/>
      <c r="G23" s="767">
        <v>802837</v>
      </c>
      <c r="H23" s="768">
        <v>12.689163024838193</v>
      </c>
      <c r="I23" s="758"/>
      <c r="J23" s="769">
        <v>252326</v>
      </c>
      <c r="K23" s="448">
        <f t="shared" si="0"/>
        <v>3.6718504321146557</v>
      </c>
      <c r="L23" s="768">
        <f t="shared" si="1"/>
        <v>31.429293866625478</v>
      </c>
      <c r="M23" s="396"/>
      <c r="N23" s="396">
        <f t="shared" si="2"/>
        <v>10</v>
      </c>
      <c r="O23" s="396">
        <v>13</v>
      </c>
      <c r="P23" s="396">
        <f t="shared" si="3"/>
        <v>2</v>
      </c>
      <c r="Q23" s="568" t="str">
        <f t="shared" si="4"/>
        <v>Aragón</v>
      </c>
      <c r="R23" s="764">
        <f t="shared" si="5"/>
        <v>27.240756327298655</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5" t="s">
        <v>43</v>
      </c>
      <c r="C24" s="758"/>
      <c r="D24" s="766">
        <v>1551692</v>
      </c>
      <c r="E24" s="684">
        <v>3.2269530013510765</v>
      </c>
      <c r="F24" s="350"/>
      <c r="G24" s="767">
        <v>194149</v>
      </c>
      <c r="H24" s="768">
        <v>3.0686033554872409</v>
      </c>
      <c r="I24" s="758"/>
      <c r="J24" s="769">
        <v>56975</v>
      </c>
      <c r="K24" s="448">
        <f t="shared" si="0"/>
        <v>3.671798269244154</v>
      </c>
      <c r="L24" s="768">
        <f>J24*100/G24</f>
        <v>29.34601774925444</v>
      </c>
      <c r="M24" s="396"/>
      <c r="N24" s="396">
        <f t="shared" si="2"/>
        <v>12</v>
      </c>
      <c r="O24" s="396">
        <v>14</v>
      </c>
      <c r="P24" s="396">
        <f t="shared" si="3"/>
        <v>15</v>
      </c>
      <c r="Q24" s="568" t="str">
        <f t="shared" si="4"/>
        <v>Navarra, Comunidad Foral de</v>
      </c>
      <c r="R24" s="764">
        <f t="shared" si="5"/>
        <v>26.556526656095194</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5" t="s">
        <v>44</v>
      </c>
      <c r="C25" s="758"/>
      <c r="D25" s="770">
        <v>672155</v>
      </c>
      <c r="E25" s="684">
        <v>1.3978370672937237</v>
      </c>
      <c r="F25" s="350"/>
      <c r="G25" s="771">
        <v>81351</v>
      </c>
      <c r="H25" s="768">
        <v>1.2857854100316899</v>
      </c>
      <c r="I25" s="758"/>
      <c r="J25" s="769">
        <v>21604</v>
      </c>
      <c r="K25" s="448">
        <f t="shared" si="0"/>
        <v>3.2141395957777594</v>
      </c>
      <c r="L25" s="768">
        <f t="shared" si="1"/>
        <v>26.556526656095194</v>
      </c>
      <c r="M25" s="396"/>
      <c r="N25" s="396">
        <f t="shared" si="2"/>
        <v>14</v>
      </c>
      <c r="O25" s="396">
        <v>15</v>
      </c>
      <c r="P25" s="396">
        <f t="shared" si="3"/>
        <v>18</v>
      </c>
      <c r="Q25" s="568" t="str">
        <f t="shared" si="4"/>
        <v>Ceuta y Melilla</v>
      </c>
      <c r="R25" s="772">
        <f t="shared" si="5"/>
        <v>26.249814200069366</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5" t="s">
        <v>45</v>
      </c>
      <c r="C26" s="758"/>
      <c r="D26" s="770">
        <v>2216302</v>
      </c>
      <c r="E26" s="684">
        <v>4.6090992225263738</v>
      </c>
      <c r="F26" s="350"/>
      <c r="G26" s="771">
        <v>328385</v>
      </c>
      <c r="H26" s="768">
        <v>5.1902575490560219</v>
      </c>
      <c r="I26" s="758"/>
      <c r="J26" s="769">
        <v>115872</v>
      </c>
      <c r="K26" s="448">
        <f t="shared" si="0"/>
        <v>5.2281683633367653</v>
      </c>
      <c r="L26" s="768">
        <f t="shared" si="1"/>
        <v>35.285411940253056</v>
      </c>
      <c r="M26" s="396"/>
      <c r="N26" s="396">
        <f t="shared" si="2"/>
        <v>4</v>
      </c>
      <c r="O26" s="396">
        <v>16</v>
      </c>
      <c r="P26" s="396">
        <f t="shared" si="3"/>
        <v>6</v>
      </c>
      <c r="Q26" s="568" t="str">
        <f t="shared" si="4"/>
        <v>Cantabria</v>
      </c>
      <c r="R26" s="764">
        <f t="shared" si="5"/>
        <v>23.31865492393915</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5" t="s">
        <v>46</v>
      </c>
      <c r="C27" s="758"/>
      <c r="D27" s="770">
        <v>322282</v>
      </c>
      <c r="E27" s="686">
        <v>0.67022892892495911</v>
      </c>
      <c r="F27" s="350"/>
      <c r="G27" s="771">
        <v>42149</v>
      </c>
      <c r="H27" s="777">
        <v>0.66618196761472748</v>
      </c>
      <c r="I27" s="758"/>
      <c r="J27" s="769">
        <v>14846</v>
      </c>
      <c r="K27" s="448">
        <f t="shared" si="0"/>
        <v>4.6065247205863189</v>
      </c>
      <c r="L27" s="777">
        <f t="shared" si="1"/>
        <v>35.222662459370326</v>
      </c>
      <c r="M27" s="396"/>
      <c r="N27" s="396">
        <f t="shared" si="2"/>
        <v>6</v>
      </c>
      <c r="O27" s="396">
        <v>17</v>
      </c>
      <c r="P27" s="396">
        <f t="shared" si="3"/>
        <v>3</v>
      </c>
      <c r="Q27" s="568" t="str">
        <f t="shared" si="4"/>
        <v>Asturias, Principado de</v>
      </c>
      <c r="R27" s="764">
        <f t="shared" si="5"/>
        <v>22.364234628667774</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5" t="s">
        <v>1</v>
      </c>
      <c r="C28" s="758"/>
      <c r="D28" s="771">
        <v>168545</v>
      </c>
      <c r="E28" s="777">
        <v>0.35051208204509476</v>
      </c>
      <c r="F28" s="328"/>
      <c r="G28" s="771">
        <v>20183</v>
      </c>
      <c r="H28" s="777">
        <v>0.31900046625941408</v>
      </c>
      <c r="I28" s="758"/>
      <c r="J28" s="769">
        <v>5298</v>
      </c>
      <c r="K28" s="448">
        <f t="shared" si="0"/>
        <v>3.1433741730695068</v>
      </c>
      <c r="L28" s="777">
        <f t="shared" si="1"/>
        <v>26.249814200069366</v>
      </c>
      <c r="M28" s="396"/>
      <c r="N28" s="396">
        <f t="shared" si="2"/>
        <v>15</v>
      </c>
      <c r="O28" s="396">
        <v>18</v>
      </c>
      <c r="P28" s="396">
        <f t="shared" si="3"/>
        <v>5</v>
      </c>
      <c r="Q28" s="568" t="str">
        <f t="shared" si="4"/>
        <v>Canarias</v>
      </c>
      <c r="R28" s="764">
        <f t="shared" si="5"/>
        <v>22.169069074990635</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5"/>
      <c r="C29" s="331"/>
      <c r="D29" s="778"/>
      <c r="E29" s="779"/>
      <c r="F29" s="322"/>
      <c r="G29" s="778"/>
      <c r="H29" s="779"/>
      <c r="I29" s="331"/>
      <c r="J29" s="778"/>
      <c r="K29" s="780"/>
      <c r="L29" s="779"/>
      <c r="M29" s="396"/>
      <c r="N29" s="396"/>
      <c r="O29" s="396">
        <v>19</v>
      </c>
      <c r="P29" s="396">
        <f t="shared" si="3"/>
        <v>12</v>
      </c>
      <c r="Q29" s="568" t="str">
        <f t="shared" si="4"/>
        <v>Galicia</v>
      </c>
      <c r="R29" s="764">
        <f t="shared" si="5"/>
        <v>17.940980422639292</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81"/>
      <c r="C30" s="781"/>
      <c r="D30" s="327"/>
      <c r="E30" s="438"/>
      <c r="F30" s="449"/>
      <c r="G30" s="781"/>
      <c r="H30" s="782"/>
      <c r="I30" s="781"/>
      <c r="J30" s="328"/>
      <c r="K30" s="328"/>
      <c r="L30" s="783"/>
      <c r="M30" s="784"/>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
      <c r="A31" s="329"/>
      <c r="B31" s="1262" t="s">
        <v>0</v>
      </c>
      <c r="C31" s="320"/>
      <c r="D31" s="1263">
        <f>SUM(D11:D28)</f>
        <v>48085361</v>
      </c>
      <c r="E31" s="1264">
        <f>SUM(E11:E28)</f>
        <v>99.999999999999986</v>
      </c>
      <c r="F31" s="591"/>
      <c r="G31" s="1263">
        <f>SUM(G11:G28)</f>
        <v>6326950</v>
      </c>
      <c r="H31" s="1264">
        <f>SUM(H11:H28)</f>
        <v>100.00000000000003</v>
      </c>
      <c r="I31" s="320"/>
      <c r="J31" s="1263">
        <f>SUM(J11:J30)</f>
        <v>1996474</v>
      </c>
      <c r="K31" s="1265">
        <f>J31*100/D31</f>
        <v>4.151937218481109</v>
      </c>
      <c r="L31" s="1264">
        <f>J31*100/G31</f>
        <v>31.555077881127559</v>
      </c>
      <c r="M31" s="329"/>
      <c r="N31" s="329">
        <f t="shared" si="2"/>
        <v>9</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
      <c r="A32" s="328"/>
      <c r="B32" s="785"/>
      <c r="C32" s="322"/>
      <c r="D32" s="451"/>
      <c r="E32" s="451"/>
      <c r="F32" s="322"/>
      <c r="G32" s="748"/>
      <c r="H32" s="749"/>
      <c r="I32" s="322"/>
      <c r="J32" s="748"/>
      <c r="K32" s="748"/>
      <c r="L32" s="749"/>
      <c r="M32" s="786"/>
      <c r="N32" s="786"/>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7" customFormat="1" ht="15" customHeight="1" x14ac:dyDescent="0.25">
      <c r="A33" s="496"/>
      <c r="B33" s="1418" t="str">
        <f>'22solcasaadpot'!B32:M32</f>
        <v>(1) Cifras INE de población referidas al 01/01/2023. Real Decreto 1085/2023, de 5 de diciembre BOE 23.12.22.</v>
      </c>
      <c r="C33" s="1418"/>
      <c r="D33" s="1418"/>
      <c r="E33" s="1418"/>
      <c r="F33" s="1418"/>
      <c r="G33" s="1418"/>
      <c r="H33" s="1418"/>
      <c r="I33" s="1418"/>
      <c r="J33" s="1418"/>
      <c r="K33" s="1418"/>
      <c r="L33" s="1418"/>
      <c r="M33" s="1229"/>
      <c r="N33" s="1229"/>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19" t="str">
        <f>'22solcasaadpot'!B33:Q33</f>
        <v>(2) Cifras de Población Potencialmente Dependiente calculadas según lo explicado en la metodología</v>
      </c>
      <c r="C34" s="1419"/>
      <c r="D34" s="1419"/>
      <c r="E34" s="1419"/>
      <c r="F34" s="1419"/>
      <c r="G34" s="1419"/>
      <c r="H34" s="1419"/>
      <c r="I34" s="1419"/>
      <c r="J34" s="1419"/>
      <c r="K34" s="1419"/>
      <c r="L34" s="1419"/>
      <c r="P34" s="787"/>
      <c r="Q34" s="787"/>
      <c r="R34" s="787"/>
    </row>
    <row r="35" spans="1:260" ht="15" customHeight="1" x14ac:dyDescent="0.25">
      <c r="B35" s="397" t="s">
        <v>47</v>
      </c>
      <c r="M35" s="447"/>
      <c r="N35" s="360"/>
      <c r="O35" s="360"/>
      <c r="P35" s="360"/>
      <c r="Q35" s="361"/>
      <c r="R35" s="788"/>
      <c r="S35" s="329"/>
    </row>
    <row r="36" spans="1:260" x14ac:dyDescent="0.25">
      <c r="M36" s="447"/>
      <c r="N36" s="360"/>
      <c r="O36" s="360"/>
      <c r="P36" s="360"/>
      <c r="Q36" s="361"/>
      <c r="R36" s="788"/>
      <c r="S36" s="329"/>
    </row>
    <row r="37" spans="1:260" x14ac:dyDescent="0.25">
      <c r="M37" s="447"/>
      <c r="N37" s="360"/>
      <c r="O37" s="360"/>
      <c r="P37" s="360"/>
      <c r="Q37" s="361"/>
      <c r="R37" s="789"/>
      <c r="S37" s="329"/>
    </row>
    <row r="38" spans="1:260" x14ac:dyDescent="0.25">
      <c r="M38" s="447"/>
      <c r="N38" s="360"/>
      <c r="O38" s="360"/>
      <c r="P38" s="360"/>
      <c r="Q38" s="361"/>
      <c r="R38" s="788"/>
      <c r="S38" s="329"/>
    </row>
    <row r="39" spans="1:260" x14ac:dyDescent="0.25">
      <c r="M39" s="447"/>
      <c r="N39" s="360"/>
      <c r="O39" s="360"/>
      <c r="P39" s="360"/>
      <c r="Q39" s="361"/>
      <c r="R39" s="788"/>
      <c r="S39" s="329"/>
    </row>
    <row r="40" spans="1:260" x14ac:dyDescent="0.25">
      <c r="M40" s="447"/>
      <c r="N40" s="360"/>
      <c r="O40" s="360"/>
      <c r="P40" s="360"/>
      <c r="Q40" s="361"/>
      <c r="R40" s="788"/>
      <c r="S40" s="329"/>
    </row>
    <row r="41" spans="1:260" x14ac:dyDescent="0.25">
      <c r="M41" s="447"/>
      <c r="N41" s="360"/>
      <c r="O41" s="360"/>
      <c r="P41" s="360"/>
      <c r="Q41" s="361"/>
      <c r="R41" s="788"/>
      <c r="S41" s="329"/>
    </row>
    <row r="42" spans="1:260" x14ac:dyDescent="0.25">
      <c r="M42" s="447"/>
      <c r="N42" s="360"/>
      <c r="O42" s="360"/>
      <c r="P42" s="360"/>
      <c r="Q42" s="361"/>
      <c r="R42" s="788"/>
      <c r="S42" s="329"/>
    </row>
    <row r="43" spans="1:260" x14ac:dyDescent="0.25">
      <c r="M43" s="447"/>
      <c r="N43" s="360"/>
      <c r="O43" s="360"/>
      <c r="P43" s="360"/>
      <c r="Q43" s="361"/>
      <c r="R43" s="788"/>
      <c r="S43" s="329"/>
    </row>
    <row r="44" spans="1:260" x14ac:dyDescent="0.25">
      <c r="M44" s="447"/>
      <c r="N44" s="360"/>
      <c r="O44" s="360"/>
      <c r="P44" s="360"/>
      <c r="Q44" s="361"/>
      <c r="R44" s="789"/>
      <c r="S44" s="329"/>
    </row>
    <row r="45" spans="1:260" x14ac:dyDescent="0.25">
      <c r="M45" s="447"/>
      <c r="N45" s="360"/>
      <c r="O45" s="360"/>
      <c r="P45" s="360"/>
      <c r="Q45" s="361"/>
      <c r="R45" s="788"/>
      <c r="S45" s="329"/>
    </row>
    <row r="46" spans="1:260" x14ac:dyDescent="0.25">
      <c r="M46" s="447"/>
      <c r="N46" s="360"/>
      <c r="O46" s="360"/>
      <c r="P46" s="360"/>
      <c r="Q46" s="361"/>
      <c r="R46" s="788"/>
      <c r="S46" s="329"/>
    </row>
    <row r="47" spans="1:260" x14ac:dyDescent="0.25">
      <c r="M47" s="447"/>
      <c r="N47" s="360"/>
      <c r="O47" s="360"/>
      <c r="P47" s="360"/>
      <c r="Q47" s="361"/>
      <c r="R47" s="788"/>
      <c r="S47" s="329"/>
    </row>
    <row r="48" spans="1:260" x14ac:dyDescent="0.25">
      <c r="M48" s="447"/>
      <c r="N48" s="360"/>
      <c r="O48" s="360"/>
      <c r="P48" s="360"/>
      <c r="Q48" s="361"/>
      <c r="R48" s="788"/>
      <c r="S48" s="329"/>
    </row>
    <row r="49" spans="13:19" x14ac:dyDescent="0.25">
      <c r="M49" s="447"/>
      <c r="N49" s="360"/>
      <c r="O49" s="360"/>
      <c r="P49" s="360"/>
      <c r="Q49" s="361"/>
      <c r="R49" s="788"/>
      <c r="S49" s="329"/>
    </row>
    <row r="50" spans="13:19" x14ac:dyDescent="0.25">
      <c r="M50" s="447"/>
      <c r="N50" s="360"/>
      <c r="O50" s="360"/>
      <c r="P50" s="360"/>
      <c r="Q50" s="361"/>
      <c r="R50" s="789"/>
      <c r="S50" s="329"/>
    </row>
    <row r="51" spans="13:19" x14ac:dyDescent="0.25">
      <c r="M51" s="447"/>
      <c r="N51" s="360"/>
      <c r="O51" s="360"/>
      <c r="P51" s="360"/>
      <c r="Q51" s="361"/>
      <c r="R51" s="788"/>
      <c r="S51" s="329"/>
    </row>
    <row r="52" spans="13:19" x14ac:dyDescent="0.25">
      <c r="M52" s="447"/>
      <c r="N52" s="360"/>
      <c r="O52" s="360"/>
      <c r="P52" s="360"/>
      <c r="Q52" s="361"/>
      <c r="R52" s="788"/>
      <c r="S52" s="329"/>
    </row>
    <row r="53" spans="13:19" x14ac:dyDescent="0.25">
      <c r="M53" s="447"/>
      <c r="N53" s="329"/>
      <c r="O53" s="329"/>
      <c r="P53" s="360"/>
      <c r="Q53" s="361"/>
      <c r="R53" s="788"/>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80"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403</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244</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176</v>
      </c>
      <c r="K8" s="1400"/>
      <c r="L8" s="1400"/>
      <c r="M8" s="1400"/>
      <c r="N8" s="1400"/>
      <c r="O8" s="1401"/>
      <c r="P8" s="317"/>
      <c r="Q8" s="1399" t="s">
        <v>177</v>
      </c>
      <c r="R8" s="1400"/>
      <c r="S8" s="1400"/>
      <c r="T8" s="1400"/>
      <c r="U8" s="1400"/>
      <c r="V8" s="1401"/>
      <c r="W8" s="317"/>
      <c r="X8" s="1399" t="s">
        <v>178</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220</v>
      </c>
      <c r="L9" s="1378" t="s">
        <v>24</v>
      </c>
      <c r="M9" s="1379"/>
      <c r="N9" s="1380" t="s">
        <v>23</v>
      </c>
      <c r="O9" s="1381"/>
      <c r="P9" s="317"/>
      <c r="Q9" s="1382" t="s">
        <v>9</v>
      </c>
      <c r="R9" s="1376" t="s">
        <v>220</v>
      </c>
      <c r="S9" s="1378" t="s">
        <v>24</v>
      </c>
      <c r="T9" s="1379"/>
      <c r="U9" s="1380" t="s">
        <v>23</v>
      </c>
      <c r="V9" s="1381"/>
      <c r="W9" s="317"/>
      <c r="X9" s="1382" t="s">
        <v>9</v>
      </c>
      <c r="Y9" s="1376" t="s">
        <v>220</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220</v>
      </c>
      <c r="G10" s="406" t="s">
        <v>9</v>
      </c>
      <c r="H10" s="888" t="s">
        <v>220</v>
      </c>
      <c r="I10" s="346"/>
      <c r="J10" s="1383"/>
      <c r="K10" s="1377"/>
      <c r="L10" s="404" t="s">
        <v>9</v>
      </c>
      <c r="M10" s="403" t="s">
        <v>221</v>
      </c>
      <c r="N10" s="407" t="s">
        <v>9</v>
      </c>
      <c r="O10" s="402" t="s">
        <v>221</v>
      </c>
      <c r="P10" s="347"/>
      <c r="Q10" s="1383"/>
      <c r="R10" s="1377"/>
      <c r="S10" s="404" t="s">
        <v>9</v>
      </c>
      <c r="T10" s="403" t="s">
        <v>221</v>
      </c>
      <c r="U10" s="407" t="s">
        <v>9</v>
      </c>
      <c r="V10" s="402" t="s">
        <v>221</v>
      </c>
      <c r="W10" s="347"/>
      <c r="X10" s="1383"/>
      <c r="Y10" s="1377"/>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386023</v>
      </c>
      <c r="E12" s="352">
        <f>L12+S12+Z12</f>
        <v>240820</v>
      </c>
      <c r="F12" s="353">
        <f>E12/$D12*100</f>
        <v>62.384883802260482</v>
      </c>
      <c r="G12" s="352">
        <f>N12+U12+AB12</f>
        <v>145203</v>
      </c>
      <c r="H12" s="354">
        <f>G12/$D12*100</f>
        <v>37.615116197739511</v>
      </c>
      <c r="I12" s="350"/>
      <c r="J12" s="355">
        <v>113061</v>
      </c>
      <c r="K12" s="356">
        <v>29.288669327993411</v>
      </c>
      <c r="L12" s="357">
        <v>47491</v>
      </c>
      <c r="M12" s="353">
        <v>42.004758493202779</v>
      </c>
      <c r="N12" s="357">
        <v>65570</v>
      </c>
      <c r="O12" s="358">
        <v>57.995241506797214</v>
      </c>
      <c r="P12" s="350"/>
      <c r="Q12" s="355">
        <v>90416</v>
      </c>
      <c r="R12" s="356">
        <v>23.422438559360454</v>
      </c>
      <c r="S12" s="357">
        <v>60042</v>
      </c>
      <c r="T12" s="353">
        <v>66.406388249867277</v>
      </c>
      <c r="U12" s="357">
        <v>30374</v>
      </c>
      <c r="V12" s="358">
        <v>33.593611750132716</v>
      </c>
      <c r="W12" s="350"/>
      <c r="X12" s="355">
        <v>182546</v>
      </c>
      <c r="Y12" s="356">
        <v>47.288892112646138</v>
      </c>
      <c r="Z12" s="357">
        <v>133287</v>
      </c>
      <c r="AA12" s="353">
        <v>73.015568678579641</v>
      </c>
      <c r="AB12" s="357">
        <v>49259</v>
      </c>
      <c r="AC12" s="358">
        <f t="shared" ref="AC12:AC29" si="0">AB12/$X12*100</f>
        <v>26.984431321420356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50813</v>
      </c>
      <c r="E13" s="365">
        <f t="shared" ref="E13:E29" si="2">L13+S13+Z13</f>
        <v>32679</v>
      </c>
      <c r="F13" s="366">
        <f t="shared" ref="F13:H29" si="3">E13/$D13*100</f>
        <v>64.312282289965168</v>
      </c>
      <c r="G13" s="365">
        <f t="shared" ref="G13:G29" si="4">N13+U13+AB13</f>
        <v>18134</v>
      </c>
      <c r="H13" s="367">
        <f t="shared" si="3"/>
        <v>35.687717710034832</v>
      </c>
      <c r="I13" s="350"/>
      <c r="J13" s="368">
        <v>10148</v>
      </c>
      <c r="K13" s="369">
        <v>19.971267195402749</v>
      </c>
      <c r="L13" s="370">
        <v>4339</v>
      </c>
      <c r="M13" s="371">
        <v>42.757193535672059</v>
      </c>
      <c r="N13" s="370">
        <v>5809</v>
      </c>
      <c r="O13" s="372">
        <v>57.242806464327941</v>
      </c>
      <c r="P13" s="350"/>
      <c r="Q13" s="368">
        <v>9748</v>
      </c>
      <c r="R13" s="369">
        <v>19.18406706945073</v>
      </c>
      <c r="S13" s="370">
        <v>6005</v>
      </c>
      <c r="T13" s="371">
        <v>61.602379975379563</v>
      </c>
      <c r="U13" s="370">
        <v>3743</v>
      </c>
      <c r="V13" s="372">
        <v>38.39762002462043</v>
      </c>
      <c r="W13" s="350"/>
      <c r="X13" s="368">
        <v>30917</v>
      </c>
      <c r="Y13" s="369">
        <v>60.844665735146521</v>
      </c>
      <c r="Z13" s="370">
        <v>22335</v>
      </c>
      <c r="AA13" s="371">
        <v>72.241808713652674</v>
      </c>
      <c r="AB13" s="370">
        <v>8582</v>
      </c>
      <c r="AC13" s="372">
        <f t="shared" si="0"/>
        <v>27.758191286347316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41120</v>
      </c>
      <c r="E14" s="365">
        <f t="shared" si="2"/>
        <v>26579</v>
      </c>
      <c r="F14" s="366">
        <f t="shared" si="3"/>
        <v>64.637645914396884</v>
      </c>
      <c r="G14" s="365">
        <f t="shared" si="4"/>
        <v>14541</v>
      </c>
      <c r="H14" s="367">
        <f t="shared" si="3"/>
        <v>35.362354085603116</v>
      </c>
      <c r="I14" s="350"/>
      <c r="J14" s="368">
        <v>9594</v>
      </c>
      <c r="K14" s="369">
        <v>23.331712062256809</v>
      </c>
      <c r="L14" s="370">
        <v>4016</v>
      </c>
      <c r="M14" s="371">
        <v>41.859495518032105</v>
      </c>
      <c r="N14" s="370">
        <v>5578</v>
      </c>
      <c r="O14" s="372">
        <v>58.140504481967895</v>
      </c>
      <c r="P14" s="350"/>
      <c r="Q14" s="368">
        <v>8919</v>
      </c>
      <c r="R14" s="369">
        <v>21.690175097276267</v>
      </c>
      <c r="S14" s="370">
        <v>5427</v>
      </c>
      <c r="T14" s="371">
        <v>60.847628657921291</v>
      </c>
      <c r="U14" s="370">
        <v>3492</v>
      </c>
      <c r="V14" s="372">
        <v>39.152371342078709</v>
      </c>
      <c r="W14" s="350"/>
      <c r="X14" s="368">
        <v>22607</v>
      </c>
      <c r="Y14" s="369">
        <v>54.978112840466927</v>
      </c>
      <c r="Z14" s="370">
        <v>17136</v>
      </c>
      <c r="AA14" s="371">
        <v>75.799531118680051</v>
      </c>
      <c r="AB14" s="370">
        <v>5471</v>
      </c>
      <c r="AC14" s="372">
        <f t="shared" si="0"/>
        <v>24.200468881319946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43210</v>
      </c>
      <c r="E15" s="365">
        <f t="shared" si="2"/>
        <v>26331</v>
      </c>
      <c r="F15" s="366">
        <f t="shared" si="3"/>
        <v>60.937283036334179</v>
      </c>
      <c r="G15" s="365">
        <f t="shared" si="4"/>
        <v>16879</v>
      </c>
      <c r="H15" s="367">
        <f t="shared" si="3"/>
        <v>39.062716963665814</v>
      </c>
      <c r="I15" s="350"/>
      <c r="J15" s="368">
        <v>12214</v>
      </c>
      <c r="K15" s="369">
        <v>28.266604952557277</v>
      </c>
      <c r="L15" s="370">
        <v>5290</v>
      </c>
      <c r="M15" s="371">
        <v>43.310954642213851</v>
      </c>
      <c r="N15" s="370">
        <v>6924</v>
      </c>
      <c r="O15" s="372">
        <v>56.689045357786149</v>
      </c>
      <c r="P15" s="350"/>
      <c r="Q15" s="368">
        <v>10054</v>
      </c>
      <c r="R15" s="369">
        <v>23.267762092108306</v>
      </c>
      <c r="S15" s="370">
        <v>6026</v>
      </c>
      <c r="T15" s="371">
        <v>59.936343743783574</v>
      </c>
      <c r="U15" s="370">
        <v>4028</v>
      </c>
      <c r="V15" s="372">
        <v>40.063656256216426</v>
      </c>
      <c r="W15" s="350"/>
      <c r="X15" s="368">
        <v>20942</v>
      </c>
      <c r="Y15" s="369">
        <v>48.465632955334414</v>
      </c>
      <c r="Z15" s="370">
        <v>15015</v>
      </c>
      <c r="AA15" s="371">
        <v>71.698023111450667</v>
      </c>
      <c r="AB15" s="370">
        <v>5927</v>
      </c>
      <c r="AC15" s="372">
        <f t="shared" si="0"/>
        <v>28.30197688854933</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56213</v>
      </c>
      <c r="E16" s="365">
        <f t="shared" si="2"/>
        <v>32929</v>
      </c>
      <c r="F16" s="366">
        <f t="shared" si="3"/>
        <v>58.578976393360968</v>
      </c>
      <c r="G16" s="365">
        <f t="shared" si="4"/>
        <v>23284</v>
      </c>
      <c r="H16" s="367">
        <f t="shared" si="3"/>
        <v>41.421023606639032</v>
      </c>
      <c r="I16" s="350"/>
      <c r="J16" s="368">
        <v>20918</v>
      </c>
      <c r="K16" s="369">
        <v>37.212032803799829</v>
      </c>
      <c r="L16" s="370">
        <v>8592</v>
      </c>
      <c r="M16" s="371">
        <v>41.07467253083469</v>
      </c>
      <c r="N16" s="370">
        <v>12326</v>
      </c>
      <c r="O16" s="372">
        <v>58.92532746916531</v>
      </c>
      <c r="P16" s="350"/>
      <c r="Q16" s="368">
        <v>12136</v>
      </c>
      <c r="R16" s="369">
        <v>21.589312080835395</v>
      </c>
      <c r="S16" s="370">
        <v>7344</v>
      </c>
      <c r="T16" s="371">
        <v>60.514172709294655</v>
      </c>
      <c r="U16" s="370">
        <v>4792</v>
      </c>
      <c r="V16" s="372">
        <v>39.485827290705338</v>
      </c>
      <c r="W16" s="350"/>
      <c r="X16" s="368">
        <v>23159</v>
      </c>
      <c r="Y16" s="369">
        <v>41.198655115364772</v>
      </c>
      <c r="Z16" s="370">
        <v>16993</v>
      </c>
      <c r="AA16" s="371">
        <v>73.375361630467637</v>
      </c>
      <c r="AB16" s="370">
        <v>6166</v>
      </c>
      <c r="AC16" s="372">
        <f t="shared" si="0"/>
        <v>26.624638369532359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23300</v>
      </c>
      <c r="E17" s="375">
        <f t="shared" si="2"/>
        <v>14402</v>
      </c>
      <c r="F17" s="376">
        <f t="shared" si="3"/>
        <v>61.811158798283259</v>
      </c>
      <c r="G17" s="375">
        <f t="shared" si="4"/>
        <v>8898</v>
      </c>
      <c r="H17" s="367">
        <f t="shared" si="3"/>
        <v>38.188841201716741</v>
      </c>
      <c r="I17" s="350"/>
      <c r="J17" s="377">
        <v>6418</v>
      </c>
      <c r="K17" s="378">
        <v>27.545064377682404</v>
      </c>
      <c r="L17" s="375">
        <v>2724</v>
      </c>
      <c r="M17" s="376">
        <v>42.443128700529762</v>
      </c>
      <c r="N17" s="375">
        <v>3694</v>
      </c>
      <c r="O17" s="372">
        <v>57.556871299470238</v>
      </c>
      <c r="P17" s="350"/>
      <c r="Q17" s="377">
        <v>4969</v>
      </c>
      <c r="R17" s="378">
        <v>21.326180257510728</v>
      </c>
      <c r="S17" s="375">
        <v>2830</v>
      </c>
      <c r="T17" s="376">
        <v>56.953109277520632</v>
      </c>
      <c r="U17" s="375">
        <v>2139</v>
      </c>
      <c r="V17" s="372">
        <v>43.046890722479368</v>
      </c>
      <c r="W17" s="350"/>
      <c r="X17" s="377">
        <v>11913</v>
      </c>
      <c r="Y17" s="378">
        <v>51.128755364806864</v>
      </c>
      <c r="Z17" s="375">
        <v>8848</v>
      </c>
      <c r="AA17" s="376">
        <v>74.271803911693112</v>
      </c>
      <c r="AB17" s="375">
        <v>3065</v>
      </c>
      <c r="AC17" s="372">
        <f t="shared" si="0"/>
        <v>25.728196088306891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154017</v>
      </c>
      <c r="E18" s="365">
        <f t="shared" si="2"/>
        <v>96171</v>
      </c>
      <c r="F18" s="366">
        <f t="shared" si="3"/>
        <v>62.441808371803106</v>
      </c>
      <c r="G18" s="365">
        <f t="shared" si="4"/>
        <v>57846</v>
      </c>
      <c r="H18" s="367">
        <f t="shared" si="3"/>
        <v>37.558191628196887</v>
      </c>
      <c r="I18" s="350"/>
      <c r="J18" s="368">
        <v>31413</v>
      </c>
      <c r="K18" s="369">
        <v>20.395800463585189</v>
      </c>
      <c r="L18" s="370">
        <v>13263</v>
      </c>
      <c r="M18" s="371">
        <v>42.221373316779676</v>
      </c>
      <c r="N18" s="370">
        <v>18150</v>
      </c>
      <c r="O18" s="372">
        <v>57.778626683220324</v>
      </c>
      <c r="P18" s="350"/>
      <c r="Q18" s="368">
        <v>27849</v>
      </c>
      <c r="R18" s="369">
        <v>18.081770194199343</v>
      </c>
      <c r="S18" s="370">
        <v>16122</v>
      </c>
      <c r="T18" s="371">
        <v>57.890768070666809</v>
      </c>
      <c r="U18" s="370">
        <v>11727</v>
      </c>
      <c r="V18" s="372">
        <v>42.109231929333191</v>
      </c>
      <c r="W18" s="350"/>
      <c r="X18" s="368">
        <v>94755</v>
      </c>
      <c r="Y18" s="369">
        <v>61.522429342215467</v>
      </c>
      <c r="Z18" s="370">
        <v>66786</v>
      </c>
      <c r="AA18" s="371">
        <v>70.48282412537597</v>
      </c>
      <c r="AB18" s="370">
        <v>27969</v>
      </c>
      <c r="AC18" s="372">
        <f t="shared" si="0"/>
        <v>29.51717587462403</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95643</v>
      </c>
      <c r="E19" s="365">
        <f t="shared" si="2"/>
        <v>59935</v>
      </c>
      <c r="F19" s="366">
        <f t="shared" si="3"/>
        <v>62.665328356492381</v>
      </c>
      <c r="G19" s="365">
        <f t="shared" si="4"/>
        <v>35708</v>
      </c>
      <c r="H19" s="367">
        <f t="shared" si="3"/>
        <v>37.334671643507626</v>
      </c>
      <c r="I19" s="350"/>
      <c r="J19" s="368">
        <v>22287</v>
      </c>
      <c r="K19" s="369">
        <v>23.302280355070419</v>
      </c>
      <c r="L19" s="370">
        <v>9426</v>
      </c>
      <c r="M19" s="371">
        <v>42.293713824202449</v>
      </c>
      <c r="N19" s="370">
        <v>12861</v>
      </c>
      <c r="O19" s="372">
        <v>57.706286175797551</v>
      </c>
      <c r="P19" s="350"/>
      <c r="Q19" s="368">
        <v>18642</v>
      </c>
      <c r="R19" s="369">
        <v>19.491233022803549</v>
      </c>
      <c r="S19" s="370">
        <v>11694</v>
      </c>
      <c r="T19" s="371">
        <v>62.729320888316707</v>
      </c>
      <c r="U19" s="370">
        <v>6948</v>
      </c>
      <c r="V19" s="372">
        <v>37.2706791116833</v>
      </c>
      <c r="W19" s="350"/>
      <c r="X19" s="368">
        <v>54714</v>
      </c>
      <c r="Y19" s="369">
        <v>57.206486622126029</v>
      </c>
      <c r="Z19" s="370">
        <v>38815</v>
      </c>
      <c r="AA19" s="371">
        <v>70.941623716050742</v>
      </c>
      <c r="AB19" s="370">
        <v>15899</v>
      </c>
      <c r="AC19" s="372">
        <f t="shared" si="0"/>
        <v>29.058376283949261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342169</v>
      </c>
      <c r="E20" s="365">
        <f t="shared" si="2"/>
        <v>215436</v>
      </c>
      <c r="F20" s="366">
        <f t="shared" si="3"/>
        <v>62.96186971934921</v>
      </c>
      <c r="G20" s="365">
        <f t="shared" si="4"/>
        <v>126733</v>
      </c>
      <c r="H20" s="367">
        <f t="shared" si="3"/>
        <v>37.03813028065079</v>
      </c>
      <c r="I20" s="350"/>
      <c r="J20" s="368">
        <v>86294</v>
      </c>
      <c r="K20" s="369">
        <v>25.219701375636017</v>
      </c>
      <c r="L20" s="370">
        <v>37924</v>
      </c>
      <c r="M20" s="371">
        <v>43.947435511159526</v>
      </c>
      <c r="N20" s="370">
        <v>48370</v>
      </c>
      <c r="O20" s="372">
        <v>56.052564488840474</v>
      </c>
      <c r="P20" s="350"/>
      <c r="Q20" s="368">
        <v>76590</v>
      </c>
      <c r="R20" s="369">
        <v>22.383675902843329</v>
      </c>
      <c r="S20" s="370">
        <v>48205</v>
      </c>
      <c r="T20" s="371">
        <v>62.939025982504248</v>
      </c>
      <c r="U20" s="370">
        <v>28385</v>
      </c>
      <c r="V20" s="372">
        <v>37.060974017495759</v>
      </c>
      <c r="W20" s="350"/>
      <c r="X20" s="368">
        <v>179285</v>
      </c>
      <c r="Y20" s="369">
        <v>52.39662272152065</v>
      </c>
      <c r="Z20" s="370">
        <v>129307</v>
      </c>
      <c r="AA20" s="371">
        <v>72.123713640293388</v>
      </c>
      <c r="AB20" s="370">
        <v>49978</v>
      </c>
      <c r="AC20" s="372">
        <f t="shared" si="0"/>
        <v>27.876286359706615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196336</v>
      </c>
      <c r="E21" s="365">
        <f t="shared" si="2"/>
        <v>121534</v>
      </c>
      <c r="F21" s="366">
        <f t="shared" si="3"/>
        <v>61.901026811180834</v>
      </c>
      <c r="G21" s="365">
        <f t="shared" si="4"/>
        <v>74802</v>
      </c>
      <c r="H21" s="367">
        <f t="shared" si="3"/>
        <v>38.098973188819166</v>
      </c>
      <c r="I21" s="350"/>
      <c r="J21" s="368">
        <v>52949</v>
      </c>
      <c r="K21" s="369">
        <v>26.968564094205849</v>
      </c>
      <c r="L21" s="370">
        <v>21667</v>
      </c>
      <c r="M21" s="371">
        <v>40.920508413756636</v>
      </c>
      <c r="N21" s="370">
        <v>31282</v>
      </c>
      <c r="O21" s="372">
        <v>59.079491586243371</v>
      </c>
      <c r="P21" s="350"/>
      <c r="Q21" s="368">
        <v>42200</v>
      </c>
      <c r="R21" s="369">
        <v>21.493765789259228</v>
      </c>
      <c r="S21" s="370">
        <v>26095</v>
      </c>
      <c r="T21" s="371">
        <v>61.836492890995267</v>
      </c>
      <c r="U21" s="370">
        <v>16105</v>
      </c>
      <c r="V21" s="372">
        <v>38.16350710900474</v>
      </c>
      <c r="W21" s="350"/>
      <c r="X21" s="368">
        <v>101187</v>
      </c>
      <c r="Y21" s="369">
        <v>51.537670116534919</v>
      </c>
      <c r="Z21" s="370">
        <v>73772</v>
      </c>
      <c r="AA21" s="371">
        <v>72.906598673742678</v>
      </c>
      <c r="AB21" s="370">
        <v>27415</v>
      </c>
      <c r="AC21" s="372">
        <f t="shared" si="0"/>
        <v>27.093401326257329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56463</v>
      </c>
      <c r="E22" s="365">
        <f t="shared" si="2"/>
        <v>35847</v>
      </c>
      <c r="F22" s="366">
        <f t="shared" si="3"/>
        <v>63.487593645396103</v>
      </c>
      <c r="G22" s="365">
        <f t="shared" si="4"/>
        <v>20616</v>
      </c>
      <c r="H22" s="367">
        <f t="shared" si="3"/>
        <v>36.512406354603897</v>
      </c>
      <c r="I22" s="350"/>
      <c r="J22" s="368">
        <v>13163</v>
      </c>
      <c r="K22" s="369">
        <v>23.312611798877143</v>
      </c>
      <c r="L22" s="370">
        <v>5808</v>
      </c>
      <c r="M22" s="371">
        <v>44.123680012155283</v>
      </c>
      <c r="N22" s="370">
        <v>7355</v>
      </c>
      <c r="O22" s="372">
        <v>55.876319987844717</v>
      </c>
      <c r="P22" s="350"/>
      <c r="Q22" s="368">
        <v>12192</v>
      </c>
      <c r="R22" s="369">
        <v>21.592901546145264</v>
      </c>
      <c r="S22" s="370">
        <v>7748</v>
      </c>
      <c r="T22" s="371">
        <v>63.549868766404202</v>
      </c>
      <c r="U22" s="370">
        <v>4444</v>
      </c>
      <c r="V22" s="372">
        <v>36.450131233595798</v>
      </c>
      <c r="W22" s="350"/>
      <c r="X22" s="368">
        <v>31108</v>
      </c>
      <c r="Y22" s="369">
        <v>55.094486654977594</v>
      </c>
      <c r="Z22" s="370">
        <v>22291</v>
      </c>
      <c r="AA22" s="371">
        <v>71.656808537996653</v>
      </c>
      <c r="AB22" s="370">
        <v>8817</v>
      </c>
      <c r="AC22" s="372">
        <f t="shared" si="0"/>
        <v>28.343191462003343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84246</v>
      </c>
      <c r="E23" s="365">
        <f t="shared" si="2"/>
        <v>52324</v>
      </c>
      <c r="F23" s="366">
        <f t="shared" si="3"/>
        <v>62.108586757828263</v>
      </c>
      <c r="G23" s="365">
        <f t="shared" si="4"/>
        <v>31922</v>
      </c>
      <c r="H23" s="367">
        <f t="shared" si="3"/>
        <v>37.891413242171737</v>
      </c>
      <c r="I23" s="350"/>
      <c r="J23" s="368">
        <v>24660</v>
      </c>
      <c r="K23" s="369">
        <v>29.271419414571614</v>
      </c>
      <c r="L23" s="370">
        <v>9672</v>
      </c>
      <c r="M23" s="371">
        <v>39.221411192214113</v>
      </c>
      <c r="N23" s="370">
        <v>14988</v>
      </c>
      <c r="O23" s="372">
        <v>60.77858880778588</v>
      </c>
      <c r="P23" s="350"/>
      <c r="Q23" s="368">
        <v>14952</v>
      </c>
      <c r="R23" s="369">
        <v>17.748023645039527</v>
      </c>
      <c r="S23" s="370">
        <v>8754</v>
      </c>
      <c r="T23" s="371">
        <v>58.547351524879609</v>
      </c>
      <c r="U23" s="370">
        <v>6198</v>
      </c>
      <c r="V23" s="372">
        <v>41.452648475120384</v>
      </c>
      <c r="W23" s="350"/>
      <c r="X23" s="368">
        <v>44634</v>
      </c>
      <c r="Y23" s="369">
        <v>52.980556940388858</v>
      </c>
      <c r="Z23" s="370">
        <v>33898</v>
      </c>
      <c r="AA23" s="371">
        <v>75.946587803020122</v>
      </c>
      <c r="AB23" s="370">
        <v>10736</v>
      </c>
      <c r="AC23" s="372">
        <f t="shared" si="0"/>
        <v>24.053412196979881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252326</v>
      </c>
      <c r="E24" s="365">
        <f t="shared" si="2"/>
        <v>166377</v>
      </c>
      <c r="F24" s="366">
        <f t="shared" si="3"/>
        <v>65.937319182327627</v>
      </c>
      <c r="G24" s="365">
        <f t="shared" si="4"/>
        <v>85949</v>
      </c>
      <c r="H24" s="367">
        <f t="shared" si="3"/>
        <v>34.062680817672373</v>
      </c>
      <c r="I24" s="350"/>
      <c r="J24" s="368">
        <v>59277</v>
      </c>
      <c r="K24" s="369">
        <v>23.492228307824007</v>
      </c>
      <c r="L24" s="370">
        <v>27806</v>
      </c>
      <c r="M24" s="371">
        <v>46.908581743340591</v>
      </c>
      <c r="N24" s="370">
        <v>31471</v>
      </c>
      <c r="O24" s="372">
        <v>53.091418256659416</v>
      </c>
      <c r="P24" s="350"/>
      <c r="Q24" s="368">
        <v>49002</v>
      </c>
      <c r="R24" s="369">
        <v>19.420115247735072</v>
      </c>
      <c r="S24" s="370">
        <v>32194</v>
      </c>
      <c r="T24" s="371">
        <v>65.699359209828174</v>
      </c>
      <c r="U24" s="370">
        <v>16808</v>
      </c>
      <c r="V24" s="372">
        <v>34.300640790171833</v>
      </c>
      <c r="W24" s="350"/>
      <c r="X24" s="368">
        <v>144047</v>
      </c>
      <c r="Y24" s="369">
        <v>57.087656444440924</v>
      </c>
      <c r="Z24" s="370">
        <v>106377</v>
      </c>
      <c r="AA24" s="371">
        <v>73.848813234569278</v>
      </c>
      <c r="AB24" s="370">
        <v>37670</v>
      </c>
      <c r="AC24" s="372">
        <f t="shared" si="0"/>
        <v>26.15118676543073</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56975</v>
      </c>
      <c r="E25" s="365">
        <f t="shared" si="2"/>
        <v>32996</v>
      </c>
      <c r="F25" s="366">
        <f t="shared" si="3"/>
        <v>57.913119789381305</v>
      </c>
      <c r="G25" s="365">
        <f t="shared" si="4"/>
        <v>23979</v>
      </c>
      <c r="H25" s="367">
        <f t="shared" si="3"/>
        <v>42.086880210618695</v>
      </c>
      <c r="I25" s="350"/>
      <c r="J25" s="368">
        <v>20272</v>
      </c>
      <c r="K25" s="369">
        <v>35.580517770952177</v>
      </c>
      <c r="L25" s="370">
        <v>7763</v>
      </c>
      <c r="M25" s="371">
        <v>38.294198895027627</v>
      </c>
      <c r="N25" s="370">
        <v>12509</v>
      </c>
      <c r="O25" s="372">
        <v>61.70580110497238</v>
      </c>
      <c r="P25" s="350"/>
      <c r="Q25" s="368">
        <v>12578</v>
      </c>
      <c r="R25" s="369">
        <v>22.076349275998243</v>
      </c>
      <c r="S25" s="370">
        <v>7913</v>
      </c>
      <c r="T25" s="371">
        <v>62.911432660200347</v>
      </c>
      <c r="U25" s="370">
        <v>4665</v>
      </c>
      <c r="V25" s="372">
        <v>37.088567339799653</v>
      </c>
      <c r="W25" s="350"/>
      <c r="X25" s="368">
        <v>24125</v>
      </c>
      <c r="Y25" s="369">
        <v>42.343132953049583</v>
      </c>
      <c r="Z25" s="370">
        <v>17320</v>
      </c>
      <c r="AA25" s="371">
        <v>71.792746113989637</v>
      </c>
      <c r="AB25" s="370">
        <v>6805</v>
      </c>
      <c r="AC25" s="372">
        <f t="shared" si="0"/>
        <v>28.207253886010363</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21604</v>
      </c>
      <c r="E26" s="380">
        <f t="shared" si="2"/>
        <v>13517</v>
      </c>
      <c r="F26" s="381">
        <f t="shared" si="3"/>
        <v>62.567117200518418</v>
      </c>
      <c r="G26" s="380">
        <f t="shared" si="4"/>
        <v>8087</v>
      </c>
      <c r="H26" s="367">
        <f t="shared" si="3"/>
        <v>37.432882799481575</v>
      </c>
      <c r="I26" s="350"/>
      <c r="J26" s="377">
        <v>5160</v>
      </c>
      <c r="K26" s="378">
        <v>23.88446583965932</v>
      </c>
      <c r="L26" s="375">
        <v>2262</v>
      </c>
      <c r="M26" s="376">
        <v>43.837209302325583</v>
      </c>
      <c r="N26" s="375">
        <v>2898</v>
      </c>
      <c r="O26" s="372">
        <v>56.162790697674417</v>
      </c>
      <c r="P26" s="350"/>
      <c r="Q26" s="377">
        <v>3994</v>
      </c>
      <c r="R26" s="378">
        <v>18.487317163488242</v>
      </c>
      <c r="S26" s="375">
        <v>2207</v>
      </c>
      <c r="T26" s="376">
        <v>55.257886830245376</v>
      </c>
      <c r="U26" s="375">
        <v>1787</v>
      </c>
      <c r="V26" s="372">
        <v>44.742113169754631</v>
      </c>
      <c r="W26" s="350"/>
      <c r="X26" s="377">
        <v>12450</v>
      </c>
      <c r="Y26" s="378">
        <v>57.62821699685243</v>
      </c>
      <c r="Z26" s="375">
        <v>9048</v>
      </c>
      <c r="AA26" s="376">
        <v>72.674698795180731</v>
      </c>
      <c r="AB26" s="375">
        <v>3402</v>
      </c>
      <c r="AC26" s="372">
        <f t="shared" si="0"/>
        <v>27.325301204819276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115872</v>
      </c>
      <c r="E27" s="380">
        <f t="shared" si="2"/>
        <v>70333</v>
      </c>
      <c r="F27" s="381">
        <f t="shared" si="3"/>
        <v>60.698874620270651</v>
      </c>
      <c r="G27" s="380">
        <f t="shared" si="4"/>
        <v>45539</v>
      </c>
      <c r="H27" s="367">
        <f t="shared" si="3"/>
        <v>39.301125379729356</v>
      </c>
      <c r="I27" s="350"/>
      <c r="J27" s="377">
        <v>30589</v>
      </c>
      <c r="K27" s="378">
        <v>26.39895747031207</v>
      </c>
      <c r="L27" s="375">
        <v>12572</v>
      </c>
      <c r="M27" s="376">
        <v>41.099741737225798</v>
      </c>
      <c r="N27" s="375">
        <v>18017</v>
      </c>
      <c r="O27" s="372">
        <v>58.900258262774194</v>
      </c>
      <c r="P27" s="350"/>
      <c r="Q27" s="377">
        <v>23310</v>
      </c>
      <c r="R27" s="378">
        <v>20.117025683512843</v>
      </c>
      <c r="S27" s="375">
        <v>13318</v>
      </c>
      <c r="T27" s="376">
        <v>57.134277134277134</v>
      </c>
      <c r="U27" s="375">
        <v>9992</v>
      </c>
      <c r="V27" s="372">
        <v>42.865722865722866</v>
      </c>
      <c r="W27" s="350"/>
      <c r="X27" s="377">
        <v>61973</v>
      </c>
      <c r="Y27" s="378">
        <v>53.484016846175088</v>
      </c>
      <c r="Z27" s="375">
        <v>44443</v>
      </c>
      <c r="AA27" s="376">
        <v>71.713488131928415</v>
      </c>
      <c r="AB27" s="375">
        <v>17530</v>
      </c>
      <c r="AC27" s="372">
        <f t="shared" si="0"/>
        <v>28.286511868071578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14846</v>
      </c>
      <c r="E28" s="380">
        <f t="shared" si="2"/>
        <v>9221</v>
      </c>
      <c r="F28" s="381">
        <f t="shared" si="3"/>
        <v>62.111006331671824</v>
      </c>
      <c r="G28" s="380">
        <f t="shared" si="4"/>
        <v>5625</v>
      </c>
      <c r="H28" s="382">
        <f t="shared" si="3"/>
        <v>37.888993668328169</v>
      </c>
      <c r="I28" s="350"/>
      <c r="J28" s="377">
        <v>3461</v>
      </c>
      <c r="K28" s="378">
        <v>23.312676815303785</v>
      </c>
      <c r="L28" s="375">
        <v>1436</v>
      </c>
      <c r="M28" s="376">
        <v>41.490898584224212</v>
      </c>
      <c r="N28" s="375">
        <v>2025</v>
      </c>
      <c r="O28" s="383">
        <v>58.509101415775788</v>
      </c>
      <c r="P28" s="350"/>
      <c r="Q28" s="377">
        <v>2775</v>
      </c>
      <c r="R28" s="378">
        <v>18.691903543041896</v>
      </c>
      <c r="S28" s="375">
        <v>1642</v>
      </c>
      <c r="T28" s="376">
        <v>59.171171171171167</v>
      </c>
      <c r="U28" s="375">
        <v>1133</v>
      </c>
      <c r="V28" s="383">
        <v>40.828828828828826</v>
      </c>
      <c r="W28" s="350"/>
      <c r="X28" s="377">
        <v>8610</v>
      </c>
      <c r="Y28" s="378">
        <v>57.995419641654323</v>
      </c>
      <c r="Z28" s="375">
        <v>6143</v>
      </c>
      <c r="AA28" s="376">
        <v>71.347270615563303</v>
      </c>
      <c r="AB28" s="375">
        <v>2467</v>
      </c>
      <c r="AC28" s="383">
        <f t="shared" si="0"/>
        <v>28.652729384436704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5298</v>
      </c>
      <c r="E29" s="386">
        <f t="shared" si="2"/>
        <v>2928</v>
      </c>
      <c r="F29" s="387">
        <f t="shared" si="3"/>
        <v>55.26613816534541</v>
      </c>
      <c r="G29" s="386">
        <f t="shared" si="4"/>
        <v>2370</v>
      </c>
      <c r="H29" s="388">
        <f t="shared" si="3"/>
        <v>44.73386183465459</v>
      </c>
      <c r="I29" s="350"/>
      <c r="J29" s="389">
        <v>2846</v>
      </c>
      <c r="K29" s="390">
        <v>53.718384295960739</v>
      </c>
      <c r="L29" s="391">
        <v>1108</v>
      </c>
      <c r="M29" s="392">
        <v>38.931834153197471</v>
      </c>
      <c r="N29" s="391">
        <v>1738</v>
      </c>
      <c r="O29" s="393">
        <v>61.068165846802522</v>
      </c>
      <c r="P29" s="350"/>
      <c r="Q29" s="389">
        <v>958</v>
      </c>
      <c r="R29" s="390">
        <v>18.082295205738014</v>
      </c>
      <c r="S29" s="391">
        <v>666</v>
      </c>
      <c r="T29" s="392">
        <v>69.519832985386216</v>
      </c>
      <c r="U29" s="391">
        <v>292</v>
      </c>
      <c r="V29" s="393">
        <v>30.48016701461378</v>
      </c>
      <c r="W29" s="350"/>
      <c r="X29" s="389">
        <v>1494</v>
      </c>
      <c r="Y29" s="390">
        <v>28.199320498301244</v>
      </c>
      <c r="Z29" s="391">
        <v>1154</v>
      </c>
      <c r="AA29" s="392">
        <v>77.242302543507364</v>
      </c>
      <c r="AB29" s="391">
        <v>340</v>
      </c>
      <c r="AC29" s="393">
        <f t="shared" si="0"/>
        <v>22.757697456492636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1996474</v>
      </c>
      <c r="E31" s="1236">
        <f>L31+S31+Z31</f>
        <v>1250359</v>
      </c>
      <c r="F31" s="1237">
        <f>E31/$D31*100</f>
        <v>62.628363805388901</v>
      </c>
      <c r="G31" s="1236">
        <f>N31+U31+AB31</f>
        <v>746115</v>
      </c>
      <c r="H31" s="1238">
        <f>G31/$D31*100</f>
        <v>37.371636194611099</v>
      </c>
      <c r="I31" s="320"/>
      <c r="J31" s="1239">
        <f>SUM(J12:J29)</f>
        <v>524724</v>
      </c>
      <c r="K31" s="1240">
        <f>J31/$D31*100</f>
        <v>26.282536111163985</v>
      </c>
      <c r="L31" s="1236">
        <f>SUM(L12:L29)</f>
        <v>223159</v>
      </c>
      <c r="M31" s="1237">
        <f>L31/$J31*100</f>
        <v>42.528834206173151</v>
      </c>
      <c r="N31" s="1236">
        <f>SUM(N12:N29)</f>
        <v>301565</v>
      </c>
      <c r="O31" s="1241">
        <f>N31/$J31*100</f>
        <v>57.471165793826849</v>
      </c>
      <c r="P31" s="320"/>
      <c r="Q31" s="1239">
        <f>SUM(Q12:Q29)</f>
        <v>421284</v>
      </c>
      <c r="R31" s="1240">
        <f>Q31/$D31*100</f>
        <v>21.101401771322841</v>
      </c>
      <c r="S31" s="1236">
        <f>SUM(S12:S29)</f>
        <v>264232</v>
      </c>
      <c r="T31" s="1237">
        <f>S31/$Q31*100</f>
        <v>62.720635011061418</v>
      </c>
      <c r="U31" s="1236">
        <f>SUM(U12:U29)</f>
        <v>157052</v>
      </c>
      <c r="V31" s="1241">
        <f>U31/$Q31*100</f>
        <v>37.279364988938582</v>
      </c>
      <c r="W31" s="320"/>
      <c r="X31" s="1239">
        <f>SUM(X12:X29)</f>
        <v>1050466</v>
      </c>
      <c r="Y31" s="1240">
        <f>X31/$D31*100</f>
        <v>52.616062117513174</v>
      </c>
      <c r="Z31" s="1236">
        <f>SUM(Z12:Z29)</f>
        <v>762968</v>
      </c>
      <c r="AA31" s="1237">
        <f>Z31/$X31*100</f>
        <v>72.63138454742942</v>
      </c>
      <c r="AB31" s="1236">
        <f>SUM(AB12:AB29)</f>
        <v>287498</v>
      </c>
      <c r="AC31" s="1241">
        <f>AB31/$X31*100</f>
        <v>27.368615452570573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21"/>
      <c r="C34" s="1421"/>
      <c r="D34" s="1421"/>
      <c r="E34" s="1421"/>
      <c r="F34" s="1421"/>
      <c r="G34" s="1421"/>
      <c r="H34" s="1421"/>
      <c r="I34" s="1421"/>
      <c r="J34" s="1421"/>
      <c r="K34" s="1421"/>
      <c r="L34" s="1421"/>
      <c r="M34" s="1421"/>
      <c r="N34" s="1421"/>
      <c r="O34" s="1421"/>
    </row>
    <row r="35" spans="2:15" s="396" customFormat="1" ht="29.25" customHeight="1" x14ac:dyDescent="0.2">
      <c r="B35" s="1421"/>
      <c r="C35" s="1421"/>
      <c r="D35" s="1421"/>
      <c r="E35" s="1421"/>
      <c r="F35" s="1421"/>
      <c r="G35" s="1421"/>
      <c r="H35" s="1421"/>
      <c r="I35" s="1421"/>
      <c r="J35" s="1421"/>
      <c r="K35" s="1421"/>
      <c r="L35" s="1421"/>
      <c r="M35" s="1421"/>
    </row>
    <row r="36" spans="2:15" s="396" customFormat="1" ht="4.5" customHeight="1" x14ac:dyDescent="0.2">
      <c r="B36" s="1420"/>
      <c r="C36" s="1420"/>
      <c r="D36" s="1420"/>
      <c r="E36" s="1333"/>
      <c r="F36" s="1333"/>
      <c r="G36" s="1333"/>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404</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225</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226</v>
      </c>
      <c r="K8" s="1400"/>
      <c r="L8" s="1400"/>
      <c r="M8" s="1400"/>
      <c r="N8" s="1400"/>
      <c r="O8" s="1401"/>
      <c r="P8" s="317"/>
      <c r="Q8" s="1399" t="s">
        <v>227</v>
      </c>
      <c r="R8" s="1400"/>
      <c r="S8" s="1400"/>
      <c r="T8" s="1400"/>
      <c r="U8" s="1400"/>
      <c r="V8" s="1401"/>
      <c r="W8" s="317"/>
      <c r="X8" s="1399" t="s">
        <v>228</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220</v>
      </c>
      <c r="L9" s="1378" t="s">
        <v>24</v>
      </c>
      <c r="M9" s="1379"/>
      <c r="N9" s="1380" t="s">
        <v>23</v>
      </c>
      <c r="O9" s="1381"/>
      <c r="P9" s="317"/>
      <c r="Q9" s="1382" t="s">
        <v>9</v>
      </c>
      <c r="R9" s="1376" t="s">
        <v>220</v>
      </c>
      <c r="S9" s="1378" t="s">
        <v>24</v>
      </c>
      <c r="T9" s="1379"/>
      <c r="U9" s="1380" t="s">
        <v>23</v>
      </c>
      <c r="V9" s="1381"/>
      <c r="W9" s="317"/>
      <c r="X9" s="1382" t="s">
        <v>9</v>
      </c>
      <c r="Y9" s="1376" t="s">
        <v>220</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220</v>
      </c>
      <c r="G10" s="406" t="s">
        <v>9</v>
      </c>
      <c r="H10" s="888" t="s">
        <v>220</v>
      </c>
      <c r="I10" s="346"/>
      <c r="J10" s="1383"/>
      <c r="K10" s="1377"/>
      <c r="L10" s="404" t="s">
        <v>9</v>
      </c>
      <c r="M10" s="403" t="s">
        <v>221</v>
      </c>
      <c r="N10" s="407" t="s">
        <v>9</v>
      </c>
      <c r="O10" s="402" t="s">
        <v>221</v>
      </c>
      <c r="P10" s="347"/>
      <c r="Q10" s="1383"/>
      <c r="R10" s="1377"/>
      <c r="S10" s="404" t="s">
        <v>9</v>
      </c>
      <c r="T10" s="403" t="s">
        <v>221</v>
      </c>
      <c r="U10" s="407" t="s">
        <v>9</v>
      </c>
      <c r="V10" s="402" t="s">
        <v>221</v>
      </c>
      <c r="W10" s="347"/>
      <c r="X10" s="1383"/>
      <c r="Y10" s="1377"/>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78725</v>
      </c>
      <c r="E12" s="352">
        <f>L12+S12+Z12</f>
        <v>46552</v>
      </c>
      <c r="F12" s="353">
        <f>E12/$D12*100</f>
        <v>59.132422991425848</v>
      </c>
      <c r="G12" s="352">
        <f>N12+U12+AB12</f>
        <v>32173</v>
      </c>
      <c r="H12" s="354">
        <f>G12/$D12*100</f>
        <v>40.867577008574152</v>
      </c>
      <c r="I12" s="350"/>
      <c r="J12" s="355">
        <f>L12+N12</f>
        <v>28994</v>
      </c>
      <c r="K12" s="356">
        <f>J12/$D12*100</f>
        <v>36.829469672912033</v>
      </c>
      <c r="L12" s="357">
        <v>11340</v>
      </c>
      <c r="M12" s="353">
        <v>39.111540318686629</v>
      </c>
      <c r="N12" s="357">
        <v>17654</v>
      </c>
      <c r="O12" s="358">
        <v>60.888459681313378</v>
      </c>
      <c r="P12" s="350"/>
      <c r="Q12" s="355">
        <v>13573</v>
      </c>
      <c r="R12" s="356">
        <v>17.241028898062876</v>
      </c>
      <c r="S12" s="357">
        <v>7778</v>
      </c>
      <c r="T12" s="353">
        <v>57.304943638105065</v>
      </c>
      <c r="U12" s="357">
        <v>5795</v>
      </c>
      <c r="V12" s="358">
        <v>42.695056361894942</v>
      </c>
      <c r="W12" s="350"/>
      <c r="X12" s="355">
        <v>36158</v>
      </c>
      <c r="Y12" s="356">
        <v>45.929501429025088</v>
      </c>
      <c r="Z12" s="357">
        <v>27434</v>
      </c>
      <c r="AA12" s="353">
        <v>75.872559322971398</v>
      </c>
      <c r="AB12" s="357">
        <v>8724</v>
      </c>
      <c r="AC12" s="358">
        <f t="shared" ref="AC12:AC29" si="0">AB12/$X12*100</f>
        <v>24.127440677028599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12522</v>
      </c>
      <c r="E13" s="365">
        <f t="shared" ref="E13:E29" si="2">L13+S13+Z13</f>
        <v>8328</v>
      </c>
      <c r="F13" s="366">
        <f t="shared" ref="F13:H29" si="3">E13/$D13*100</f>
        <v>66.506947771921418</v>
      </c>
      <c r="G13" s="365">
        <f t="shared" ref="G13:G29" si="4">N13+U13+AB13</f>
        <v>4194</v>
      </c>
      <c r="H13" s="367">
        <f t="shared" si="3"/>
        <v>33.493052228078582</v>
      </c>
      <c r="I13" s="350"/>
      <c r="J13" s="368">
        <f t="shared" ref="J13:J29" si="5">L13+N13</f>
        <v>2348</v>
      </c>
      <c r="K13" s="369">
        <f t="shared" ref="K13:K29" si="6">J13/$D13*100</f>
        <v>18.750998243092155</v>
      </c>
      <c r="L13" s="370">
        <v>962</v>
      </c>
      <c r="M13" s="371">
        <v>40.971039182282794</v>
      </c>
      <c r="N13" s="370">
        <v>1386</v>
      </c>
      <c r="O13" s="372">
        <v>59.028960817717206</v>
      </c>
      <c r="P13" s="350"/>
      <c r="Q13" s="368">
        <v>1872</v>
      </c>
      <c r="R13" s="369">
        <v>14.949688548155246</v>
      </c>
      <c r="S13" s="370">
        <v>1086</v>
      </c>
      <c r="T13" s="371">
        <v>58.012820512820518</v>
      </c>
      <c r="U13" s="370">
        <v>786</v>
      </c>
      <c r="V13" s="372">
        <v>41.987179487179489</v>
      </c>
      <c r="W13" s="350"/>
      <c r="X13" s="368">
        <v>8302</v>
      </c>
      <c r="Y13" s="369">
        <v>66.299313208752594</v>
      </c>
      <c r="Z13" s="370">
        <v>6280</v>
      </c>
      <c r="AA13" s="371">
        <v>75.64442303059505</v>
      </c>
      <c r="AB13" s="370">
        <v>2022</v>
      </c>
      <c r="AC13" s="372">
        <f t="shared" si="0"/>
        <v>24.355576969404964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7802</v>
      </c>
      <c r="E14" s="365">
        <f t="shared" si="2"/>
        <v>5220</v>
      </c>
      <c r="F14" s="366">
        <f t="shared" si="3"/>
        <v>66.905921558574718</v>
      </c>
      <c r="G14" s="365">
        <f t="shared" si="4"/>
        <v>2582</v>
      </c>
      <c r="H14" s="367">
        <f t="shared" si="3"/>
        <v>33.094078441425275</v>
      </c>
      <c r="I14" s="350"/>
      <c r="J14" s="368">
        <f t="shared" si="5"/>
        <v>1832</v>
      </c>
      <c r="K14" s="369">
        <f t="shared" si="6"/>
        <v>23.48115867726224</v>
      </c>
      <c r="L14" s="370">
        <v>742</v>
      </c>
      <c r="M14" s="371">
        <v>40.502183406113531</v>
      </c>
      <c r="N14" s="370">
        <v>1090</v>
      </c>
      <c r="O14" s="372">
        <v>59.497816593886469</v>
      </c>
      <c r="P14" s="350"/>
      <c r="Q14" s="368">
        <v>1401</v>
      </c>
      <c r="R14" s="369">
        <v>17.956934119456548</v>
      </c>
      <c r="S14" s="370">
        <v>828</v>
      </c>
      <c r="T14" s="371">
        <v>59.100642398286936</v>
      </c>
      <c r="U14" s="370">
        <v>573</v>
      </c>
      <c r="V14" s="372">
        <v>40.899357601713064</v>
      </c>
      <c r="W14" s="350"/>
      <c r="X14" s="368">
        <v>4569</v>
      </c>
      <c r="Y14" s="369">
        <v>58.561907203281208</v>
      </c>
      <c r="Z14" s="370">
        <v>3650</v>
      </c>
      <c r="AA14" s="371">
        <v>79.88618953819217</v>
      </c>
      <c r="AB14" s="370">
        <v>919</v>
      </c>
      <c r="AC14" s="372">
        <f t="shared" si="0"/>
        <v>20.113810461807834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8589</v>
      </c>
      <c r="E15" s="365">
        <f t="shared" si="2"/>
        <v>5447</v>
      </c>
      <c r="F15" s="366">
        <f t="shared" si="3"/>
        <v>63.418325765514027</v>
      </c>
      <c r="G15" s="365">
        <f t="shared" si="4"/>
        <v>3142</v>
      </c>
      <c r="H15" s="367">
        <f t="shared" si="3"/>
        <v>36.581674234485973</v>
      </c>
      <c r="I15" s="350"/>
      <c r="J15" s="368">
        <f t="shared" si="5"/>
        <v>1990</v>
      </c>
      <c r="K15" s="369">
        <f t="shared" si="6"/>
        <v>23.169169868436374</v>
      </c>
      <c r="L15" s="370">
        <v>769</v>
      </c>
      <c r="M15" s="371">
        <v>38.643216080402013</v>
      </c>
      <c r="N15" s="370">
        <v>1221</v>
      </c>
      <c r="O15" s="372">
        <v>61.356783919597987</v>
      </c>
      <c r="P15" s="350"/>
      <c r="Q15" s="368">
        <v>1535</v>
      </c>
      <c r="R15" s="369">
        <v>17.871696355803934</v>
      </c>
      <c r="S15" s="370">
        <v>887</v>
      </c>
      <c r="T15" s="371">
        <v>57.785016286644954</v>
      </c>
      <c r="U15" s="370">
        <v>648</v>
      </c>
      <c r="V15" s="372">
        <v>42.214983713355046</v>
      </c>
      <c r="W15" s="350"/>
      <c r="X15" s="368">
        <v>5064</v>
      </c>
      <c r="Y15" s="369">
        <v>58.959133775759696</v>
      </c>
      <c r="Z15" s="370">
        <v>3791</v>
      </c>
      <c r="AA15" s="371">
        <v>74.861769352290679</v>
      </c>
      <c r="AB15" s="370">
        <v>1273</v>
      </c>
      <c r="AC15" s="372">
        <f t="shared" si="0"/>
        <v>25.138230647709321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16142</v>
      </c>
      <c r="E16" s="365">
        <f t="shared" si="2"/>
        <v>9716</v>
      </c>
      <c r="F16" s="366">
        <f t="shared" si="3"/>
        <v>60.190806591500433</v>
      </c>
      <c r="G16" s="365">
        <f t="shared" si="4"/>
        <v>6426</v>
      </c>
      <c r="H16" s="367">
        <f t="shared" si="3"/>
        <v>39.809193408499567</v>
      </c>
      <c r="I16" s="350"/>
      <c r="J16" s="368">
        <f t="shared" si="5"/>
        <v>5547</v>
      </c>
      <c r="K16" s="369">
        <f t="shared" si="6"/>
        <v>34.363771527691732</v>
      </c>
      <c r="L16" s="370">
        <v>2242</v>
      </c>
      <c r="M16" s="371">
        <v>40.418244095907696</v>
      </c>
      <c r="N16" s="370">
        <v>3305</v>
      </c>
      <c r="O16" s="372">
        <v>59.581755904092304</v>
      </c>
      <c r="P16" s="350"/>
      <c r="Q16" s="368">
        <v>2932</v>
      </c>
      <c r="R16" s="369">
        <v>18.163796307768553</v>
      </c>
      <c r="S16" s="370">
        <v>1672</v>
      </c>
      <c r="T16" s="371">
        <v>57.02592087312415</v>
      </c>
      <c r="U16" s="370">
        <v>1260</v>
      </c>
      <c r="V16" s="372">
        <v>42.97407912687585</v>
      </c>
      <c r="W16" s="350"/>
      <c r="X16" s="368">
        <v>7663</v>
      </c>
      <c r="Y16" s="369">
        <v>47.472432164539704</v>
      </c>
      <c r="Z16" s="370">
        <v>5802</v>
      </c>
      <c r="AA16" s="371">
        <v>75.714472138849004</v>
      </c>
      <c r="AB16" s="370">
        <v>1861</v>
      </c>
      <c r="AC16" s="372">
        <f t="shared" si="0"/>
        <v>24.285527861150985</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5477</v>
      </c>
      <c r="E17" s="375">
        <f t="shared" si="2"/>
        <v>3529</v>
      </c>
      <c r="F17" s="376">
        <f t="shared" si="3"/>
        <v>64.433083805002738</v>
      </c>
      <c r="G17" s="375">
        <f t="shared" si="4"/>
        <v>1948</v>
      </c>
      <c r="H17" s="367">
        <f t="shared" si="3"/>
        <v>35.566916194997262</v>
      </c>
      <c r="I17" s="350"/>
      <c r="J17" s="377">
        <f t="shared" si="5"/>
        <v>1318</v>
      </c>
      <c r="K17" s="378">
        <f t="shared" si="6"/>
        <v>24.06426876027022</v>
      </c>
      <c r="L17" s="375">
        <v>533</v>
      </c>
      <c r="M17" s="376">
        <v>40.440060698027317</v>
      </c>
      <c r="N17" s="375">
        <v>785</v>
      </c>
      <c r="O17" s="372">
        <v>59.559939301972683</v>
      </c>
      <c r="P17" s="350"/>
      <c r="Q17" s="377">
        <v>1033</v>
      </c>
      <c r="R17" s="378">
        <v>18.860690158846083</v>
      </c>
      <c r="S17" s="375">
        <v>575</v>
      </c>
      <c r="T17" s="376">
        <v>55.663117134559535</v>
      </c>
      <c r="U17" s="375">
        <v>458</v>
      </c>
      <c r="V17" s="372">
        <v>44.336882865440465</v>
      </c>
      <c r="W17" s="350"/>
      <c r="X17" s="377">
        <v>3126</v>
      </c>
      <c r="Y17" s="378">
        <v>57.075041080883693</v>
      </c>
      <c r="Z17" s="375">
        <v>2421</v>
      </c>
      <c r="AA17" s="376">
        <v>77.447216890595001</v>
      </c>
      <c r="AB17" s="375">
        <v>705</v>
      </c>
      <c r="AC17" s="372">
        <f t="shared" si="0"/>
        <v>22.552783109404988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34891</v>
      </c>
      <c r="E18" s="365">
        <f t="shared" si="2"/>
        <v>22832</v>
      </c>
      <c r="F18" s="366">
        <f t="shared" si="3"/>
        <v>65.438078587601396</v>
      </c>
      <c r="G18" s="365">
        <f t="shared" si="4"/>
        <v>12059</v>
      </c>
      <c r="H18" s="367">
        <f t="shared" si="3"/>
        <v>34.561921412398611</v>
      </c>
      <c r="I18" s="350"/>
      <c r="J18" s="368">
        <f t="shared" si="5"/>
        <v>6801</v>
      </c>
      <c r="K18" s="369">
        <f t="shared" si="6"/>
        <v>19.492132641655441</v>
      </c>
      <c r="L18" s="370">
        <v>2819</v>
      </c>
      <c r="M18" s="371">
        <v>41.449786796059399</v>
      </c>
      <c r="N18" s="370">
        <v>3982</v>
      </c>
      <c r="O18" s="372">
        <v>58.550213203940594</v>
      </c>
      <c r="P18" s="350"/>
      <c r="Q18" s="368">
        <v>5138</v>
      </c>
      <c r="R18" s="369">
        <v>14.725860537101257</v>
      </c>
      <c r="S18" s="370">
        <v>2887</v>
      </c>
      <c r="T18" s="371">
        <v>56.189178668742699</v>
      </c>
      <c r="U18" s="370">
        <v>2251</v>
      </c>
      <c r="V18" s="372">
        <v>43.810821331257301</v>
      </c>
      <c r="W18" s="350"/>
      <c r="X18" s="368">
        <v>22952</v>
      </c>
      <c r="Y18" s="369">
        <v>65.7820068212433</v>
      </c>
      <c r="Z18" s="370">
        <v>17126</v>
      </c>
      <c r="AA18" s="371">
        <v>74.61659114674103</v>
      </c>
      <c r="AB18" s="370">
        <v>5826</v>
      </c>
      <c r="AC18" s="372">
        <f t="shared" si="0"/>
        <v>25.383408853258977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23204</v>
      </c>
      <c r="E19" s="365">
        <f t="shared" si="2"/>
        <v>14798</v>
      </c>
      <c r="F19" s="366">
        <f t="shared" si="3"/>
        <v>63.773487329770731</v>
      </c>
      <c r="G19" s="365">
        <f t="shared" si="4"/>
        <v>8406</v>
      </c>
      <c r="H19" s="367">
        <f t="shared" si="3"/>
        <v>36.226512670229269</v>
      </c>
      <c r="I19" s="350"/>
      <c r="J19" s="368">
        <f t="shared" si="5"/>
        <v>5420</v>
      </c>
      <c r="K19" s="369">
        <f t="shared" si="6"/>
        <v>23.358041716945355</v>
      </c>
      <c r="L19" s="370">
        <v>2121</v>
      </c>
      <c r="M19" s="371">
        <v>39.132841328413278</v>
      </c>
      <c r="N19" s="370">
        <v>3299</v>
      </c>
      <c r="O19" s="372">
        <v>60.867158671586722</v>
      </c>
      <c r="P19" s="350"/>
      <c r="Q19" s="368">
        <v>3284</v>
      </c>
      <c r="R19" s="369">
        <v>14.152732287536631</v>
      </c>
      <c r="S19" s="370">
        <v>1951</v>
      </c>
      <c r="T19" s="371">
        <v>59.409257003654083</v>
      </c>
      <c r="U19" s="370">
        <v>1333</v>
      </c>
      <c r="V19" s="372">
        <v>40.590742996345917</v>
      </c>
      <c r="W19" s="350"/>
      <c r="X19" s="368">
        <v>14500</v>
      </c>
      <c r="Y19" s="369">
        <v>62.489225995518019</v>
      </c>
      <c r="Z19" s="370">
        <v>10726</v>
      </c>
      <c r="AA19" s="371">
        <v>73.972413793103456</v>
      </c>
      <c r="AB19" s="370">
        <v>3774</v>
      </c>
      <c r="AC19" s="372">
        <f t="shared" si="0"/>
        <v>26.027586206896551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49335</v>
      </c>
      <c r="E20" s="365">
        <f t="shared" si="2"/>
        <v>31143</v>
      </c>
      <c r="F20" s="366">
        <f t="shared" si="3"/>
        <v>63.125570082091819</v>
      </c>
      <c r="G20" s="365">
        <f t="shared" si="4"/>
        <v>18192</v>
      </c>
      <c r="H20" s="367">
        <f t="shared" si="3"/>
        <v>36.874429917908181</v>
      </c>
      <c r="I20" s="350"/>
      <c r="J20" s="368">
        <f t="shared" si="5"/>
        <v>13489</v>
      </c>
      <c r="K20" s="369">
        <f t="shared" si="6"/>
        <v>27.341643863382991</v>
      </c>
      <c r="L20" s="370">
        <v>5571</v>
      </c>
      <c r="M20" s="371">
        <v>41.300318778263772</v>
      </c>
      <c r="N20" s="370">
        <v>7918</v>
      </c>
      <c r="O20" s="372">
        <v>58.699681221736235</v>
      </c>
      <c r="P20" s="350"/>
      <c r="Q20" s="368">
        <v>8001</v>
      </c>
      <c r="R20" s="369">
        <v>16.217695348130132</v>
      </c>
      <c r="S20" s="370">
        <v>4534</v>
      </c>
      <c r="T20" s="371">
        <v>56.6679165104362</v>
      </c>
      <c r="U20" s="370">
        <v>3467</v>
      </c>
      <c r="V20" s="372">
        <v>43.332083489563807</v>
      </c>
      <c r="W20" s="350"/>
      <c r="X20" s="368">
        <v>27845</v>
      </c>
      <c r="Y20" s="369">
        <v>56.440660788486873</v>
      </c>
      <c r="Z20" s="370">
        <v>21038</v>
      </c>
      <c r="AA20" s="371">
        <v>75.553959418207938</v>
      </c>
      <c r="AB20" s="370">
        <v>6807</v>
      </c>
      <c r="AC20" s="372">
        <f t="shared" si="0"/>
        <v>24.446040581792065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47816</v>
      </c>
      <c r="E21" s="365">
        <f t="shared" si="2"/>
        <v>31022</v>
      </c>
      <c r="F21" s="366">
        <f t="shared" si="3"/>
        <v>64.877865149740671</v>
      </c>
      <c r="G21" s="365">
        <f t="shared" si="4"/>
        <v>16794</v>
      </c>
      <c r="H21" s="367">
        <f t="shared" si="3"/>
        <v>35.122134850259329</v>
      </c>
      <c r="I21" s="350"/>
      <c r="J21" s="368">
        <f t="shared" si="5"/>
        <v>10228</v>
      </c>
      <c r="K21" s="369">
        <f t="shared" si="6"/>
        <v>21.390329596787687</v>
      </c>
      <c r="L21" s="370">
        <v>4176</v>
      </c>
      <c r="M21" s="371">
        <v>40.82909659757528</v>
      </c>
      <c r="N21" s="370">
        <v>6052</v>
      </c>
      <c r="O21" s="372">
        <v>59.170903402424713</v>
      </c>
      <c r="P21" s="350"/>
      <c r="Q21" s="368">
        <v>8450</v>
      </c>
      <c r="R21" s="369">
        <v>17.671908984440353</v>
      </c>
      <c r="S21" s="370">
        <v>4844</v>
      </c>
      <c r="T21" s="371">
        <v>57.325443786982241</v>
      </c>
      <c r="U21" s="370">
        <v>3606</v>
      </c>
      <c r="V21" s="372">
        <v>42.674556213017752</v>
      </c>
      <c r="W21" s="350"/>
      <c r="X21" s="368">
        <v>29138</v>
      </c>
      <c r="Y21" s="369">
        <v>60.937761418771963</v>
      </c>
      <c r="Z21" s="370">
        <v>22002</v>
      </c>
      <c r="AA21" s="371">
        <v>75.509643764156777</v>
      </c>
      <c r="AB21" s="370">
        <v>7136</v>
      </c>
      <c r="AC21" s="372">
        <f t="shared" si="0"/>
        <v>24.490356235843226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13163</v>
      </c>
      <c r="E22" s="365">
        <f t="shared" si="2"/>
        <v>8605</v>
      </c>
      <c r="F22" s="366">
        <f t="shared" si="3"/>
        <v>65.372635417458028</v>
      </c>
      <c r="G22" s="365">
        <f t="shared" si="4"/>
        <v>4558</v>
      </c>
      <c r="H22" s="367">
        <f t="shared" si="3"/>
        <v>34.627364582541972</v>
      </c>
      <c r="I22" s="350"/>
      <c r="J22" s="368">
        <f t="shared" si="5"/>
        <v>2790</v>
      </c>
      <c r="K22" s="369">
        <f t="shared" si="6"/>
        <v>21.195776038896909</v>
      </c>
      <c r="L22" s="370">
        <v>1145</v>
      </c>
      <c r="M22" s="371">
        <v>41.039426523297493</v>
      </c>
      <c r="N22" s="370">
        <v>1645</v>
      </c>
      <c r="O22" s="372">
        <v>58.960573476702507</v>
      </c>
      <c r="P22" s="350"/>
      <c r="Q22" s="368">
        <v>2090</v>
      </c>
      <c r="R22" s="369">
        <v>15.877839398313453</v>
      </c>
      <c r="S22" s="370">
        <v>1206</v>
      </c>
      <c r="T22" s="371">
        <v>57.703349282296642</v>
      </c>
      <c r="U22" s="370">
        <v>884</v>
      </c>
      <c r="V22" s="372">
        <v>42.296650717703351</v>
      </c>
      <c r="W22" s="350"/>
      <c r="X22" s="368">
        <v>8283</v>
      </c>
      <c r="Y22" s="369">
        <v>62.926384562789636</v>
      </c>
      <c r="Z22" s="370">
        <v>6254</v>
      </c>
      <c r="AA22" s="371">
        <v>75.504044428347214</v>
      </c>
      <c r="AB22" s="370">
        <v>2029</v>
      </c>
      <c r="AC22" s="372">
        <f t="shared" si="0"/>
        <v>24.495955571652782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25863</v>
      </c>
      <c r="E23" s="365">
        <f t="shared" si="2"/>
        <v>17348</v>
      </c>
      <c r="F23" s="366">
        <f t="shared" si="3"/>
        <v>67.076518578664505</v>
      </c>
      <c r="G23" s="365">
        <f t="shared" si="4"/>
        <v>8515</v>
      </c>
      <c r="H23" s="367">
        <f t="shared" si="3"/>
        <v>32.923481421335495</v>
      </c>
      <c r="I23" s="350"/>
      <c r="J23" s="368">
        <f t="shared" si="5"/>
        <v>5275</v>
      </c>
      <c r="K23" s="369">
        <f t="shared" si="6"/>
        <v>20.395932413099796</v>
      </c>
      <c r="L23" s="370">
        <v>2247</v>
      </c>
      <c r="M23" s="371">
        <v>42.597156398104261</v>
      </c>
      <c r="N23" s="370">
        <v>3028</v>
      </c>
      <c r="O23" s="372">
        <v>57.402843601895739</v>
      </c>
      <c r="P23" s="350"/>
      <c r="Q23" s="368">
        <v>4236</v>
      </c>
      <c r="R23" s="369">
        <v>16.378610370026678</v>
      </c>
      <c r="S23" s="370">
        <v>2403</v>
      </c>
      <c r="T23" s="371">
        <v>56.728045325779043</v>
      </c>
      <c r="U23" s="370">
        <v>1833</v>
      </c>
      <c r="V23" s="372">
        <v>43.271954674220964</v>
      </c>
      <c r="W23" s="350"/>
      <c r="X23" s="368">
        <v>16352</v>
      </c>
      <c r="Y23" s="369">
        <v>63.225457216873529</v>
      </c>
      <c r="Z23" s="370">
        <v>12698</v>
      </c>
      <c r="AA23" s="371">
        <v>77.654109589041099</v>
      </c>
      <c r="AB23" s="370">
        <v>3654</v>
      </c>
      <c r="AC23" s="372">
        <f t="shared" si="0"/>
        <v>22.345890410958905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63827</v>
      </c>
      <c r="E24" s="365">
        <f t="shared" si="2"/>
        <v>42708</v>
      </c>
      <c r="F24" s="366">
        <f t="shared" si="3"/>
        <v>66.912121829319887</v>
      </c>
      <c r="G24" s="365">
        <f t="shared" si="4"/>
        <v>21119</v>
      </c>
      <c r="H24" s="367">
        <f t="shared" si="3"/>
        <v>33.087878170680121</v>
      </c>
      <c r="I24" s="350"/>
      <c r="J24" s="368">
        <f t="shared" si="5"/>
        <v>15785</v>
      </c>
      <c r="K24" s="369">
        <f t="shared" si="6"/>
        <v>24.730913249878579</v>
      </c>
      <c r="L24" s="370">
        <v>7650</v>
      </c>
      <c r="M24" s="371">
        <v>48.46373139056066</v>
      </c>
      <c r="N24" s="370">
        <v>8135</v>
      </c>
      <c r="O24" s="372">
        <v>51.53626860943934</v>
      </c>
      <c r="P24" s="350"/>
      <c r="Q24" s="368">
        <v>9633</v>
      </c>
      <c r="R24" s="369">
        <v>15.092359033011107</v>
      </c>
      <c r="S24" s="370">
        <v>5703</v>
      </c>
      <c r="T24" s="371">
        <v>59.202740579258794</v>
      </c>
      <c r="U24" s="370">
        <v>3930</v>
      </c>
      <c r="V24" s="372">
        <v>40.797259420741199</v>
      </c>
      <c r="W24" s="350"/>
      <c r="X24" s="368">
        <v>38409</v>
      </c>
      <c r="Y24" s="369">
        <v>60.17672771711031</v>
      </c>
      <c r="Z24" s="370">
        <v>29355</v>
      </c>
      <c r="AA24" s="371">
        <v>76.427399828165278</v>
      </c>
      <c r="AB24" s="370">
        <v>9054</v>
      </c>
      <c r="AC24" s="372">
        <f t="shared" si="0"/>
        <v>23.572600171834726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14824</v>
      </c>
      <c r="E25" s="365">
        <f t="shared" si="2"/>
        <v>8329</v>
      </c>
      <c r="F25" s="366">
        <f t="shared" si="3"/>
        <v>56.185914732865626</v>
      </c>
      <c r="G25" s="365">
        <f t="shared" si="4"/>
        <v>6495</v>
      </c>
      <c r="H25" s="367">
        <f t="shared" si="3"/>
        <v>43.814085267134381</v>
      </c>
      <c r="I25" s="350"/>
      <c r="J25" s="368">
        <f t="shared" si="5"/>
        <v>5468</v>
      </c>
      <c r="K25" s="369">
        <f t="shared" si="6"/>
        <v>36.886130599028604</v>
      </c>
      <c r="L25" s="370">
        <v>1940</v>
      </c>
      <c r="M25" s="371">
        <v>35.479151426481351</v>
      </c>
      <c r="N25" s="370">
        <v>3528</v>
      </c>
      <c r="O25" s="372">
        <v>64.520848573518649</v>
      </c>
      <c r="P25" s="350"/>
      <c r="Q25" s="368">
        <v>2266</v>
      </c>
      <c r="R25" s="369">
        <v>15.286022665947113</v>
      </c>
      <c r="S25" s="370">
        <v>1210</v>
      </c>
      <c r="T25" s="371">
        <v>53.398058252427184</v>
      </c>
      <c r="U25" s="370">
        <v>1056</v>
      </c>
      <c r="V25" s="372">
        <v>46.601941747572816</v>
      </c>
      <c r="W25" s="350"/>
      <c r="X25" s="368">
        <v>7090</v>
      </c>
      <c r="Y25" s="369">
        <v>47.827846735024288</v>
      </c>
      <c r="Z25" s="370">
        <v>5179</v>
      </c>
      <c r="AA25" s="371">
        <v>73.046544428772918</v>
      </c>
      <c r="AB25" s="370">
        <v>1911</v>
      </c>
      <c r="AC25" s="372">
        <f t="shared" si="0"/>
        <v>26.953455571227082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3311</v>
      </c>
      <c r="E26" s="380">
        <f t="shared" si="2"/>
        <v>2237</v>
      </c>
      <c r="F26" s="381">
        <f t="shared" si="3"/>
        <v>67.562669888251278</v>
      </c>
      <c r="G26" s="380">
        <f t="shared" si="4"/>
        <v>1074</v>
      </c>
      <c r="H26" s="367">
        <f t="shared" si="3"/>
        <v>32.437330111748722</v>
      </c>
      <c r="I26" s="350"/>
      <c r="J26" s="377">
        <f t="shared" si="5"/>
        <v>665</v>
      </c>
      <c r="K26" s="378">
        <f t="shared" si="6"/>
        <v>20.084566596194502</v>
      </c>
      <c r="L26" s="375">
        <v>315</v>
      </c>
      <c r="M26" s="376">
        <v>47.368421052631575</v>
      </c>
      <c r="N26" s="375">
        <v>350</v>
      </c>
      <c r="O26" s="372">
        <v>52.631578947368418</v>
      </c>
      <c r="P26" s="350"/>
      <c r="Q26" s="377">
        <v>506</v>
      </c>
      <c r="R26" s="378">
        <v>15.282392026578073</v>
      </c>
      <c r="S26" s="375">
        <v>291</v>
      </c>
      <c r="T26" s="376">
        <v>57.509881422924906</v>
      </c>
      <c r="U26" s="375">
        <v>215</v>
      </c>
      <c r="V26" s="372">
        <v>42.490118577075094</v>
      </c>
      <c r="W26" s="350"/>
      <c r="X26" s="377">
        <v>2140</v>
      </c>
      <c r="Y26" s="378">
        <v>64.633041377227428</v>
      </c>
      <c r="Z26" s="375">
        <v>1631</v>
      </c>
      <c r="AA26" s="376">
        <v>76.214953271028037</v>
      </c>
      <c r="AB26" s="375">
        <v>509</v>
      </c>
      <c r="AC26" s="372">
        <f t="shared" si="0"/>
        <v>23.785046728971963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19659</v>
      </c>
      <c r="E27" s="380">
        <f t="shared" si="2"/>
        <v>13214</v>
      </c>
      <c r="F27" s="381">
        <f t="shared" si="3"/>
        <v>67.21603336894043</v>
      </c>
      <c r="G27" s="380">
        <f t="shared" si="4"/>
        <v>6445</v>
      </c>
      <c r="H27" s="367">
        <f t="shared" si="3"/>
        <v>32.783966631059563</v>
      </c>
      <c r="I27" s="350"/>
      <c r="J27" s="377">
        <f t="shared" si="5"/>
        <v>3580</v>
      </c>
      <c r="K27" s="378">
        <f t="shared" si="6"/>
        <v>18.21048883463045</v>
      </c>
      <c r="L27" s="375">
        <v>1508</v>
      </c>
      <c r="M27" s="376">
        <v>42.122905027932958</v>
      </c>
      <c r="N27" s="375">
        <v>2072</v>
      </c>
      <c r="O27" s="372">
        <v>57.877094972067034</v>
      </c>
      <c r="P27" s="350"/>
      <c r="Q27" s="377">
        <v>3002</v>
      </c>
      <c r="R27" s="378">
        <v>15.27035963172084</v>
      </c>
      <c r="S27" s="375">
        <v>1680</v>
      </c>
      <c r="T27" s="376">
        <v>55.96269153897402</v>
      </c>
      <c r="U27" s="375">
        <v>1322</v>
      </c>
      <c r="V27" s="372">
        <v>44.03730846102598</v>
      </c>
      <c r="W27" s="350"/>
      <c r="X27" s="377">
        <v>13077</v>
      </c>
      <c r="Y27" s="378">
        <v>66.51915153364871</v>
      </c>
      <c r="Z27" s="375">
        <v>10026</v>
      </c>
      <c r="AA27" s="376">
        <v>76.668960770818998</v>
      </c>
      <c r="AB27" s="375">
        <v>3051</v>
      </c>
      <c r="AC27" s="372">
        <f t="shared" si="0"/>
        <v>23.331039229181005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2510</v>
      </c>
      <c r="E28" s="380">
        <f t="shared" si="2"/>
        <v>1628</v>
      </c>
      <c r="F28" s="381">
        <f t="shared" si="3"/>
        <v>64.860557768924295</v>
      </c>
      <c r="G28" s="380">
        <f t="shared" si="4"/>
        <v>882</v>
      </c>
      <c r="H28" s="382">
        <f t="shared" si="3"/>
        <v>35.139442231075698</v>
      </c>
      <c r="I28" s="350"/>
      <c r="J28" s="377">
        <f t="shared" si="5"/>
        <v>539</v>
      </c>
      <c r="K28" s="378">
        <f t="shared" si="6"/>
        <v>21.474103585657371</v>
      </c>
      <c r="L28" s="375">
        <v>234</v>
      </c>
      <c r="M28" s="376">
        <v>43.413729128014843</v>
      </c>
      <c r="N28" s="375">
        <v>305</v>
      </c>
      <c r="O28" s="383">
        <v>56.586270871985157</v>
      </c>
      <c r="P28" s="350"/>
      <c r="Q28" s="377">
        <v>383</v>
      </c>
      <c r="R28" s="378">
        <v>15.258964143426295</v>
      </c>
      <c r="S28" s="375">
        <v>210</v>
      </c>
      <c r="T28" s="376">
        <v>54.830287206266313</v>
      </c>
      <c r="U28" s="375">
        <v>173</v>
      </c>
      <c r="V28" s="383">
        <v>45.16971279373368</v>
      </c>
      <c r="W28" s="350"/>
      <c r="X28" s="377">
        <v>1588</v>
      </c>
      <c r="Y28" s="378">
        <v>63.266932270916328</v>
      </c>
      <c r="Z28" s="375">
        <v>1184</v>
      </c>
      <c r="AA28" s="376">
        <v>74.559193954659946</v>
      </c>
      <c r="AB28" s="375">
        <v>404</v>
      </c>
      <c r="AC28" s="383">
        <f t="shared" si="0"/>
        <v>25.440806045340054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1253</v>
      </c>
      <c r="E29" s="386">
        <f t="shared" si="2"/>
        <v>665</v>
      </c>
      <c r="F29" s="387">
        <f t="shared" si="3"/>
        <v>53.072625698324025</v>
      </c>
      <c r="G29" s="386">
        <f t="shared" si="4"/>
        <v>588</v>
      </c>
      <c r="H29" s="388">
        <f t="shared" si="3"/>
        <v>46.927374301675975</v>
      </c>
      <c r="I29" s="350"/>
      <c r="J29" s="389">
        <f t="shared" si="5"/>
        <v>682</v>
      </c>
      <c r="K29" s="390">
        <f t="shared" si="6"/>
        <v>54.429369513168389</v>
      </c>
      <c r="L29" s="391">
        <v>253</v>
      </c>
      <c r="M29" s="392">
        <v>37.096774193548384</v>
      </c>
      <c r="N29" s="391">
        <v>429</v>
      </c>
      <c r="O29" s="393">
        <v>62.903225806451616</v>
      </c>
      <c r="P29" s="350"/>
      <c r="Q29" s="389">
        <v>184</v>
      </c>
      <c r="R29" s="390">
        <v>14.684756584197926</v>
      </c>
      <c r="S29" s="391">
        <v>112</v>
      </c>
      <c r="T29" s="392">
        <v>60.869565217391312</v>
      </c>
      <c r="U29" s="391">
        <v>72</v>
      </c>
      <c r="V29" s="393">
        <v>39.130434782608695</v>
      </c>
      <c r="W29" s="350"/>
      <c r="X29" s="389">
        <v>387</v>
      </c>
      <c r="Y29" s="390">
        <v>30.88587390263368</v>
      </c>
      <c r="Z29" s="391">
        <v>300</v>
      </c>
      <c r="AA29" s="392">
        <v>77.51937984496125</v>
      </c>
      <c r="AB29" s="391">
        <v>87</v>
      </c>
      <c r="AC29" s="393">
        <f t="shared" si="0"/>
        <v>22.480620155038761</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428913</v>
      </c>
      <c r="E31" s="1236">
        <f>L31+S31+Z31</f>
        <v>273321</v>
      </c>
      <c r="F31" s="1237">
        <f>E31/$D31*100</f>
        <v>63.724111882829384</v>
      </c>
      <c r="G31" s="1236">
        <f>N31+U31+AB31</f>
        <v>155592</v>
      </c>
      <c r="H31" s="1238">
        <f>G31/$D31*100</f>
        <v>36.275888117170609</v>
      </c>
      <c r="I31" s="320"/>
      <c r="J31" s="1239">
        <f>SUM(J12:J29)</f>
        <v>112751</v>
      </c>
      <c r="K31" s="1240">
        <f>J31/$D31*100</f>
        <v>26.287615437163247</v>
      </c>
      <c r="L31" s="1236">
        <f>SUM(L12:L29)</f>
        <v>46567</v>
      </c>
      <c r="M31" s="1237">
        <f>L31/$J31*100</f>
        <v>41.300742343748617</v>
      </c>
      <c r="N31" s="1236">
        <f>SUM(N12:N29)</f>
        <v>66184</v>
      </c>
      <c r="O31" s="1241">
        <f>N31/$J31*100</f>
        <v>58.69925765625139</v>
      </c>
      <c r="P31" s="320"/>
      <c r="Q31" s="1239">
        <f>SUM(Q12:Q29)</f>
        <v>69519</v>
      </c>
      <c r="R31" s="1240">
        <f>Q31/$D31*100</f>
        <v>16.20818207888313</v>
      </c>
      <c r="S31" s="1236">
        <f>SUM(S12:S29)</f>
        <v>39857</v>
      </c>
      <c r="T31" s="1237">
        <f>S31/$Q31*100</f>
        <v>57.332527798155894</v>
      </c>
      <c r="U31" s="1236">
        <f>SUM(U12:U29)</f>
        <v>29662</v>
      </c>
      <c r="V31" s="1241">
        <f>U31/$Q31*100</f>
        <v>42.667472201844099</v>
      </c>
      <c r="W31" s="320"/>
      <c r="X31" s="1239">
        <f>SUM(X12:X29)</f>
        <v>246643</v>
      </c>
      <c r="Y31" s="1240">
        <f>X31/$D31*100</f>
        <v>57.504202483953627</v>
      </c>
      <c r="Z31" s="1236">
        <f>SUM(Z12:Z29)</f>
        <v>186897</v>
      </c>
      <c r="AA31" s="1237">
        <f>Z31/$X31*100</f>
        <v>75.776324485187104</v>
      </c>
      <c r="AB31" s="1236">
        <f>SUM(AB12:AB29)</f>
        <v>59746</v>
      </c>
      <c r="AC31" s="1241">
        <f>AB31/$X31*100</f>
        <v>24.223675514812911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4"/>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405</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229</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230</v>
      </c>
      <c r="K8" s="1400"/>
      <c r="L8" s="1400"/>
      <c r="M8" s="1400"/>
      <c r="N8" s="1400"/>
      <c r="O8" s="1401"/>
      <c r="P8" s="317"/>
      <c r="Q8" s="1399" t="s">
        <v>231</v>
      </c>
      <c r="R8" s="1400"/>
      <c r="S8" s="1400"/>
      <c r="T8" s="1400"/>
      <c r="U8" s="1400"/>
      <c r="V8" s="1401"/>
      <c r="W8" s="317"/>
      <c r="X8" s="1399" t="s">
        <v>232</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220</v>
      </c>
      <c r="L9" s="1378" t="s">
        <v>24</v>
      </c>
      <c r="M9" s="1379"/>
      <c r="N9" s="1380" t="s">
        <v>23</v>
      </c>
      <c r="O9" s="1381"/>
      <c r="P9" s="317"/>
      <c r="Q9" s="1382" t="s">
        <v>9</v>
      </c>
      <c r="R9" s="1376" t="s">
        <v>220</v>
      </c>
      <c r="S9" s="1378" t="s">
        <v>24</v>
      </c>
      <c r="T9" s="1379"/>
      <c r="U9" s="1380" t="s">
        <v>23</v>
      </c>
      <c r="V9" s="1381"/>
      <c r="W9" s="317"/>
      <c r="X9" s="1382" t="s">
        <v>9</v>
      </c>
      <c r="Y9" s="1376" t="s">
        <v>220</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220</v>
      </c>
      <c r="G10" s="406" t="s">
        <v>9</v>
      </c>
      <c r="H10" s="888" t="s">
        <v>220</v>
      </c>
      <c r="I10" s="346"/>
      <c r="J10" s="1383"/>
      <c r="K10" s="1377"/>
      <c r="L10" s="404" t="s">
        <v>9</v>
      </c>
      <c r="M10" s="403" t="s">
        <v>221</v>
      </c>
      <c r="N10" s="407" t="s">
        <v>9</v>
      </c>
      <c r="O10" s="402" t="s">
        <v>221</v>
      </c>
      <c r="P10" s="347"/>
      <c r="Q10" s="1383"/>
      <c r="R10" s="1377"/>
      <c r="S10" s="404" t="s">
        <v>9</v>
      </c>
      <c r="T10" s="403" t="s">
        <v>221</v>
      </c>
      <c r="U10" s="407" t="s">
        <v>9</v>
      </c>
      <c r="V10" s="402" t="s">
        <v>221</v>
      </c>
      <c r="W10" s="347"/>
      <c r="X10" s="1383"/>
      <c r="Y10" s="1377"/>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139163</v>
      </c>
      <c r="E12" s="352">
        <f>L12+S12+Z12</f>
        <v>87273</v>
      </c>
      <c r="F12" s="353">
        <f>E12/$D12*100</f>
        <v>62.712790037581833</v>
      </c>
      <c r="G12" s="352">
        <f>N12+U12+AB12</f>
        <v>51890</v>
      </c>
      <c r="H12" s="354">
        <f>G12/$D12*100</f>
        <v>37.287209962418174</v>
      </c>
      <c r="I12" s="350"/>
      <c r="J12" s="355">
        <f>L12+N12</f>
        <v>42649</v>
      </c>
      <c r="K12" s="356">
        <f>J12/$D12*100</f>
        <v>30.646795484431927</v>
      </c>
      <c r="L12" s="357">
        <v>17149</v>
      </c>
      <c r="M12" s="353">
        <v>40.209618044971748</v>
      </c>
      <c r="N12" s="357">
        <v>25500</v>
      </c>
      <c r="O12" s="358">
        <v>59.790381955028252</v>
      </c>
      <c r="P12" s="350"/>
      <c r="Q12" s="355">
        <v>28011</v>
      </c>
      <c r="R12" s="356">
        <v>20.128194994359134</v>
      </c>
      <c r="S12" s="357">
        <v>17876</v>
      </c>
      <c r="T12" s="353">
        <v>63.817785869836854</v>
      </c>
      <c r="U12" s="357">
        <v>10135</v>
      </c>
      <c r="V12" s="358">
        <v>36.182214130163146</v>
      </c>
      <c r="W12" s="350"/>
      <c r="X12" s="355">
        <v>68503</v>
      </c>
      <c r="Y12" s="356">
        <v>49.225009521208939</v>
      </c>
      <c r="Z12" s="357">
        <v>52248</v>
      </c>
      <c r="AA12" s="353">
        <v>76.271112214063621</v>
      </c>
      <c r="AB12" s="357">
        <v>16255</v>
      </c>
      <c r="AC12" s="358">
        <f t="shared" ref="AC12:AC29" si="0">AB12/$X12*100</f>
        <v>23.728887785936379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15348</v>
      </c>
      <c r="E13" s="365">
        <f t="shared" ref="E13:E29" si="2">L13+S13+Z13</f>
        <v>9678</v>
      </c>
      <c r="F13" s="366">
        <f t="shared" ref="F13:H29" si="3">E13/$D13*100</f>
        <v>63.057075840500389</v>
      </c>
      <c r="G13" s="365">
        <f t="shared" ref="G13:G29" si="4">N13+U13+AB13</f>
        <v>5670</v>
      </c>
      <c r="H13" s="367">
        <f t="shared" si="3"/>
        <v>36.942924159499604</v>
      </c>
      <c r="I13" s="350"/>
      <c r="J13" s="368">
        <f t="shared" ref="J13:J29" si="5">L13+N13</f>
        <v>3296</v>
      </c>
      <c r="K13" s="369">
        <f t="shared" ref="K13:K29" si="6">J13/$D13*100</f>
        <v>21.475110763617408</v>
      </c>
      <c r="L13" s="370">
        <v>1348</v>
      </c>
      <c r="M13" s="371">
        <v>40.898058252427184</v>
      </c>
      <c r="N13" s="370">
        <v>1948</v>
      </c>
      <c r="O13" s="372">
        <v>59.101941747572816</v>
      </c>
      <c r="P13" s="350"/>
      <c r="Q13" s="368">
        <v>2693</v>
      </c>
      <c r="R13" s="369">
        <v>17.546260099035706</v>
      </c>
      <c r="S13" s="370">
        <v>1574</v>
      </c>
      <c r="T13" s="371">
        <v>58.447827701448198</v>
      </c>
      <c r="U13" s="370">
        <v>1119</v>
      </c>
      <c r="V13" s="372">
        <v>41.552172298551795</v>
      </c>
      <c r="W13" s="350"/>
      <c r="X13" s="368">
        <v>9359</v>
      </c>
      <c r="Y13" s="369">
        <v>60.978629137346886</v>
      </c>
      <c r="Z13" s="370">
        <v>6756</v>
      </c>
      <c r="AA13" s="371">
        <v>72.187199487124701</v>
      </c>
      <c r="AB13" s="370">
        <v>2603</v>
      </c>
      <c r="AC13" s="372">
        <f t="shared" si="0"/>
        <v>27.812800512875306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10758</v>
      </c>
      <c r="E14" s="365">
        <f t="shared" si="2"/>
        <v>6953</v>
      </c>
      <c r="F14" s="366">
        <f t="shared" si="3"/>
        <v>64.630972299683947</v>
      </c>
      <c r="G14" s="365">
        <f t="shared" si="4"/>
        <v>3805</v>
      </c>
      <c r="H14" s="367">
        <f t="shared" si="3"/>
        <v>35.369027700316039</v>
      </c>
      <c r="I14" s="350"/>
      <c r="J14" s="368">
        <f t="shared" si="5"/>
        <v>2665</v>
      </c>
      <c r="K14" s="369">
        <f t="shared" si="6"/>
        <v>24.772262502323851</v>
      </c>
      <c r="L14" s="370">
        <v>1030</v>
      </c>
      <c r="M14" s="371">
        <v>38.649155722326455</v>
      </c>
      <c r="N14" s="370">
        <v>1635</v>
      </c>
      <c r="O14" s="372">
        <v>61.350844277673545</v>
      </c>
      <c r="P14" s="350"/>
      <c r="Q14" s="368">
        <v>2158</v>
      </c>
      <c r="R14" s="369">
        <v>20.059490611637852</v>
      </c>
      <c r="S14" s="370">
        <v>1283</v>
      </c>
      <c r="T14" s="371">
        <v>59.45319740500463</v>
      </c>
      <c r="U14" s="370">
        <v>875</v>
      </c>
      <c r="V14" s="372">
        <v>40.54680259499537</v>
      </c>
      <c r="W14" s="350"/>
      <c r="X14" s="368">
        <v>5935</v>
      </c>
      <c r="Y14" s="369">
        <v>55.168246886038297</v>
      </c>
      <c r="Z14" s="370">
        <v>4640</v>
      </c>
      <c r="AA14" s="371">
        <v>78.180286436394269</v>
      </c>
      <c r="AB14" s="370">
        <v>1295</v>
      </c>
      <c r="AC14" s="372">
        <f t="shared" si="0"/>
        <v>21.819713563605728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11380</v>
      </c>
      <c r="E15" s="365">
        <f t="shared" si="2"/>
        <v>6740</v>
      </c>
      <c r="F15" s="366">
        <f t="shared" si="3"/>
        <v>59.226713532513173</v>
      </c>
      <c r="G15" s="365">
        <f t="shared" si="4"/>
        <v>4640</v>
      </c>
      <c r="H15" s="367">
        <f t="shared" si="3"/>
        <v>40.77328646748682</v>
      </c>
      <c r="I15" s="350"/>
      <c r="J15" s="368">
        <f t="shared" si="5"/>
        <v>3346</v>
      </c>
      <c r="K15" s="369">
        <f t="shared" si="6"/>
        <v>29.402460456942002</v>
      </c>
      <c r="L15" s="370">
        <v>1317</v>
      </c>
      <c r="M15" s="371">
        <v>39.360430364614466</v>
      </c>
      <c r="N15" s="370">
        <v>2029</v>
      </c>
      <c r="O15" s="372">
        <v>60.639569635385534</v>
      </c>
      <c r="P15" s="350"/>
      <c r="Q15" s="368">
        <v>2380</v>
      </c>
      <c r="R15" s="369">
        <v>20.913884007029875</v>
      </c>
      <c r="S15" s="370">
        <v>1319</v>
      </c>
      <c r="T15" s="371">
        <v>55.420168067226896</v>
      </c>
      <c r="U15" s="370">
        <v>1061</v>
      </c>
      <c r="V15" s="372">
        <v>44.579831932773111</v>
      </c>
      <c r="W15" s="350"/>
      <c r="X15" s="368">
        <v>5654</v>
      </c>
      <c r="Y15" s="369">
        <v>49.68365553602812</v>
      </c>
      <c r="Z15" s="370">
        <v>4104</v>
      </c>
      <c r="AA15" s="371">
        <v>72.585779978776088</v>
      </c>
      <c r="AB15" s="370">
        <v>1550</v>
      </c>
      <c r="AC15" s="372">
        <f t="shared" si="0"/>
        <v>27.414220021223912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17503</v>
      </c>
      <c r="E16" s="365">
        <f t="shared" si="2"/>
        <v>10163</v>
      </c>
      <c r="F16" s="366">
        <f t="shared" si="3"/>
        <v>58.064331828829339</v>
      </c>
      <c r="G16" s="365">
        <f t="shared" si="4"/>
        <v>7340</v>
      </c>
      <c r="H16" s="367">
        <f t="shared" si="3"/>
        <v>41.935668171170661</v>
      </c>
      <c r="I16" s="350"/>
      <c r="J16" s="368">
        <f t="shared" si="5"/>
        <v>6964</v>
      </c>
      <c r="K16" s="369">
        <f t="shared" si="6"/>
        <v>39.787465005998975</v>
      </c>
      <c r="L16" s="370">
        <v>2815</v>
      </c>
      <c r="M16" s="371">
        <v>40.422171165996552</v>
      </c>
      <c r="N16" s="370">
        <v>4149</v>
      </c>
      <c r="O16" s="372">
        <v>59.577828834003441</v>
      </c>
      <c r="P16" s="350"/>
      <c r="Q16" s="368">
        <v>3571</v>
      </c>
      <c r="R16" s="369">
        <v>20.402216762840656</v>
      </c>
      <c r="S16" s="370">
        <v>2153</v>
      </c>
      <c r="T16" s="371">
        <v>60.291234948193782</v>
      </c>
      <c r="U16" s="370">
        <v>1418</v>
      </c>
      <c r="V16" s="372">
        <v>39.708765051806218</v>
      </c>
      <c r="W16" s="350"/>
      <c r="X16" s="368">
        <v>6968</v>
      </c>
      <c r="Y16" s="369">
        <v>39.810318231160373</v>
      </c>
      <c r="Z16" s="370">
        <v>5195</v>
      </c>
      <c r="AA16" s="371">
        <v>74.555109070034447</v>
      </c>
      <c r="AB16" s="370">
        <v>1773</v>
      </c>
      <c r="AC16" s="372">
        <f t="shared" si="0"/>
        <v>25.44489092996556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8008</v>
      </c>
      <c r="E17" s="375">
        <f t="shared" si="2"/>
        <v>5065</v>
      </c>
      <c r="F17" s="376">
        <f t="shared" si="3"/>
        <v>63.249250749250749</v>
      </c>
      <c r="G17" s="375">
        <f t="shared" si="4"/>
        <v>2943</v>
      </c>
      <c r="H17" s="367">
        <f t="shared" si="3"/>
        <v>36.750749250749251</v>
      </c>
      <c r="I17" s="350"/>
      <c r="J17" s="377">
        <f t="shared" si="5"/>
        <v>1945</v>
      </c>
      <c r="K17" s="378">
        <f t="shared" si="6"/>
        <v>24.28821178821179</v>
      </c>
      <c r="L17" s="375">
        <v>782</v>
      </c>
      <c r="M17" s="376">
        <v>40.205655526992288</v>
      </c>
      <c r="N17" s="375">
        <v>1163</v>
      </c>
      <c r="O17" s="372">
        <v>59.794344473007712</v>
      </c>
      <c r="P17" s="350"/>
      <c r="Q17" s="377">
        <v>1658</v>
      </c>
      <c r="R17" s="378">
        <v>20.704295704295706</v>
      </c>
      <c r="S17" s="375">
        <v>921</v>
      </c>
      <c r="T17" s="376">
        <v>55.548854041013271</v>
      </c>
      <c r="U17" s="375">
        <v>737</v>
      </c>
      <c r="V17" s="372">
        <v>44.451145958986729</v>
      </c>
      <c r="W17" s="350"/>
      <c r="X17" s="377">
        <v>4405</v>
      </c>
      <c r="Y17" s="378">
        <v>55.007492507492508</v>
      </c>
      <c r="Z17" s="375">
        <v>3362</v>
      </c>
      <c r="AA17" s="376">
        <v>76.322360953461981</v>
      </c>
      <c r="AB17" s="375">
        <v>1043</v>
      </c>
      <c r="AC17" s="372">
        <f t="shared" si="0"/>
        <v>23.677639046538022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41149</v>
      </c>
      <c r="E18" s="365">
        <f t="shared" si="2"/>
        <v>26061</v>
      </c>
      <c r="F18" s="366">
        <f t="shared" si="3"/>
        <v>63.33325232690953</v>
      </c>
      <c r="G18" s="365">
        <f t="shared" si="4"/>
        <v>15088</v>
      </c>
      <c r="H18" s="367">
        <f t="shared" si="3"/>
        <v>36.666747673090477</v>
      </c>
      <c r="I18" s="350"/>
      <c r="J18" s="368">
        <f t="shared" si="5"/>
        <v>9506</v>
      </c>
      <c r="K18" s="369">
        <f t="shared" si="6"/>
        <v>23.101411941966997</v>
      </c>
      <c r="L18" s="370">
        <v>3968</v>
      </c>
      <c r="M18" s="371">
        <v>41.742057647801388</v>
      </c>
      <c r="N18" s="370">
        <v>5538</v>
      </c>
      <c r="O18" s="372">
        <v>58.257942352198612</v>
      </c>
      <c r="P18" s="350"/>
      <c r="Q18" s="368">
        <v>6941</v>
      </c>
      <c r="R18" s="369">
        <v>16.867967629833043</v>
      </c>
      <c r="S18" s="370">
        <v>3950</v>
      </c>
      <c r="T18" s="371">
        <v>56.908226480334243</v>
      </c>
      <c r="U18" s="370">
        <v>2991</v>
      </c>
      <c r="V18" s="372">
        <v>43.091773519665757</v>
      </c>
      <c r="W18" s="350"/>
      <c r="X18" s="368">
        <v>24702</v>
      </c>
      <c r="Y18" s="369">
        <v>60.030620428199953</v>
      </c>
      <c r="Z18" s="370">
        <v>18143</v>
      </c>
      <c r="AA18" s="371">
        <v>73.447494130029952</v>
      </c>
      <c r="AB18" s="370">
        <v>6559</v>
      </c>
      <c r="AC18" s="372">
        <f t="shared" si="0"/>
        <v>26.552505869970044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25770</v>
      </c>
      <c r="E19" s="365">
        <f t="shared" si="2"/>
        <v>15803</v>
      </c>
      <c r="F19" s="366">
        <f t="shared" si="3"/>
        <v>61.323244082266207</v>
      </c>
      <c r="G19" s="365">
        <f t="shared" si="4"/>
        <v>9967</v>
      </c>
      <c r="H19" s="367">
        <f t="shared" si="3"/>
        <v>38.6767559177338</v>
      </c>
      <c r="I19" s="350"/>
      <c r="J19" s="368">
        <f t="shared" si="5"/>
        <v>6684</v>
      </c>
      <c r="K19" s="369">
        <f t="shared" si="6"/>
        <v>25.937136204889406</v>
      </c>
      <c r="L19" s="370">
        <v>2707</v>
      </c>
      <c r="M19" s="371">
        <v>40.49970077797726</v>
      </c>
      <c r="N19" s="370">
        <v>3977</v>
      </c>
      <c r="O19" s="372">
        <v>59.500299222022747</v>
      </c>
      <c r="P19" s="350"/>
      <c r="Q19" s="368">
        <v>4557</v>
      </c>
      <c r="R19" s="369">
        <v>17.683352735739234</v>
      </c>
      <c r="S19" s="370">
        <v>2655</v>
      </c>
      <c r="T19" s="371">
        <v>58.262014483212646</v>
      </c>
      <c r="U19" s="370">
        <v>1902</v>
      </c>
      <c r="V19" s="372">
        <v>41.737985516787361</v>
      </c>
      <c r="W19" s="350"/>
      <c r="X19" s="368">
        <v>14529</v>
      </c>
      <c r="Y19" s="369">
        <v>56.379511059371353</v>
      </c>
      <c r="Z19" s="370">
        <v>10441</v>
      </c>
      <c r="AA19" s="371">
        <v>71.863170211301536</v>
      </c>
      <c r="AB19" s="370">
        <v>4088</v>
      </c>
      <c r="AC19" s="372">
        <f t="shared" si="0"/>
        <v>28.136829788698464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99667</v>
      </c>
      <c r="E20" s="365">
        <f t="shared" si="2"/>
        <v>63315</v>
      </c>
      <c r="F20" s="366">
        <f t="shared" si="3"/>
        <v>63.526543389486989</v>
      </c>
      <c r="G20" s="365">
        <f t="shared" si="4"/>
        <v>36352</v>
      </c>
      <c r="H20" s="367">
        <f t="shared" si="3"/>
        <v>36.473456610513011</v>
      </c>
      <c r="I20" s="350"/>
      <c r="J20" s="368">
        <f t="shared" si="5"/>
        <v>22197</v>
      </c>
      <c r="K20" s="369">
        <f t="shared" si="6"/>
        <v>22.271162972699088</v>
      </c>
      <c r="L20" s="370">
        <v>8930</v>
      </c>
      <c r="M20" s="371">
        <v>40.230661801144294</v>
      </c>
      <c r="N20" s="370">
        <v>13267</v>
      </c>
      <c r="O20" s="372">
        <v>59.769338198855706</v>
      </c>
      <c r="P20" s="350"/>
      <c r="Q20" s="368">
        <v>18971</v>
      </c>
      <c r="R20" s="369">
        <v>19.034384500386288</v>
      </c>
      <c r="S20" s="370">
        <v>11001</v>
      </c>
      <c r="T20" s="371">
        <v>57.98850877655368</v>
      </c>
      <c r="U20" s="370">
        <v>7970</v>
      </c>
      <c r="V20" s="372">
        <v>42.011491223446313</v>
      </c>
      <c r="W20" s="350"/>
      <c r="X20" s="368">
        <v>58499</v>
      </c>
      <c r="Y20" s="369">
        <v>58.694452526914631</v>
      </c>
      <c r="Z20" s="370">
        <v>43384</v>
      </c>
      <c r="AA20" s="371">
        <v>74.161951486350191</v>
      </c>
      <c r="AB20" s="370">
        <v>15115</v>
      </c>
      <c r="AC20" s="372">
        <f t="shared" si="0"/>
        <v>25.838048513649809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63056</v>
      </c>
      <c r="E21" s="365">
        <f t="shared" si="2"/>
        <v>39194</v>
      </c>
      <c r="F21" s="366">
        <f t="shared" si="3"/>
        <v>62.157447348388736</v>
      </c>
      <c r="G21" s="365">
        <f t="shared" si="4"/>
        <v>23862</v>
      </c>
      <c r="H21" s="367">
        <f t="shared" si="3"/>
        <v>37.842552651611264</v>
      </c>
      <c r="I21" s="350"/>
      <c r="J21" s="368">
        <f t="shared" si="5"/>
        <v>16236</v>
      </c>
      <c r="K21" s="369">
        <f t="shared" si="6"/>
        <v>25.748540979446844</v>
      </c>
      <c r="L21" s="370">
        <v>6621</v>
      </c>
      <c r="M21" s="371">
        <v>40.779748706577976</v>
      </c>
      <c r="N21" s="370">
        <v>9615</v>
      </c>
      <c r="O21" s="372">
        <v>59.220251293422024</v>
      </c>
      <c r="P21" s="350"/>
      <c r="Q21" s="368">
        <v>13031</v>
      </c>
      <c r="R21" s="369">
        <v>20.665757421974117</v>
      </c>
      <c r="S21" s="370">
        <v>7769</v>
      </c>
      <c r="T21" s="371">
        <v>59.619369196531345</v>
      </c>
      <c r="U21" s="370">
        <v>5262</v>
      </c>
      <c r="V21" s="372">
        <v>40.380630803468655</v>
      </c>
      <c r="W21" s="350"/>
      <c r="X21" s="368">
        <v>33789</v>
      </c>
      <c r="Y21" s="369">
        <v>53.585701598579035</v>
      </c>
      <c r="Z21" s="370">
        <v>24804</v>
      </c>
      <c r="AA21" s="371">
        <v>73.408505726715802</v>
      </c>
      <c r="AB21" s="370">
        <v>8985</v>
      </c>
      <c r="AC21" s="372">
        <f t="shared" si="0"/>
        <v>26.591494273284205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13509</v>
      </c>
      <c r="E22" s="365">
        <f t="shared" si="2"/>
        <v>8578</v>
      </c>
      <c r="F22" s="366">
        <f t="shared" si="3"/>
        <v>63.498408468428458</v>
      </c>
      <c r="G22" s="365">
        <f t="shared" si="4"/>
        <v>4931</v>
      </c>
      <c r="H22" s="367">
        <f t="shared" si="3"/>
        <v>36.501591531571542</v>
      </c>
      <c r="I22" s="350"/>
      <c r="J22" s="368">
        <f t="shared" si="5"/>
        <v>3400</v>
      </c>
      <c r="K22" s="369">
        <f t="shared" si="6"/>
        <v>25.168406247686725</v>
      </c>
      <c r="L22" s="370">
        <v>1424</v>
      </c>
      <c r="M22" s="371">
        <v>41.882352941176471</v>
      </c>
      <c r="N22" s="370">
        <v>1976</v>
      </c>
      <c r="O22" s="372">
        <v>58.117647058823529</v>
      </c>
      <c r="P22" s="350"/>
      <c r="Q22" s="368">
        <v>2572</v>
      </c>
      <c r="R22" s="369">
        <v>19.039159079132432</v>
      </c>
      <c r="S22" s="370">
        <v>1560</v>
      </c>
      <c r="T22" s="371">
        <v>60.653188180404349</v>
      </c>
      <c r="U22" s="370">
        <v>1012</v>
      </c>
      <c r="V22" s="372">
        <v>39.346811819595644</v>
      </c>
      <c r="W22" s="350"/>
      <c r="X22" s="368">
        <v>7537</v>
      </c>
      <c r="Y22" s="369">
        <v>55.79243467318085</v>
      </c>
      <c r="Z22" s="370">
        <v>5594</v>
      </c>
      <c r="AA22" s="371">
        <v>74.220512140108795</v>
      </c>
      <c r="AB22" s="370">
        <v>1943</v>
      </c>
      <c r="AC22" s="372">
        <f t="shared" si="0"/>
        <v>25.779487859891205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26620</v>
      </c>
      <c r="E23" s="365">
        <f t="shared" si="2"/>
        <v>16379</v>
      </c>
      <c r="F23" s="366">
        <f t="shared" si="3"/>
        <v>61.528925619834709</v>
      </c>
      <c r="G23" s="365">
        <f t="shared" si="4"/>
        <v>10241</v>
      </c>
      <c r="H23" s="367">
        <f t="shared" si="3"/>
        <v>38.471074380165291</v>
      </c>
      <c r="I23" s="350"/>
      <c r="J23" s="368">
        <f t="shared" si="5"/>
        <v>7906</v>
      </c>
      <c r="K23" s="369">
        <f t="shared" si="6"/>
        <v>29.699474079639369</v>
      </c>
      <c r="L23" s="370">
        <v>3024</v>
      </c>
      <c r="M23" s="371">
        <v>38.249430812041481</v>
      </c>
      <c r="N23" s="370">
        <v>4882</v>
      </c>
      <c r="O23" s="372">
        <v>61.750569187958519</v>
      </c>
      <c r="P23" s="350"/>
      <c r="Q23" s="368">
        <v>4895</v>
      </c>
      <c r="R23" s="369">
        <v>18.388429752066116</v>
      </c>
      <c r="S23" s="370">
        <v>2865</v>
      </c>
      <c r="T23" s="371">
        <v>58.529111338100101</v>
      </c>
      <c r="U23" s="370">
        <v>2030</v>
      </c>
      <c r="V23" s="372">
        <v>41.470888661899899</v>
      </c>
      <c r="W23" s="350"/>
      <c r="X23" s="368">
        <v>13819</v>
      </c>
      <c r="Y23" s="369">
        <v>51.912096168294518</v>
      </c>
      <c r="Z23" s="370">
        <v>10490</v>
      </c>
      <c r="AA23" s="371">
        <v>75.909979014400463</v>
      </c>
      <c r="AB23" s="370">
        <v>3329</v>
      </c>
      <c r="AC23" s="372">
        <f t="shared" si="0"/>
        <v>24.090020985599537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73757</v>
      </c>
      <c r="E24" s="365">
        <f t="shared" si="2"/>
        <v>47004</v>
      </c>
      <c r="F24" s="366">
        <f t="shared" si="3"/>
        <v>63.728188510921001</v>
      </c>
      <c r="G24" s="365">
        <f t="shared" si="4"/>
        <v>26753</v>
      </c>
      <c r="H24" s="367">
        <f t="shared" si="3"/>
        <v>36.271811489079006</v>
      </c>
      <c r="I24" s="350"/>
      <c r="J24" s="368">
        <f t="shared" si="5"/>
        <v>21084</v>
      </c>
      <c r="K24" s="369">
        <f t="shared" si="6"/>
        <v>28.585761351464946</v>
      </c>
      <c r="L24" s="370">
        <v>9415</v>
      </c>
      <c r="M24" s="371">
        <v>44.654714475431604</v>
      </c>
      <c r="N24" s="370">
        <v>11669</v>
      </c>
      <c r="O24" s="372">
        <v>55.345285524568389</v>
      </c>
      <c r="P24" s="350"/>
      <c r="Q24" s="368">
        <v>13049</v>
      </c>
      <c r="R24" s="369">
        <v>17.691880092736962</v>
      </c>
      <c r="S24" s="370">
        <v>8011</v>
      </c>
      <c r="T24" s="371">
        <v>61.391677523181855</v>
      </c>
      <c r="U24" s="370">
        <v>5038</v>
      </c>
      <c r="V24" s="372">
        <v>38.608322476818145</v>
      </c>
      <c r="W24" s="350"/>
      <c r="X24" s="368">
        <v>39624</v>
      </c>
      <c r="Y24" s="369">
        <v>53.722358555798088</v>
      </c>
      <c r="Z24" s="370">
        <v>29578</v>
      </c>
      <c r="AA24" s="371">
        <v>74.646678780537044</v>
      </c>
      <c r="AB24" s="370">
        <v>10046</v>
      </c>
      <c r="AC24" s="372">
        <f t="shared" si="0"/>
        <v>25.353321219462956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18976</v>
      </c>
      <c r="E25" s="365">
        <f t="shared" si="2"/>
        <v>10352</v>
      </c>
      <c r="F25" s="366">
        <f t="shared" si="3"/>
        <v>54.553119730185493</v>
      </c>
      <c r="G25" s="365">
        <f t="shared" si="4"/>
        <v>8624</v>
      </c>
      <c r="H25" s="367">
        <f t="shared" si="3"/>
        <v>45.446880269814507</v>
      </c>
      <c r="I25" s="350"/>
      <c r="J25" s="368">
        <f t="shared" si="5"/>
        <v>7790</v>
      </c>
      <c r="K25" s="369">
        <f t="shared" si="6"/>
        <v>41.051854974704888</v>
      </c>
      <c r="L25" s="370">
        <v>2839</v>
      </c>
      <c r="M25" s="371">
        <v>36.444159178433885</v>
      </c>
      <c r="N25" s="370">
        <v>4951</v>
      </c>
      <c r="O25" s="372">
        <v>63.555840821566115</v>
      </c>
      <c r="P25" s="350"/>
      <c r="Q25" s="368">
        <v>3553</v>
      </c>
      <c r="R25" s="369">
        <v>18.723650927487352</v>
      </c>
      <c r="S25" s="370">
        <v>1962</v>
      </c>
      <c r="T25" s="371">
        <v>55.220940050661419</v>
      </c>
      <c r="U25" s="370">
        <v>1591</v>
      </c>
      <c r="V25" s="372">
        <v>44.779059949338581</v>
      </c>
      <c r="W25" s="350"/>
      <c r="X25" s="368">
        <v>7633</v>
      </c>
      <c r="Y25" s="369">
        <v>40.224494097807757</v>
      </c>
      <c r="Z25" s="370">
        <v>5551</v>
      </c>
      <c r="AA25" s="371">
        <v>72.723699724878827</v>
      </c>
      <c r="AB25" s="370">
        <v>2082</v>
      </c>
      <c r="AC25" s="372">
        <f t="shared" si="0"/>
        <v>27.276300275121184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6374</v>
      </c>
      <c r="E26" s="380">
        <f t="shared" si="2"/>
        <v>4092</v>
      </c>
      <c r="F26" s="381">
        <f t="shared" si="3"/>
        <v>64.19830561656731</v>
      </c>
      <c r="G26" s="380">
        <f t="shared" si="4"/>
        <v>2282</v>
      </c>
      <c r="H26" s="367">
        <f t="shared" si="3"/>
        <v>35.801694383432697</v>
      </c>
      <c r="I26" s="350"/>
      <c r="J26" s="377">
        <f t="shared" si="5"/>
        <v>1166</v>
      </c>
      <c r="K26" s="378">
        <f t="shared" si="6"/>
        <v>18.293065578914337</v>
      </c>
      <c r="L26" s="375">
        <v>448</v>
      </c>
      <c r="M26" s="376">
        <v>38.421955403087473</v>
      </c>
      <c r="N26" s="375">
        <v>718</v>
      </c>
      <c r="O26" s="372">
        <v>61.57804459691252</v>
      </c>
      <c r="P26" s="350"/>
      <c r="Q26" s="377">
        <v>920</v>
      </c>
      <c r="R26" s="378">
        <v>14.4336366488861</v>
      </c>
      <c r="S26" s="375">
        <v>492</v>
      </c>
      <c r="T26" s="376">
        <v>53.478260869565219</v>
      </c>
      <c r="U26" s="375">
        <v>428</v>
      </c>
      <c r="V26" s="372">
        <v>46.521739130434781</v>
      </c>
      <c r="W26" s="350"/>
      <c r="X26" s="377">
        <v>4288</v>
      </c>
      <c r="Y26" s="378">
        <v>67.273297772199555</v>
      </c>
      <c r="Z26" s="375">
        <v>3152</v>
      </c>
      <c r="AA26" s="376">
        <v>73.507462686567166</v>
      </c>
      <c r="AB26" s="375">
        <v>1136</v>
      </c>
      <c r="AC26" s="372">
        <f t="shared" si="0"/>
        <v>26.492537313432834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26806</v>
      </c>
      <c r="E27" s="380">
        <f t="shared" si="2"/>
        <v>16371</v>
      </c>
      <c r="F27" s="381">
        <f t="shared" si="3"/>
        <v>61.072148026561216</v>
      </c>
      <c r="G27" s="380">
        <f t="shared" si="4"/>
        <v>10435</v>
      </c>
      <c r="H27" s="367">
        <f t="shared" si="3"/>
        <v>38.927851973438784</v>
      </c>
      <c r="I27" s="350"/>
      <c r="J27" s="377">
        <f t="shared" si="5"/>
        <v>6580</v>
      </c>
      <c r="K27" s="378">
        <f t="shared" si="6"/>
        <v>24.546743266432888</v>
      </c>
      <c r="L27" s="375">
        <v>2563</v>
      </c>
      <c r="M27" s="376">
        <v>38.951367781155014</v>
      </c>
      <c r="N27" s="375">
        <v>4017</v>
      </c>
      <c r="O27" s="372">
        <v>61.048632218844986</v>
      </c>
      <c r="P27" s="350"/>
      <c r="Q27" s="377">
        <v>4968</v>
      </c>
      <c r="R27" s="378">
        <v>18.533164216966348</v>
      </c>
      <c r="S27" s="375">
        <v>2687</v>
      </c>
      <c r="T27" s="376">
        <v>54.086151368760063</v>
      </c>
      <c r="U27" s="375">
        <v>2281</v>
      </c>
      <c r="V27" s="372">
        <v>45.913848631239937</v>
      </c>
      <c r="W27" s="350"/>
      <c r="X27" s="377">
        <v>15258</v>
      </c>
      <c r="Y27" s="378">
        <v>56.920092516600761</v>
      </c>
      <c r="Z27" s="375">
        <v>11121</v>
      </c>
      <c r="AA27" s="376">
        <v>72.886354699174206</v>
      </c>
      <c r="AB27" s="375">
        <v>4137</v>
      </c>
      <c r="AC27" s="372">
        <f t="shared" si="0"/>
        <v>27.113645300825794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4421</v>
      </c>
      <c r="E28" s="380">
        <f t="shared" si="2"/>
        <v>2828</v>
      </c>
      <c r="F28" s="381">
        <f t="shared" si="3"/>
        <v>63.967428183668851</v>
      </c>
      <c r="G28" s="380">
        <f t="shared" si="4"/>
        <v>1593</v>
      </c>
      <c r="H28" s="382">
        <f t="shared" si="3"/>
        <v>36.032571816331149</v>
      </c>
      <c r="I28" s="350"/>
      <c r="J28" s="377">
        <f t="shared" si="5"/>
        <v>740</v>
      </c>
      <c r="K28" s="378">
        <f t="shared" si="6"/>
        <v>16.738294503505994</v>
      </c>
      <c r="L28" s="375">
        <v>301</v>
      </c>
      <c r="M28" s="376">
        <v>40.675675675675677</v>
      </c>
      <c r="N28" s="375">
        <v>439</v>
      </c>
      <c r="O28" s="383">
        <v>59.32432432432433</v>
      </c>
      <c r="P28" s="350"/>
      <c r="Q28" s="377">
        <v>785</v>
      </c>
      <c r="R28" s="378">
        <v>17.756163763854332</v>
      </c>
      <c r="S28" s="375">
        <v>438</v>
      </c>
      <c r="T28" s="376">
        <v>55.796178343949045</v>
      </c>
      <c r="U28" s="375">
        <v>347</v>
      </c>
      <c r="V28" s="383">
        <v>44.203821656050955</v>
      </c>
      <c r="W28" s="350"/>
      <c r="X28" s="377">
        <v>2896</v>
      </c>
      <c r="Y28" s="378">
        <v>65.505541732639671</v>
      </c>
      <c r="Z28" s="375">
        <v>2089</v>
      </c>
      <c r="AA28" s="376">
        <v>72.13397790055248</v>
      </c>
      <c r="AB28" s="375">
        <v>807</v>
      </c>
      <c r="AC28" s="383">
        <f t="shared" si="0"/>
        <v>27.866022099447513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1430</v>
      </c>
      <c r="E29" s="386">
        <f t="shared" si="2"/>
        <v>758</v>
      </c>
      <c r="F29" s="387">
        <f t="shared" si="3"/>
        <v>53.006993006993007</v>
      </c>
      <c r="G29" s="386">
        <f t="shared" si="4"/>
        <v>672</v>
      </c>
      <c r="H29" s="388">
        <f t="shared" si="3"/>
        <v>46.993006993006993</v>
      </c>
      <c r="I29" s="350"/>
      <c r="J29" s="389">
        <f t="shared" si="5"/>
        <v>801</v>
      </c>
      <c r="K29" s="390">
        <f t="shared" si="6"/>
        <v>56.013986013986013</v>
      </c>
      <c r="L29" s="391">
        <v>287</v>
      </c>
      <c r="M29" s="392">
        <v>35.830212234706615</v>
      </c>
      <c r="N29" s="391">
        <v>514</v>
      </c>
      <c r="O29" s="393">
        <v>64.169787765293378</v>
      </c>
      <c r="P29" s="350"/>
      <c r="Q29" s="389">
        <v>218</v>
      </c>
      <c r="R29" s="390">
        <v>15.244755244755245</v>
      </c>
      <c r="S29" s="391">
        <v>159</v>
      </c>
      <c r="T29" s="392">
        <v>72.935779816513758</v>
      </c>
      <c r="U29" s="391">
        <v>59</v>
      </c>
      <c r="V29" s="393">
        <v>27.064220183486238</v>
      </c>
      <c r="W29" s="350"/>
      <c r="X29" s="389">
        <v>411</v>
      </c>
      <c r="Y29" s="390">
        <v>28.74125874125874</v>
      </c>
      <c r="Z29" s="391">
        <v>312</v>
      </c>
      <c r="AA29" s="392">
        <v>75.912408759124077</v>
      </c>
      <c r="AB29" s="391">
        <v>99</v>
      </c>
      <c r="AC29" s="393">
        <f t="shared" si="0"/>
        <v>24.087591240875913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603695</v>
      </c>
      <c r="E31" s="1236">
        <f>L31+S31+Z31</f>
        <v>376607</v>
      </c>
      <c r="F31" s="1237">
        <f>E31/$D31*100</f>
        <v>62.383653997465608</v>
      </c>
      <c r="G31" s="1236">
        <f>N31+U31+AB31</f>
        <v>227088</v>
      </c>
      <c r="H31" s="1238">
        <f>G31/$D31*100</f>
        <v>37.616346002534392</v>
      </c>
      <c r="I31" s="320"/>
      <c r="J31" s="1239">
        <f>SUM(J12:J29)</f>
        <v>164955</v>
      </c>
      <c r="K31" s="1240">
        <f>J31/$D31*100</f>
        <v>27.324228294088904</v>
      </c>
      <c r="L31" s="1236">
        <f>SUM(L12:L29)</f>
        <v>66968</v>
      </c>
      <c r="M31" s="1237">
        <f>L31/$J31*100</f>
        <v>40.597738777242277</v>
      </c>
      <c r="N31" s="1236">
        <f>SUM(N12:N29)</f>
        <v>97987</v>
      </c>
      <c r="O31" s="1241">
        <f>N31/$J31*100</f>
        <v>59.402261222757723</v>
      </c>
      <c r="P31" s="320"/>
      <c r="Q31" s="1239">
        <f>SUM(Q12:Q29)</f>
        <v>114931</v>
      </c>
      <c r="R31" s="1240">
        <f>Q31/$D31*100</f>
        <v>19.037924779897132</v>
      </c>
      <c r="S31" s="1236">
        <f>SUM(S12:S29)</f>
        <v>68675</v>
      </c>
      <c r="T31" s="1237">
        <f>S31/$Q31*100</f>
        <v>59.753243250298006</v>
      </c>
      <c r="U31" s="1236">
        <f>SUM(U12:U29)</f>
        <v>46256</v>
      </c>
      <c r="V31" s="1241">
        <f>U31/$Q31*100</f>
        <v>40.246756749701994</v>
      </c>
      <c r="W31" s="320"/>
      <c r="X31" s="1239">
        <f>SUM(X12:X29)</f>
        <v>323809</v>
      </c>
      <c r="Y31" s="1240">
        <f>X31/$D31*100</f>
        <v>53.637846926013964</v>
      </c>
      <c r="Z31" s="1236">
        <f>SUM(Z12:Z29)</f>
        <v>240964</v>
      </c>
      <c r="AA31" s="1237">
        <f>Z31/$X31*100</f>
        <v>74.41547331914802</v>
      </c>
      <c r="AB31" s="1236">
        <f>SUM(AB12:AB29)</f>
        <v>82845</v>
      </c>
      <c r="AC31" s="1241">
        <f>AB31/$X31*100</f>
        <v>25.584526680851983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4"/>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406</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233</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234</v>
      </c>
      <c r="K8" s="1400"/>
      <c r="L8" s="1400"/>
      <c r="M8" s="1400"/>
      <c r="N8" s="1400"/>
      <c r="O8" s="1401"/>
      <c r="P8" s="317"/>
      <c r="Q8" s="1399" t="s">
        <v>235</v>
      </c>
      <c r="R8" s="1400"/>
      <c r="S8" s="1400"/>
      <c r="T8" s="1400"/>
      <c r="U8" s="1400"/>
      <c r="V8" s="1401"/>
      <c r="W8" s="317"/>
      <c r="X8" s="1399" t="s">
        <v>236</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220</v>
      </c>
      <c r="L9" s="1378" t="s">
        <v>24</v>
      </c>
      <c r="M9" s="1379"/>
      <c r="N9" s="1380" t="s">
        <v>23</v>
      </c>
      <c r="O9" s="1381"/>
      <c r="P9" s="317"/>
      <c r="Q9" s="1382" t="s">
        <v>9</v>
      </c>
      <c r="R9" s="1376" t="s">
        <v>220</v>
      </c>
      <c r="S9" s="1378" t="s">
        <v>24</v>
      </c>
      <c r="T9" s="1379"/>
      <c r="U9" s="1380" t="s">
        <v>23</v>
      </c>
      <c r="V9" s="1381"/>
      <c r="W9" s="317"/>
      <c r="X9" s="1382" t="s">
        <v>9</v>
      </c>
      <c r="Y9" s="1376" t="s">
        <v>220</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220</v>
      </c>
      <c r="G10" s="406" t="s">
        <v>9</v>
      </c>
      <c r="H10" s="888" t="s">
        <v>220</v>
      </c>
      <c r="I10" s="346"/>
      <c r="J10" s="1383"/>
      <c r="K10" s="1377"/>
      <c r="L10" s="404" t="s">
        <v>9</v>
      </c>
      <c r="M10" s="403" t="s">
        <v>221</v>
      </c>
      <c r="N10" s="407" t="s">
        <v>9</v>
      </c>
      <c r="O10" s="402" t="s">
        <v>221</v>
      </c>
      <c r="P10" s="347"/>
      <c r="Q10" s="1383"/>
      <c r="R10" s="1377"/>
      <c r="S10" s="404" t="s">
        <v>9</v>
      </c>
      <c r="T10" s="403" t="s">
        <v>221</v>
      </c>
      <c r="U10" s="407" t="s">
        <v>9</v>
      </c>
      <c r="V10" s="402" t="s">
        <v>221</v>
      </c>
      <c r="W10" s="347"/>
      <c r="X10" s="1383"/>
      <c r="Y10" s="1377"/>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95554</v>
      </c>
      <c r="E12" s="352">
        <f>L12+S12+Z12</f>
        <v>62330</v>
      </c>
      <c r="F12" s="353">
        <f>E12/$D12*100</f>
        <v>65.230131653305989</v>
      </c>
      <c r="G12" s="352">
        <f>N12+U12+AB12</f>
        <v>33224</v>
      </c>
      <c r="H12" s="354">
        <f>G12/$D12*100</f>
        <v>34.769868346694018</v>
      </c>
      <c r="I12" s="350"/>
      <c r="J12" s="355">
        <f>L12+N12</f>
        <v>22764</v>
      </c>
      <c r="K12" s="356">
        <f>J12/$D12*100</f>
        <v>23.823178516859578</v>
      </c>
      <c r="L12" s="357">
        <v>9886</v>
      </c>
      <c r="M12" s="353">
        <v>43.42821999648568</v>
      </c>
      <c r="N12" s="357">
        <v>12878</v>
      </c>
      <c r="O12" s="358">
        <v>56.571780003514313</v>
      </c>
      <c r="P12" s="350"/>
      <c r="Q12" s="355">
        <v>24698</v>
      </c>
      <c r="R12" s="356">
        <v>25.847164953848083</v>
      </c>
      <c r="S12" s="357">
        <v>17848</v>
      </c>
      <c r="T12" s="353">
        <v>72.264960725564819</v>
      </c>
      <c r="U12" s="357">
        <v>6850</v>
      </c>
      <c r="V12" s="358">
        <v>27.735039274435174</v>
      </c>
      <c r="W12" s="350"/>
      <c r="X12" s="355">
        <v>48092</v>
      </c>
      <c r="Y12" s="356">
        <v>50.329656529292336</v>
      </c>
      <c r="Z12" s="357">
        <v>34596</v>
      </c>
      <c r="AA12" s="353">
        <v>71.937120519005234</v>
      </c>
      <c r="AB12" s="357">
        <v>13496</v>
      </c>
      <c r="AC12" s="358">
        <f t="shared" ref="AC12:AC29" si="0">AB12/$X12*100</f>
        <v>28.062879480994763</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14927</v>
      </c>
      <c r="E13" s="365">
        <f t="shared" ref="E13:E29" si="2">L13+S13+Z13</f>
        <v>9605</v>
      </c>
      <c r="F13" s="366">
        <f t="shared" ref="F13:H29" si="3">E13/$D13*100</f>
        <v>64.346486233000604</v>
      </c>
      <c r="G13" s="365">
        <f t="shared" ref="G13:G29" si="4">N13+U13+AB13</f>
        <v>5322</v>
      </c>
      <c r="H13" s="367">
        <f t="shared" si="3"/>
        <v>35.653513766999396</v>
      </c>
      <c r="I13" s="350"/>
      <c r="J13" s="368">
        <f t="shared" ref="J13:J29" si="5">L13+N13</f>
        <v>2955</v>
      </c>
      <c r="K13" s="369">
        <f t="shared" ref="K13:K29" si="6">J13/$D13*100</f>
        <v>19.796342198700341</v>
      </c>
      <c r="L13" s="370">
        <v>1305</v>
      </c>
      <c r="M13" s="371">
        <v>44.162436548223347</v>
      </c>
      <c r="N13" s="370">
        <v>1650</v>
      </c>
      <c r="O13" s="372">
        <v>55.837563451776653</v>
      </c>
      <c r="P13" s="350"/>
      <c r="Q13" s="368">
        <v>3221</v>
      </c>
      <c r="R13" s="369">
        <v>21.578347960072353</v>
      </c>
      <c r="S13" s="370">
        <v>2050</v>
      </c>
      <c r="T13" s="371">
        <v>63.644830797888851</v>
      </c>
      <c r="U13" s="370">
        <v>1171</v>
      </c>
      <c r="V13" s="372">
        <v>36.355169202111149</v>
      </c>
      <c r="W13" s="350"/>
      <c r="X13" s="368">
        <v>8751</v>
      </c>
      <c r="Y13" s="369">
        <v>58.625309841227299</v>
      </c>
      <c r="Z13" s="370">
        <v>6250</v>
      </c>
      <c r="AA13" s="371">
        <v>71.420409096103299</v>
      </c>
      <c r="AB13" s="370">
        <v>2501</v>
      </c>
      <c r="AC13" s="372">
        <f t="shared" si="0"/>
        <v>28.579590903896694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13470</v>
      </c>
      <c r="E14" s="365">
        <f t="shared" si="2"/>
        <v>8608</v>
      </c>
      <c r="F14" s="366">
        <f t="shared" si="3"/>
        <v>63.904974016332595</v>
      </c>
      <c r="G14" s="365">
        <f t="shared" si="4"/>
        <v>4862</v>
      </c>
      <c r="H14" s="367">
        <f t="shared" si="3"/>
        <v>36.095025983667412</v>
      </c>
      <c r="I14" s="350"/>
      <c r="J14" s="368">
        <f t="shared" si="5"/>
        <v>3296</v>
      </c>
      <c r="K14" s="369">
        <f t="shared" si="6"/>
        <v>24.469190794357832</v>
      </c>
      <c r="L14" s="370">
        <v>1416</v>
      </c>
      <c r="M14" s="371">
        <v>42.961165048543684</v>
      </c>
      <c r="N14" s="370">
        <v>1880</v>
      </c>
      <c r="O14" s="372">
        <v>57.038834951456309</v>
      </c>
      <c r="P14" s="350"/>
      <c r="Q14" s="368">
        <v>3000</v>
      </c>
      <c r="R14" s="369">
        <v>22.271714922049</v>
      </c>
      <c r="S14" s="370">
        <v>1760</v>
      </c>
      <c r="T14" s="371">
        <v>58.666666666666664</v>
      </c>
      <c r="U14" s="370">
        <v>1240</v>
      </c>
      <c r="V14" s="372">
        <v>41.333333333333336</v>
      </c>
      <c r="W14" s="350"/>
      <c r="X14" s="368">
        <v>7174</v>
      </c>
      <c r="Y14" s="369">
        <v>53.259094283593164</v>
      </c>
      <c r="Z14" s="370">
        <v>5432</v>
      </c>
      <c r="AA14" s="371">
        <v>75.717870086423204</v>
      </c>
      <c r="AB14" s="370">
        <v>1742</v>
      </c>
      <c r="AC14" s="372">
        <f t="shared" si="0"/>
        <v>24.282129913576807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15145</v>
      </c>
      <c r="E15" s="365">
        <f t="shared" si="2"/>
        <v>9328</v>
      </c>
      <c r="F15" s="366">
        <f t="shared" si="3"/>
        <v>61.591284252228462</v>
      </c>
      <c r="G15" s="365">
        <f t="shared" si="4"/>
        <v>5817</v>
      </c>
      <c r="H15" s="367">
        <f t="shared" si="3"/>
        <v>38.408715747771545</v>
      </c>
      <c r="I15" s="350"/>
      <c r="J15" s="368">
        <f t="shared" si="5"/>
        <v>4141</v>
      </c>
      <c r="K15" s="369">
        <f t="shared" si="6"/>
        <v>27.342357213601847</v>
      </c>
      <c r="L15" s="370">
        <v>1895</v>
      </c>
      <c r="M15" s="371">
        <v>45.761893262496983</v>
      </c>
      <c r="N15" s="370">
        <v>2246</v>
      </c>
      <c r="O15" s="372">
        <v>54.238106737503024</v>
      </c>
      <c r="P15" s="350"/>
      <c r="Q15" s="368">
        <v>3855</v>
      </c>
      <c r="R15" s="369">
        <v>25.453945196434468</v>
      </c>
      <c r="S15" s="370">
        <v>2370</v>
      </c>
      <c r="T15" s="371">
        <v>61.478599221789885</v>
      </c>
      <c r="U15" s="370">
        <v>1485</v>
      </c>
      <c r="V15" s="372">
        <v>38.521400778210122</v>
      </c>
      <c r="W15" s="350"/>
      <c r="X15" s="368">
        <v>7149</v>
      </c>
      <c r="Y15" s="369">
        <v>47.203697589963681</v>
      </c>
      <c r="Z15" s="370">
        <v>5063</v>
      </c>
      <c r="AA15" s="371">
        <v>70.821093859281021</v>
      </c>
      <c r="AB15" s="370">
        <v>2086</v>
      </c>
      <c r="AC15" s="372">
        <f t="shared" si="0"/>
        <v>29.178906140718979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15960</v>
      </c>
      <c r="E16" s="365">
        <f t="shared" si="2"/>
        <v>9281</v>
      </c>
      <c r="F16" s="366">
        <f t="shared" si="3"/>
        <v>58.151629072681708</v>
      </c>
      <c r="G16" s="365">
        <f t="shared" si="4"/>
        <v>6679</v>
      </c>
      <c r="H16" s="367">
        <f t="shared" si="3"/>
        <v>41.848370927318292</v>
      </c>
      <c r="I16" s="350"/>
      <c r="J16" s="368">
        <f t="shared" si="5"/>
        <v>6263</v>
      </c>
      <c r="K16" s="369">
        <f t="shared" si="6"/>
        <v>39.241854636591476</v>
      </c>
      <c r="L16" s="370">
        <v>2631</v>
      </c>
      <c r="M16" s="371">
        <v>42.008622066102511</v>
      </c>
      <c r="N16" s="370">
        <v>3632</v>
      </c>
      <c r="O16" s="372">
        <v>57.991377933897489</v>
      </c>
      <c r="P16" s="350"/>
      <c r="Q16" s="368">
        <v>3797</v>
      </c>
      <c r="R16" s="369">
        <v>23.790726817042607</v>
      </c>
      <c r="S16" s="370">
        <v>2390</v>
      </c>
      <c r="T16" s="371">
        <v>62.944429813010274</v>
      </c>
      <c r="U16" s="370">
        <v>1407</v>
      </c>
      <c r="V16" s="372">
        <v>37.055570186989726</v>
      </c>
      <c r="W16" s="350"/>
      <c r="X16" s="368">
        <v>5900</v>
      </c>
      <c r="Y16" s="369">
        <v>36.967418546365913</v>
      </c>
      <c r="Z16" s="370">
        <v>4260</v>
      </c>
      <c r="AA16" s="371">
        <v>72.203389830508485</v>
      </c>
      <c r="AB16" s="370">
        <v>1640</v>
      </c>
      <c r="AC16" s="372">
        <f t="shared" si="0"/>
        <v>27.796610169491526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5219</v>
      </c>
      <c r="E17" s="375">
        <f t="shared" si="2"/>
        <v>3117</v>
      </c>
      <c r="F17" s="376">
        <f t="shared" si="3"/>
        <v>59.724085073768919</v>
      </c>
      <c r="G17" s="375">
        <f t="shared" si="4"/>
        <v>2102</v>
      </c>
      <c r="H17" s="367">
        <f t="shared" si="3"/>
        <v>40.275914926231074</v>
      </c>
      <c r="I17" s="350"/>
      <c r="J17" s="377">
        <f t="shared" si="5"/>
        <v>1477</v>
      </c>
      <c r="K17" s="378">
        <f t="shared" si="6"/>
        <v>28.300440697451617</v>
      </c>
      <c r="L17" s="375">
        <v>650</v>
      </c>
      <c r="M17" s="376">
        <v>44.008124576844956</v>
      </c>
      <c r="N17" s="375">
        <v>827</v>
      </c>
      <c r="O17" s="372">
        <v>55.991875423155044</v>
      </c>
      <c r="P17" s="350"/>
      <c r="Q17" s="377">
        <v>1296</v>
      </c>
      <c r="R17" s="378">
        <v>24.832343360797086</v>
      </c>
      <c r="S17" s="375">
        <v>730</v>
      </c>
      <c r="T17" s="376">
        <v>56.327160493827158</v>
      </c>
      <c r="U17" s="375">
        <v>566</v>
      </c>
      <c r="V17" s="372">
        <v>43.672839506172842</v>
      </c>
      <c r="W17" s="350"/>
      <c r="X17" s="377">
        <v>2446</v>
      </c>
      <c r="Y17" s="378">
        <v>46.867215941751297</v>
      </c>
      <c r="Z17" s="375">
        <v>1737</v>
      </c>
      <c r="AA17" s="376">
        <v>71.013900245298444</v>
      </c>
      <c r="AB17" s="375">
        <v>709</v>
      </c>
      <c r="AC17" s="372">
        <f t="shared" si="0"/>
        <v>28.986099754701556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49254</v>
      </c>
      <c r="E18" s="365">
        <f t="shared" si="2"/>
        <v>30599</v>
      </c>
      <c r="F18" s="366">
        <f t="shared" si="3"/>
        <v>62.124903561132093</v>
      </c>
      <c r="G18" s="365">
        <f t="shared" si="4"/>
        <v>18655</v>
      </c>
      <c r="H18" s="367">
        <f t="shared" si="3"/>
        <v>37.875096438867914</v>
      </c>
      <c r="I18" s="350"/>
      <c r="J18" s="368">
        <f t="shared" si="5"/>
        <v>9611</v>
      </c>
      <c r="K18" s="369">
        <f t="shared" si="6"/>
        <v>19.513135988955213</v>
      </c>
      <c r="L18" s="370">
        <v>4048</v>
      </c>
      <c r="M18" s="371">
        <v>42.118405993132868</v>
      </c>
      <c r="N18" s="370">
        <v>5563</v>
      </c>
      <c r="O18" s="372">
        <v>57.881594006867132</v>
      </c>
      <c r="P18" s="350"/>
      <c r="Q18" s="368">
        <v>9484</v>
      </c>
      <c r="R18" s="369">
        <v>19.255288910545339</v>
      </c>
      <c r="S18" s="370">
        <v>5534</v>
      </c>
      <c r="T18" s="371">
        <v>58.350906790383803</v>
      </c>
      <c r="U18" s="370">
        <v>3950</v>
      </c>
      <c r="V18" s="372">
        <v>41.649093209616197</v>
      </c>
      <c r="W18" s="350"/>
      <c r="X18" s="368">
        <v>30159</v>
      </c>
      <c r="Y18" s="369">
        <v>61.231575100499448</v>
      </c>
      <c r="Z18" s="370">
        <v>21017</v>
      </c>
      <c r="AA18" s="371">
        <v>69.687323850260285</v>
      </c>
      <c r="AB18" s="370">
        <v>9142</v>
      </c>
      <c r="AC18" s="372">
        <f t="shared" si="0"/>
        <v>30.312676149739715</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29482</v>
      </c>
      <c r="E19" s="365">
        <f t="shared" si="2"/>
        <v>19034</v>
      </c>
      <c r="F19" s="366">
        <f t="shared" si="3"/>
        <v>64.561427311579948</v>
      </c>
      <c r="G19" s="365">
        <f t="shared" si="4"/>
        <v>10448</v>
      </c>
      <c r="H19" s="367">
        <f t="shared" si="3"/>
        <v>35.438572688420052</v>
      </c>
      <c r="I19" s="350"/>
      <c r="J19" s="368">
        <f t="shared" si="5"/>
        <v>5776</v>
      </c>
      <c r="K19" s="369">
        <f t="shared" si="6"/>
        <v>19.591615222847839</v>
      </c>
      <c r="L19" s="370">
        <v>2482</v>
      </c>
      <c r="M19" s="371">
        <v>42.970914127423818</v>
      </c>
      <c r="N19" s="370">
        <v>3294</v>
      </c>
      <c r="O19" s="372">
        <v>57.029085872576182</v>
      </c>
      <c r="P19" s="350"/>
      <c r="Q19" s="368">
        <v>6239</v>
      </c>
      <c r="R19" s="369">
        <v>21.16206498880673</v>
      </c>
      <c r="S19" s="370">
        <v>4104</v>
      </c>
      <c r="T19" s="371">
        <v>65.779772399422981</v>
      </c>
      <c r="U19" s="370">
        <v>2135</v>
      </c>
      <c r="V19" s="372">
        <v>34.220227600577012</v>
      </c>
      <c r="W19" s="350"/>
      <c r="X19" s="368">
        <v>17467</v>
      </c>
      <c r="Y19" s="369">
        <v>59.246319788345438</v>
      </c>
      <c r="Z19" s="370">
        <v>12448</v>
      </c>
      <c r="AA19" s="371">
        <v>71.265815537871418</v>
      </c>
      <c r="AB19" s="370">
        <v>5019</v>
      </c>
      <c r="AC19" s="372">
        <f t="shared" si="0"/>
        <v>28.734184462128589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112229</v>
      </c>
      <c r="E20" s="365">
        <f t="shared" si="2"/>
        <v>70479</v>
      </c>
      <c r="F20" s="366">
        <f t="shared" si="3"/>
        <v>62.799276479341351</v>
      </c>
      <c r="G20" s="365">
        <f t="shared" si="4"/>
        <v>41750</v>
      </c>
      <c r="H20" s="367">
        <f t="shared" si="3"/>
        <v>37.200723520658649</v>
      </c>
      <c r="I20" s="350"/>
      <c r="J20" s="368">
        <f t="shared" si="5"/>
        <v>29328</v>
      </c>
      <c r="K20" s="369">
        <f t="shared" si="6"/>
        <v>26.132283099733584</v>
      </c>
      <c r="L20" s="370">
        <v>13111</v>
      </c>
      <c r="M20" s="371">
        <v>44.704719039825427</v>
      </c>
      <c r="N20" s="370">
        <v>16217</v>
      </c>
      <c r="O20" s="372">
        <v>55.295280960174573</v>
      </c>
      <c r="P20" s="350"/>
      <c r="Q20" s="368">
        <v>26536</v>
      </c>
      <c r="R20" s="369">
        <v>23.644512559142466</v>
      </c>
      <c r="S20" s="370">
        <v>17033</v>
      </c>
      <c r="T20" s="371">
        <v>64.188272535423579</v>
      </c>
      <c r="U20" s="370">
        <v>9503</v>
      </c>
      <c r="V20" s="372">
        <v>35.811727464576428</v>
      </c>
      <c r="W20" s="350"/>
      <c r="X20" s="368">
        <v>56365</v>
      </c>
      <c r="Y20" s="369">
        <v>50.223204341123953</v>
      </c>
      <c r="Z20" s="370">
        <v>40335</v>
      </c>
      <c r="AA20" s="371">
        <v>71.560365475028831</v>
      </c>
      <c r="AB20" s="370">
        <v>16030</v>
      </c>
      <c r="AC20" s="372">
        <f t="shared" si="0"/>
        <v>28.439634524971169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57551</v>
      </c>
      <c r="E21" s="365">
        <f t="shared" si="2"/>
        <v>34887</v>
      </c>
      <c r="F21" s="366">
        <f t="shared" si="3"/>
        <v>60.619276815346389</v>
      </c>
      <c r="G21" s="365">
        <f t="shared" si="4"/>
        <v>22664</v>
      </c>
      <c r="H21" s="367">
        <f t="shared" si="3"/>
        <v>39.380723184653611</v>
      </c>
      <c r="I21" s="350"/>
      <c r="J21" s="368">
        <f t="shared" si="5"/>
        <v>17585</v>
      </c>
      <c r="K21" s="369">
        <f t="shared" si="6"/>
        <v>30.555507289186984</v>
      </c>
      <c r="L21" s="370">
        <v>6923</v>
      </c>
      <c r="M21" s="371">
        <v>39.368780210406598</v>
      </c>
      <c r="N21" s="370">
        <v>10662</v>
      </c>
      <c r="O21" s="372">
        <v>60.631219789593402</v>
      </c>
      <c r="P21" s="350"/>
      <c r="Q21" s="368">
        <v>13031</v>
      </c>
      <c r="R21" s="369">
        <v>22.642525759760908</v>
      </c>
      <c r="S21" s="370">
        <v>8485</v>
      </c>
      <c r="T21" s="371">
        <v>65.113959020796557</v>
      </c>
      <c r="U21" s="370">
        <v>4546</v>
      </c>
      <c r="V21" s="372">
        <v>34.886040979203436</v>
      </c>
      <c r="W21" s="350"/>
      <c r="X21" s="368">
        <v>26935</v>
      </c>
      <c r="Y21" s="369">
        <v>46.801966951052108</v>
      </c>
      <c r="Z21" s="370">
        <v>19479</v>
      </c>
      <c r="AA21" s="371">
        <v>72.318544644514574</v>
      </c>
      <c r="AB21" s="370">
        <v>7456</v>
      </c>
      <c r="AC21" s="372">
        <f t="shared" si="0"/>
        <v>27.681455355485429</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14099</v>
      </c>
      <c r="E22" s="365">
        <f t="shared" si="2"/>
        <v>9006</v>
      </c>
      <c r="F22" s="366">
        <f t="shared" si="3"/>
        <v>63.876870700049651</v>
      </c>
      <c r="G22" s="365">
        <f t="shared" si="4"/>
        <v>5093</v>
      </c>
      <c r="H22" s="367">
        <f t="shared" si="3"/>
        <v>36.123129299950349</v>
      </c>
      <c r="I22" s="350"/>
      <c r="J22" s="368">
        <f t="shared" si="5"/>
        <v>3438</v>
      </c>
      <c r="K22" s="369">
        <f t="shared" si="6"/>
        <v>24.384708135328747</v>
      </c>
      <c r="L22" s="370">
        <v>1514</v>
      </c>
      <c r="M22" s="371">
        <v>44.037230948225712</v>
      </c>
      <c r="N22" s="370">
        <v>1924</v>
      </c>
      <c r="O22" s="372">
        <v>55.962769051774288</v>
      </c>
      <c r="P22" s="350"/>
      <c r="Q22" s="368">
        <v>3130</v>
      </c>
      <c r="R22" s="369">
        <v>22.20015603943542</v>
      </c>
      <c r="S22" s="370">
        <v>2084</v>
      </c>
      <c r="T22" s="371">
        <v>66.58146964856229</v>
      </c>
      <c r="U22" s="370">
        <v>1046</v>
      </c>
      <c r="V22" s="372">
        <v>33.418530351437695</v>
      </c>
      <c r="W22" s="350"/>
      <c r="X22" s="368">
        <v>7531</v>
      </c>
      <c r="Y22" s="369">
        <v>53.415135825235836</v>
      </c>
      <c r="Z22" s="370">
        <v>5408</v>
      </c>
      <c r="AA22" s="371">
        <v>71.809852609215241</v>
      </c>
      <c r="AB22" s="370">
        <v>2123</v>
      </c>
      <c r="AC22" s="372">
        <f t="shared" si="0"/>
        <v>28.190147390784759</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24744</v>
      </c>
      <c r="E23" s="365">
        <f t="shared" si="2"/>
        <v>14342</v>
      </c>
      <c r="F23" s="366">
        <f t="shared" si="3"/>
        <v>57.961526026511478</v>
      </c>
      <c r="G23" s="365">
        <f t="shared" si="4"/>
        <v>10402</v>
      </c>
      <c r="H23" s="367">
        <f t="shared" si="3"/>
        <v>42.038473973488522</v>
      </c>
      <c r="I23" s="350"/>
      <c r="J23" s="368">
        <f t="shared" si="5"/>
        <v>8895</v>
      </c>
      <c r="K23" s="369">
        <f t="shared" si="6"/>
        <v>35.94810863239573</v>
      </c>
      <c r="L23" s="370">
        <v>3250</v>
      </c>
      <c r="M23" s="371">
        <v>36.537380550871276</v>
      </c>
      <c r="N23" s="370">
        <v>5645</v>
      </c>
      <c r="O23" s="372">
        <v>63.462619449128724</v>
      </c>
      <c r="P23" s="350"/>
      <c r="Q23" s="368">
        <v>4583</v>
      </c>
      <c r="R23" s="369">
        <v>18.521661817006144</v>
      </c>
      <c r="S23" s="370">
        <v>2751</v>
      </c>
      <c r="T23" s="371">
        <v>60.026183722452544</v>
      </c>
      <c r="U23" s="370">
        <v>1832</v>
      </c>
      <c r="V23" s="372">
        <v>39.973816277547456</v>
      </c>
      <c r="W23" s="350"/>
      <c r="X23" s="368">
        <v>11266</v>
      </c>
      <c r="Y23" s="369">
        <v>45.530229550598122</v>
      </c>
      <c r="Z23" s="370">
        <v>8341</v>
      </c>
      <c r="AA23" s="371">
        <v>74.036925261849817</v>
      </c>
      <c r="AB23" s="370">
        <v>2925</v>
      </c>
      <c r="AC23" s="372">
        <f t="shared" si="0"/>
        <v>25.963074738150187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60825</v>
      </c>
      <c r="E24" s="365">
        <f t="shared" si="2"/>
        <v>40140</v>
      </c>
      <c r="F24" s="366">
        <f t="shared" si="3"/>
        <v>65.992601726263871</v>
      </c>
      <c r="G24" s="365">
        <f t="shared" si="4"/>
        <v>20685</v>
      </c>
      <c r="H24" s="367">
        <f t="shared" si="3"/>
        <v>34.007398273736129</v>
      </c>
      <c r="I24" s="350"/>
      <c r="J24" s="368">
        <f t="shared" si="5"/>
        <v>14444</v>
      </c>
      <c r="K24" s="369">
        <f t="shared" si="6"/>
        <v>23.746814632141387</v>
      </c>
      <c r="L24" s="370">
        <v>6686</v>
      </c>
      <c r="M24" s="371">
        <v>46.289116588202717</v>
      </c>
      <c r="N24" s="370">
        <v>7758</v>
      </c>
      <c r="O24" s="372">
        <v>53.710883411797283</v>
      </c>
      <c r="P24" s="350"/>
      <c r="Q24" s="368">
        <v>13138</v>
      </c>
      <c r="R24" s="369">
        <v>21.599671187833948</v>
      </c>
      <c r="S24" s="370">
        <v>9070</v>
      </c>
      <c r="T24" s="371">
        <v>69.036383011112804</v>
      </c>
      <c r="U24" s="370">
        <v>4068</v>
      </c>
      <c r="V24" s="372">
        <v>30.9636169888872</v>
      </c>
      <c r="W24" s="350"/>
      <c r="X24" s="368">
        <v>33243</v>
      </c>
      <c r="Y24" s="369">
        <v>54.653514180024665</v>
      </c>
      <c r="Z24" s="370">
        <v>24384</v>
      </c>
      <c r="AA24" s="371">
        <v>73.350780615467912</v>
      </c>
      <c r="AB24" s="370">
        <v>8859</v>
      </c>
      <c r="AC24" s="372">
        <f t="shared" si="0"/>
        <v>26.649219384532081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15859</v>
      </c>
      <c r="E25" s="365">
        <f t="shared" si="2"/>
        <v>9905</v>
      </c>
      <c r="F25" s="366">
        <f t="shared" si="3"/>
        <v>62.456649221262374</v>
      </c>
      <c r="G25" s="365">
        <f t="shared" si="4"/>
        <v>5954</v>
      </c>
      <c r="H25" s="367">
        <f t="shared" si="3"/>
        <v>37.543350778737626</v>
      </c>
      <c r="I25" s="350"/>
      <c r="J25" s="368">
        <f t="shared" si="5"/>
        <v>4398</v>
      </c>
      <c r="K25" s="369">
        <f t="shared" si="6"/>
        <v>27.73188725644744</v>
      </c>
      <c r="L25" s="370">
        <v>1764</v>
      </c>
      <c r="M25" s="371">
        <v>40.109140518417462</v>
      </c>
      <c r="N25" s="370">
        <v>2634</v>
      </c>
      <c r="O25" s="372">
        <v>59.890859481582538</v>
      </c>
      <c r="P25" s="350"/>
      <c r="Q25" s="368">
        <v>4205</v>
      </c>
      <c r="R25" s="369">
        <v>26.514912667885742</v>
      </c>
      <c r="S25" s="370">
        <v>2966</v>
      </c>
      <c r="T25" s="371">
        <v>70.535077288941736</v>
      </c>
      <c r="U25" s="370">
        <v>1239</v>
      </c>
      <c r="V25" s="372">
        <v>29.464922711058261</v>
      </c>
      <c r="W25" s="350"/>
      <c r="X25" s="368">
        <v>7256</v>
      </c>
      <c r="Y25" s="369">
        <v>45.753200075666811</v>
      </c>
      <c r="Z25" s="370">
        <v>5175</v>
      </c>
      <c r="AA25" s="371">
        <v>71.320286659316423</v>
      </c>
      <c r="AB25" s="370">
        <v>2081</v>
      </c>
      <c r="AC25" s="372">
        <f t="shared" si="0"/>
        <v>28.67971334068357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7110</v>
      </c>
      <c r="E26" s="380">
        <f t="shared" si="2"/>
        <v>4374</v>
      </c>
      <c r="F26" s="381">
        <f t="shared" si="3"/>
        <v>61.518987341772146</v>
      </c>
      <c r="G26" s="380">
        <f t="shared" si="4"/>
        <v>2736</v>
      </c>
      <c r="H26" s="367">
        <f t="shared" si="3"/>
        <v>38.481012658227847</v>
      </c>
      <c r="I26" s="350"/>
      <c r="J26" s="377">
        <f t="shared" si="5"/>
        <v>1684</v>
      </c>
      <c r="K26" s="378">
        <f t="shared" si="6"/>
        <v>23.68495077355837</v>
      </c>
      <c r="L26" s="375">
        <v>691</v>
      </c>
      <c r="M26" s="376">
        <v>41.033254156769594</v>
      </c>
      <c r="N26" s="375">
        <v>993</v>
      </c>
      <c r="O26" s="372">
        <v>58.966745843230406</v>
      </c>
      <c r="P26" s="350"/>
      <c r="Q26" s="377">
        <v>1422</v>
      </c>
      <c r="R26" s="378">
        <v>20</v>
      </c>
      <c r="S26" s="375">
        <v>798</v>
      </c>
      <c r="T26" s="376">
        <v>56.118143459915615</v>
      </c>
      <c r="U26" s="375">
        <v>624</v>
      </c>
      <c r="V26" s="372">
        <v>43.881856540084392</v>
      </c>
      <c r="W26" s="350"/>
      <c r="X26" s="377">
        <v>4004</v>
      </c>
      <c r="Y26" s="378">
        <v>56.31504922644163</v>
      </c>
      <c r="Z26" s="375">
        <v>2885</v>
      </c>
      <c r="AA26" s="376">
        <v>72.052947052947061</v>
      </c>
      <c r="AB26" s="375">
        <v>1119</v>
      </c>
      <c r="AC26" s="372">
        <f t="shared" si="0"/>
        <v>27.947052947052946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37409</v>
      </c>
      <c r="E27" s="380">
        <f t="shared" si="2"/>
        <v>21754</v>
      </c>
      <c r="F27" s="381">
        <f t="shared" si="3"/>
        <v>58.151781656820553</v>
      </c>
      <c r="G27" s="380">
        <f t="shared" si="4"/>
        <v>15655</v>
      </c>
      <c r="H27" s="367">
        <f t="shared" si="3"/>
        <v>41.848218343179447</v>
      </c>
      <c r="I27" s="350"/>
      <c r="J27" s="377">
        <f t="shared" si="5"/>
        <v>11530</v>
      </c>
      <c r="K27" s="378">
        <f t="shared" si="6"/>
        <v>30.82146007645219</v>
      </c>
      <c r="L27" s="375">
        <v>4467</v>
      </c>
      <c r="M27" s="376">
        <v>38.742411101474417</v>
      </c>
      <c r="N27" s="375">
        <v>7063</v>
      </c>
      <c r="O27" s="372">
        <v>61.257588898525583</v>
      </c>
      <c r="P27" s="350"/>
      <c r="Q27" s="377">
        <v>7816</v>
      </c>
      <c r="R27" s="378">
        <v>20.893367906118847</v>
      </c>
      <c r="S27" s="375">
        <v>4469</v>
      </c>
      <c r="T27" s="376">
        <v>57.177584442169902</v>
      </c>
      <c r="U27" s="375">
        <v>3347</v>
      </c>
      <c r="V27" s="372">
        <v>42.822415557830091</v>
      </c>
      <c r="W27" s="350"/>
      <c r="X27" s="377">
        <v>18063</v>
      </c>
      <c r="Y27" s="378">
        <v>48.285172017428962</v>
      </c>
      <c r="Z27" s="375">
        <v>12818</v>
      </c>
      <c r="AA27" s="376">
        <v>70.962741515805789</v>
      </c>
      <c r="AB27" s="375">
        <v>5245</v>
      </c>
      <c r="AC27" s="372">
        <f t="shared" si="0"/>
        <v>29.037258484194211</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3758</v>
      </c>
      <c r="E28" s="380">
        <f t="shared" si="2"/>
        <v>2455</v>
      </c>
      <c r="F28" s="381">
        <f t="shared" si="3"/>
        <v>65.327301756253334</v>
      </c>
      <c r="G28" s="380">
        <f t="shared" si="4"/>
        <v>1303</v>
      </c>
      <c r="H28" s="382">
        <f t="shared" si="3"/>
        <v>34.672698243746673</v>
      </c>
      <c r="I28" s="350"/>
      <c r="J28" s="377">
        <f t="shared" si="5"/>
        <v>509</v>
      </c>
      <c r="K28" s="378">
        <f t="shared" si="6"/>
        <v>13.544438531133581</v>
      </c>
      <c r="L28" s="375">
        <v>229</v>
      </c>
      <c r="M28" s="376">
        <v>44.990176817288798</v>
      </c>
      <c r="N28" s="375">
        <v>280</v>
      </c>
      <c r="O28" s="383">
        <v>55.009823182711202</v>
      </c>
      <c r="P28" s="350"/>
      <c r="Q28" s="377">
        <v>827</v>
      </c>
      <c r="R28" s="378">
        <v>22.006386375731772</v>
      </c>
      <c r="S28" s="375">
        <v>513</v>
      </c>
      <c r="T28" s="376">
        <v>62.031438935912945</v>
      </c>
      <c r="U28" s="375">
        <v>314</v>
      </c>
      <c r="V28" s="383">
        <v>37.968561064087062</v>
      </c>
      <c r="W28" s="350"/>
      <c r="X28" s="377">
        <v>2422</v>
      </c>
      <c r="Y28" s="378">
        <v>64.449175093134642</v>
      </c>
      <c r="Z28" s="375">
        <v>1713</v>
      </c>
      <c r="AA28" s="376">
        <v>70.726672171758878</v>
      </c>
      <c r="AB28" s="375">
        <v>709</v>
      </c>
      <c r="AC28" s="383">
        <f t="shared" si="0"/>
        <v>29.273327828241126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1254</v>
      </c>
      <c r="E29" s="386">
        <f t="shared" si="2"/>
        <v>691</v>
      </c>
      <c r="F29" s="387">
        <f t="shared" si="3"/>
        <v>55.103668261563001</v>
      </c>
      <c r="G29" s="386">
        <f t="shared" si="4"/>
        <v>563</v>
      </c>
      <c r="H29" s="388">
        <f t="shared" si="3"/>
        <v>44.896331738436999</v>
      </c>
      <c r="I29" s="350"/>
      <c r="J29" s="389">
        <f t="shared" si="5"/>
        <v>662</v>
      </c>
      <c r="K29" s="390">
        <f t="shared" si="6"/>
        <v>52.791068580542266</v>
      </c>
      <c r="L29" s="391">
        <v>242</v>
      </c>
      <c r="M29" s="392">
        <v>36.555891238670696</v>
      </c>
      <c r="N29" s="391">
        <v>420</v>
      </c>
      <c r="O29" s="393">
        <v>63.444108761329311</v>
      </c>
      <c r="P29" s="350"/>
      <c r="Q29" s="389">
        <v>234</v>
      </c>
      <c r="R29" s="390">
        <v>18.660287081339714</v>
      </c>
      <c r="S29" s="391">
        <v>169</v>
      </c>
      <c r="T29" s="392">
        <v>72.222222222222214</v>
      </c>
      <c r="U29" s="391">
        <v>65</v>
      </c>
      <c r="V29" s="393">
        <v>27.777777777777779</v>
      </c>
      <c r="W29" s="350"/>
      <c r="X29" s="389">
        <v>358</v>
      </c>
      <c r="Y29" s="390">
        <v>28.548644338118024</v>
      </c>
      <c r="Z29" s="391">
        <v>280</v>
      </c>
      <c r="AA29" s="392">
        <v>78.212290502793294</v>
      </c>
      <c r="AB29" s="391">
        <v>78</v>
      </c>
      <c r="AC29" s="393">
        <f t="shared" si="0"/>
        <v>21.787709497206702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573849</v>
      </c>
      <c r="E31" s="1236">
        <f>L31+S31+Z31</f>
        <v>359935</v>
      </c>
      <c r="F31" s="1237">
        <f>E31/$D31*100</f>
        <v>62.722946280293243</v>
      </c>
      <c r="G31" s="1236">
        <f>N31+U31+AB31</f>
        <v>213914</v>
      </c>
      <c r="H31" s="1238">
        <f>G31/$D31*100</f>
        <v>37.277053719706757</v>
      </c>
      <c r="I31" s="320"/>
      <c r="J31" s="1239">
        <f>SUM(J12:J29)</f>
        <v>148756</v>
      </c>
      <c r="K31" s="1240">
        <f>J31/$D31*100</f>
        <v>25.922498775810361</v>
      </c>
      <c r="L31" s="1236">
        <f>SUM(L12:L29)</f>
        <v>63190</v>
      </c>
      <c r="M31" s="1237">
        <f>L31/$J31*100</f>
        <v>42.478958831912664</v>
      </c>
      <c r="N31" s="1236">
        <f>SUM(N12:N29)</f>
        <v>85566</v>
      </c>
      <c r="O31" s="1241">
        <f>N31/$J31*100</f>
        <v>57.521041168087336</v>
      </c>
      <c r="P31" s="320"/>
      <c r="Q31" s="1239">
        <f>SUM(Q12:Q29)</f>
        <v>130512</v>
      </c>
      <c r="R31" s="1240">
        <f>Q31/$D31*100</f>
        <v>22.74326521436824</v>
      </c>
      <c r="S31" s="1236">
        <f>SUM(S12:S29)</f>
        <v>85124</v>
      </c>
      <c r="T31" s="1237">
        <f>S31/$Q31*100</f>
        <v>65.223121245555959</v>
      </c>
      <c r="U31" s="1236">
        <f>SUM(U12:U29)</f>
        <v>45388</v>
      </c>
      <c r="V31" s="1241">
        <f>U31/$Q31*100</f>
        <v>34.776878754444034</v>
      </c>
      <c r="W31" s="320"/>
      <c r="X31" s="1239">
        <f>SUM(X12:X29)</f>
        <v>294581</v>
      </c>
      <c r="Y31" s="1240">
        <f>X31/$D31*100</f>
        <v>51.334236009821396</v>
      </c>
      <c r="Z31" s="1236">
        <f>SUM(Z12:Z29)</f>
        <v>211621</v>
      </c>
      <c r="AA31" s="1237">
        <f>Z31/$X31*100</f>
        <v>71.837966467626899</v>
      </c>
      <c r="AB31" s="1236">
        <f>SUM(AB12:AB29)</f>
        <v>82960</v>
      </c>
      <c r="AC31" s="1241">
        <f>AB31/$X31*100</f>
        <v>28.162033532373098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4"/>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407</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237</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238</v>
      </c>
      <c r="K8" s="1400"/>
      <c r="L8" s="1400"/>
      <c r="M8" s="1400"/>
      <c r="N8" s="1400"/>
      <c r="O8" s="1401"/>
      <c r="P8" s="317"/>
      <c r="Q8" s="1399" t="s">
        <v>239</v>
      </c>
      <c r="R8" s="1400"/>
      <c r="S8" s="1400"/>
      <c r="T8" s="1400"/>
      <c r="U8" s="1400"/>
      <c r="V8" s="1401"/>
      <c r="W8" s="317"/>
      <c r="X8" s="1399" t="s">
        <v>240</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220</v>
      </c>
      <c r="L9" s="1378" t="s">
        <v>24</v>
      </c>
      <c r="M9" s="1379"/>
      <c r="N9" s="1380" t="s">
        <v>23</v>
      </c>
      <c r="O9" s="1381"/>
      <c r="P9" s="317"/>
      <c r="Q9" s="1382" t="s">
        <v>9</v>
      </c>
      <c r="R9" s="1376" t="s">
        <v>220</v>
      </c>
      <c r="S9" s="1378" t="s">
        <v>24</v>
      </c>
      <c r="T9" s="1379"/>
      <c r="U9" s="1380" t="s">
        <v>23</v>
      </c>
      <c r="V9" s="1381"/>
      <c r="W9" s="317"/>
      <c r="X9" s="1382" t="s">
        <v>9</v>
      </c>
      <c r="Y9" s="1376" t="s">
        <v>220</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220</v>
      </c>
      <c r="G10" s="406" t="s">
        <v>9</v>
      </c>
      <c r="H10" s="888" t="s">
        <v>220</v>
      </c>
      <c r="I10" s="346"/>
      <c r="J10" s="1383"/>
      <c r="K10" s="1377"/>
      <c r="L10" s="404" t="s">
        <v>9</v>
      </c>
      <c r="M10" s="403" t="s">
        <v>221</v>
      </c>
      <c r="N10" s="407" t="s">
        <v>9</v>
      </c>
      <c r="O10" s="402" t="s">
        <v>221</v>
      </c>
      <c r="P10" s="347"/>
      <c r="Q10" s="1383"/>
      <c r="R10" s="1377"/>
      <c r="S10" s="404" t="s">
        <v>9</v>
      </c>
      <c r="T10" s="403" t="s">
        <v>221</v>
      </c>
      <c r="U10" s="407" t="s">
        <v>9</v>
      </c>
      <c r="V10" s="402" t="s">
        <v>221</v>
      </c>
      <c r="W10" s="347"/>
      <c r="X10" s="1383"/>
      <c r="Y10" s="1377"/>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72581</v>
      </c>
      <c r="E12" s="352">
        <f>L12+S12+Z12</f>
        <v>44665</v>
      </c>
      <c r="F12" s="353">
        <f>E12/$D12*100</f>
        <v>61.538143591298002</v>
      </c>
      <c r="G12" s="352">
        <f>N12+U12+AB12</f>
        <v>27916</v>
      </c>
      <c r="H12" s="354">
        <f>G12/$D12*100</f>
        <v>38.461856408701998</v>
      </c>
      <c r="I12" s="350"/>
      <c r="J12" s="355">
        <f>L12+N12</f>
        <v>18654</v>
      </c>
      <c r="K12" s="356">
        <f>J12/$D12*100</f>
        <v>25.700941017621691</v>
      </c>
      <c r="L12" s="357">
        <v>9116</v>
      </c>
      <c r="M12" s="353">
        <v>48.868875308244881</v>
      </c>
      <c r="N12" s="357">
        <v>9538</v>
      </c>
      <c r="O12" s="358">
        <v>51.131124691755112</v>
      </c>
      <c r="P12" s="350"/>
      <c r="Q12" s="355">
        <v>24134</v>
      </c>
      <c r="R12" s="356">
        <v>33.251126327826839</v>
      </c>
      <c r="S12" s="357">
        <v>16540</v>
      </c>
      <c r="T12" s="353">
        <v>68.534018397281855</v>
      </c>
      <c r="U12" s="357">
        <v>7594</v>
      </c>
      <c r="V12" s="358">
        <v>31.465981602718156</v>
      </c>
      <c r="W12" s="350"/>
      <c r="X12" s="355">
        <v>29793</v>
      </c>
      <c r="Y12" s="356">
        <v>41.047932654551467</v>
      </c>
      <c r="Z12" s="357">
        <v>19009</v>
      </c>
      <c r="AA12" s="353">
        <v>63.803578021682952</v>
      </c>
      <c r="AB12" s="357">
        <v>10784</v>
      </c>
      <c r="AC12" s="358">
        <f t="shared" ref="AC12:AC29" si="0">AB12/$X12*100</f>
        <v>36.196421978317055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8016</v>
      </c>
      <c r="E13" s="365">
        <f t="shared" ref="E13:E29" si="2">L13+S13+Z13</f>
        <v>5068</v>
      </c>
      <c r="F13" s="366">
        <f t="shared" ref="F13:H29" si="3">E13/$D13*100</f>
        <v>63.223552894211579</v>
      </c>
      <c r="G13" s="365">
        <f t="shared" ref="G13:G29" si="4">N13+U13+AB13</f>
        <v>2948</v>
      </c>
      <c r="H13" s="367">
        <f t="shared" si="3"/>
        <v>36.776447105788421</v>
      </c>
      <c r="I13" s="350"/>
      <c r="J13" s="368">
        <f t="shared" ref="J13:J29" si="5">L13+N13</f>
        <v>1549</v>
      </c>
      <c r="K13" s="369">
        <f t="shared" ref="K13:K29" si="6">J13/$D13*100</f>
        <v>19.323852295409182</v>
      </c>
      <c r="L13" s="370">
        <v>724</v>
      </c>
      <c r="M13" s="371">
        <v>46.739832149774045</v>
      </c>
      <c r="N13" s="370">
        <v>825</v>
      </c>
      <c r="O13" s="372">
        <v>53.260167850225947</v>
      </c>
      <c r="P13" s="350"/>
      <c r="Q13" s="368">
        <v>1962</v>
      </c>
      <c r="R13" s="369">
        <v>24.476047904191617</v>
      </c>
      <c r="S13" s="370">
        <v>1295</v>
      </c>
      <c r="T13" s="371">
        <v>66.004077471967378</v>
      </c>
      <c r="U13" s="370">
        <v>667</v>
      </c>
      <c r="V13" s="372">
        <v>33.995922528032615</v>
      </c>
      <c r="W13" s="350"/>
      <c r="X13" s="368">
        <v>4505</v>
      </c>
      <c r="Y13" s="369">
        <v>56.200099800399208</v>
      </c>
      <c r="Z13" s="370">
        <v>3049</v>
      </c>
      <c r="AA13" s="371">
        <v>67.680355160932294</v>
      </c>
      <c r="AB13" s="370">
        <v>1456</v>
      </c>
      <c r="AC13" s="372">
        <f t="shared" si="0"/>
        <v>32.319644839067699</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9090</v>
      </c>
      <c r="E14" s="365">
        <f t="shared" si="2"/>
        <v>5798</v>
      </c>
      <c r="F14" s="366">
        <f t="shared" si="3"/>
        <v>63.784378437843777</v>
      </c>
      <c r="G14" s="365">
        <f t="shared" si="4"/>
        <v>3292</v>
      </c>
      <c r="H14" s="367">
        <f t="shared" si="3"/>
        <v>36.215621562156215</v>
      </c>
      <c r="I14" s="350"/>
      <c r="J14" s="368">
        <f t="shared" si="5"/>
        <v>1801</v>
      </c>
      <c r="K14" s="369">
        <f t="shared" si="6"/>
        <v>19.812981298129813</v>
      </c>
      <c r="L14" s="370">
        <v>828</v>
      </c>
      <c r="M14" s="371">
        <v>45.974458634092166</v>
      </c>
      <c r="N14" s="370">
        <v>973</v>
      </c>
      <c r="O14" s="372">
        <v>54.025541365907827</v>
      </c>
      <c r="P14" s="350"/>
      <c r="Q14" s="368">
        <v>2360</v>
      </c>
      <c r="R14" s="369">
        <v>25.962596259625965</v>
      </c>
      <c r="S14" s="370">
        <v>1556</v>
      </c>
      <c r="T14" s="371">
        <v>65.932203389830519</v>
      </c>
      <c r="U14" s="370">
        <v>804</v>
      </c>
      <c r="V14" s="372">
        <v>34.067796610169495</v>
      </c>
      <c r="W14" s="350"/>
      <c r="X14" s="368">
        <v>4929</v>
      </c>
      <c r="Y14" s="369">
        <v>54.224422442244226</v>
      </c>
      <c r="Z14" s="370">
        <v>3414</v>
      </c>
      <c r="AA14" s="371">
        <v>69.263542300669513</v>
      </c>
      <c r="AB14" s="370">
        <v>1515</v>
      </c>
      <c r="AC14" s="372">
        <f t="shared" si="0"/>
        <v>30.736457699330494</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8096</v>
      </c>
      <c r="E15" s="365">
        <f t="shared" si="2"/>
        <v>4816</v>
      </c>
      <c r="F15" s="366">
        <f t="shared" si="3"/>
        <v>59.48616600790514</v>
      </c>
      <c r="G15" s="365">
        <f t="shared" si="4"/>
        <v>3280</v>
      </c>
      <c r="H15" s="367">
        <f t="shared" si="3"/>
        <v>40.51383399209486</v>
      </c>
      <c r="I15" s="350"/>
      <c r="J15" s="368">
        <f t="shared" si="5"/>
        <v>2737</v>
      </c>
      <c r="K15" s="369">
        <f t="shared" si="6"/>
        <v>33.80681818181818</v>
      </c>
      <c r="L15" s="370">
        <v>1309</v>
      </c>
      <c r="M15" s="371">
        <v>47.826086956521742</v>
      </c>
      <c r="N15" s="370">
        <v>1428</v>
      </c>
      <c r="O15" s="372">
        <v>52.173913043478258</v>
      </c>
      <c r="P15" s="350"/>
      <c r="Q15" s="368">
        <v>2284</v>
      </c>
      <c r="R15" s="369">
        <v>28.211462450592883</v>
      </c>
      <c r="S15" s="370">
        <v>1450</v>
      </c>
      <c r="T15" s="371">
        <v>63.485113835376531</v>
      </c>
      <c r="U15" s="370">
        <v>834</v>
      </c>
      <c r="V15" s="372">
        <v>36.514886164623469</v>
      </c>
      <c r="W15" s="350"/>
      <c r="X15" s="368">
        <v>3075</v>
      </c>
      <c r="Y15" s="369">
        <v>37.981719367588937</v>
      </c>
      <c r="Z15" s="370">
        <v>2057</v>
      </c>
      <c r="AA15" s="371">
        <v>66.894308943089428</v>
      </c>
      <c r="AB15" s="370">
        <v>1018</v>
      </c>
      <c r="AC15" s="372">
        <f t="shared" si="0"/>
        <v>33.105691056910572</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6608</v>
      </c>
      <c r="E16" s="365">
        <f t="shared" si="2"/>
        <v>3769</v>
      </c>
      <c r="F16" s="366">
        <f t="shared" si="3"/>
        <v>57.036924939467312</v>
      </c>
      <c r="G16" s="365">
        <f t="shared" si="4"/>
        <v>2839</v>
      </c>
      <c r="H16" s="367">
        <f t="shared" si="3"/>
        <v>42.963075060532688</v>
      </c>
      <c r="I16" s="350"/>
      <c r="J16" s="368">
        <f t="shared" si="5"/>
        <v>2144</v>
      </c>
      <c r="K16" s="369">
        <f t="shared" si="6"/>
        <v>32.445520581113804</v>
      </c>
      <c r="L16" s="370">
        <v>904</v>
      </c>
      <c r="M16" s="371">
        <v>42.164179104477611</v>
      </c>
      <c r="N16" s="370">
        <v>1240</v>
      </c>
      <c r="O16" s="372">
        <v>57.835820895522382</v>
      </c>
      <c r="P16" s="350"/>
      <c r="Q16" s="368">
        <v>1836</v>
      </c>
      <c r="R16" s="369">
        <v>27.784503631961261</v>
      </c>
      <c r="S16" s="370">
        <v>1129</v>
      </c>
      <c r="T16" s="371">
        <v>61.492374727668839</v>
      </c>
      <c r="U16" s="370">
        <v>707</v>
      </c>
      <c r="V16" s="372">
        <v>38.507625272331154</v>
      </c>
      <c r="W16" s="350"/>
      <c r="X16" s="368">
        <v>2628</v>
      </c>
      <c r="Y16" s="369">
        <v>39.769975786924938</v>
      </c>
      <c r="Z16" s="370">
        <v>1736</v>
      </c>
      <c r="AA16" s="371">
        <v>66.057838660578383</v>
      </c>
      <c r="AB16" s="370">
        <v>892</v>
      </c>
      <c r="AC16" s="372">
        <f t="shared" si="0"/>
        <v>33.94216133942161</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4596</v>
      </c>
      <c r="E17" s="375">
        <f t="shared" si="2"/>
        <v>2691</v>
      </c>
      <c r="F17" s="376">
        <f t="shared" si="3"/>
        <v>58.550913838120103</v>
      </c>
      <c r="G17" s="375">
        <f t="shared" si="4"/>
        <v>1905</v>
      </c>
      <c r="H17" s="367">
        <f t="shared" si="3"/>
        <v>41.449086161879897</v>
      </c>
      <c r="I17" s="350"/>
      <c r="J17" s="377">
        <f t="shared" si="5"/>
        <v>1678</v>
      </c>
      <c r="K17" s="378">
        <f t="shared" si="6"/>
        <v>36.510008703220194</v>
      </c>
      <c r="L17" s="375">
        <v>759</v>
      </c>
      <c r="M17" s="376">
        <v>45.232419547079857</v>
      </c>
      <c r="N17" s="375">
        <v>919</v>
      </c>
      <c r="O17" s="372">
        <v>54.767580452920143</v>
      </c>
      <c r="P17" s="350"/>
      <c r="Q17" s="377">
        <v>982</v>
      </c>
      <c r="R17" s="378">
        <v>21.366405570060923</v>
      </c>
      <c r="S17" s="375">
        <v>604</v>
      </c>
      <c r="T17" s="376">
        <v>61.507128309572302</v>
      </c>
      <c r="U17" s="375">
        <v>378</v>
      </c>
      <c r="V17" s="372">
        <v>38.492871690427698</v>
      </c>
      <c r="W17" s="350"/>
      <c r="X17" s="377">
        <v>1936</v>
      </c>
      <c r="Y17" s="378">
        <v>42.123585726718886</v>
      </c>
      <c r="Z17" s="375">
        <v>1328</v>
      </c>
      <c r="AA17" s="376">
        <v>68.59504132231406</v>
      </c>
      <c r="AB17" s="375">
        <v>608</v>
      </c>
      <c r="AC17" s="372">
        <f t="shared" si="0"/>
        <v>31.404958677685951</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28723</v>
      </c>
      <c r="E18" s="365">
        <f t="shared" si="2"/>
        <v>16679</v>
      </c>
      <c r="F18" s="366">
        <f t="shared" si="3"/>
        <v>58.068446889252513</v>
      </c>
      <c r="G18" s="365">
        <f t="shared" si="4"/>
        <v>12044</v>
      </c>
      <c r="H18" s="367">
        <f t="shared" si="3"/>
        <v>41.93155311074748</v>
      </c>
      <c r="I18" s="350"/>
      <c r="J18" s="368">
        <f t="shared" si="5"/>
        <v>5495</v>
      </c>
      <c r="K18" s="369">
        <f t="shared" si="6"/>
        <v>19.131009991992478</v>
      </c>
      <c r="L18" s="370">
        <v>2428</v>
      </c>
      <c r="M18" s="371">
        <v>44.185623293903546</v>
      </c>
      <c r="N18" s="370">
        <v>3067</v>
      </c>
      <c r="O18" s="372">
        <v>55.814376706096446</v>
      </c>
      <c r="P18" s="350"/>
      <c r="Q18" s="368">
        <v>6286</v>
      </c>
      <c r="R18" s="369">
        <v>21.884900602304775</v>
      </c>
      <c r="S18" s="370">
        <v>3751</v>
      </c>
      <c r="T18" s="371">
        <v>59.672287623289854</v>
      </c>
      <c r="U18" s="370">
        <v>2535</v>
      </c>
      <c r="V18" s="372">
        <v>40.327712376710153</v>
      </c>
      <c r="W18" s="350"/>
      <c r="X18" s="368">
        <v>16942</v>
      </c>
      <c r="Y18" s="369">
        <v>58.984089405702747</v>
      </c>
      <c r="Z18" s="370">
        <v>10500</v>
      </c>
      <c r="AA18" s="371">
        <v>61.976153936961396</v>
      </c>
      <c r="AB18" s="370">
        <v>6442</v>
      </c>
      <c r="AC18" s="372">
        <f t="shared" si="0"/>
        <v>38.023846063038604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17187</v>
      </c>
      <c r="E19" s="365">
        <f t="shared" si="2"/>
        <v>10300</v>
      </c>
      <c r="F19" s="366">
        <f t="shared" si="3"/>
        <v>59.929016116832493</v>
      </c>
      <c r="G19" s="365">
        <f t="shared" si="4"/>
        <v>6887</v>
      </c>
      <c r="H19" s="367">
        <f t="shared" si="3"/>
        <v>40.070983883167507</v>
      </c>
      <c r="I19" s="350"/>
      <c r="J19" s="368">
        <f t="shared" si="5"/>
        <v>4407</v>
      </c>
      <c r="K19" s="369">
        <f t="shared" si="6"/>
        <v>25.641473206493281</v>
      </c>
      <c r="L19" s="370">
        <v>2116</v>
      </c>
      <c r="M19" s="371">
        <v>48.014522350805535</v>
      </c>
      <c r="N19" s="370">
        <v>2291</v>
      </c>
      <c r="O19" s="372">
        <v>51.985477649194465</v>
      </c>
      <c r="P19" s="350"/>
      <c r="Q19" s="368">
        <v>4562</v>
      </c>
      <c r="R19" s="369">
        <v>26.543317623785416</v>
      </c>
      <c r="S19" s="370">
        <v>2984</v>
      </c>
      <c r="T19" s="371">
        <v>65.409907935116181</v>
      </c>
      <c r="U19" s="370">
        <v>1578</v>
      </c>
      <c r="V19" s="372">
        <v>34.590092064883819</v>
      </c>
      <c r="W19" s="350"/>
      <c r="X19" s="368">
        <v>8218</v>
      </c>
      <c r="Y19" s="369">
        <v>47.8152091697213</v>
      </c>
      <c r="Z19" s="370">
        <v>5200</v>
      </c>
      <c r="AA19" s="371">
        <v>63.275736188853735</v>
      </c>
      <c r="AB19" s="370">
        <v>3018</v>
      </c>
      <c r="AC19" s="372">
        <f t="shared" si="0"/>
        <v>36.724263811146265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80938</v>
      </c>
      <c r="E20" s="365">
        <f t="shared" si="2"/>
        <v>50499</v>
      </c>
      <c r="F20" s="366">
        <f t="shared" si="3"/>
        <v>62.392201438137832</v>
      </c>
      <c r="G20" s="365">
        <f t="shared" si="4"/>
        <v>30439</v>
      </c>
      <c r="H20" s="367">
        <f t="shared" si="3"/>
        <v>37.607798561862168</v>
      </c>
      <c r="I20" s="350"/>
      <c r="J20" s="368">
        <f t="shared" si="5"/>
        <v>21280</v>
      </c>
      <c r="K20" s="369">
        <f t="shared" si="6"/>
        <v>26.291729471941487</v>
      </c>
      <c r="L20" s="370">
        <v>10312</v>
      </c>
      <c r="M20" s="371">
        <v>48.458646616541351</v>
      </c>
      <c r="N20" s="370">
        <v>10968</v>
      </c>
      <c r="O20" s="372">
        <v>51.541353383458642</v>
      </c>
      <c r="P20" s="350"/>
      <c r="Q20" s="368">
        <v>23082</v>
      </c>
      <c r="R20" s="369">
        <v>28.518124984556081</v>
      </c>
      <c r="S20" s="370">
        <v>15637</v>
      </c>
      <c r="T20" s="371">
        <v>67.745429338878779</v>
      </c>
      <c r="U20" s="370">
        <v>7445</v>
      </c>
      <c r="V20" s="372">
        <v>32.254570661121221</v>
      </c>
      <c r="W20" s="350"/>
      <c r="X20" s="368">
        <v>36576</v>
      </c>
      <c r="Y20" s="369">
        <v>45.190145543502439</v>
      </c>
      <c r="Z20" s="370">
        <v>24550</v>
      </c>
      <c r="AA20" s="371">
        <v>67.120516185476816</v>
      </c>
      <c r="AB20" s="370">
        <v>12026</v>
      </c>
      <c r="AC20" s="372">
        <f t="shared" si="0"/>
        <v>32.879483814523184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27913</v>
      </c>
      <c r="E21" s="365">
        <f t="shared" si="2"/>
        <v>16431</v>
      </c>
      <c r="F21" s="366">
        <f t="shared" si="3"/>
        <v>58.865044961129222</v>
      </c>
      <c r="G21" s="365">
        <f t="shared" si="4"/>
        <v>11482</v>
      </c>
      <c r="H21" s="367">
        <f t="shared" si="3"/>
        <v>41.134955038870778</v>
      </c>
      <c r="I21" s="350"/>
      <c r="J21" s="368">
        <f t="shared" si="5"/>
        <v>8900</v>
      </c>
      <c r="K21" s="369">
        <f t="shared" si="6"/>
        <v>31.884784867266148</v>
      </c>
      <c r="L21" s="370">
        <v>3947</v>
      </c>
      <c r="M21" s="371">
        <v>44.348314606741575</v>
      </c>
      <c r="N21" s="370">
        <v>4953</v>
      </c>
      <c r="O21" s="372">
        <v>55.651685393258433</v>
      </c>
      <c r="P21" s="350"/>
      <c r="Q21" s="368">
        <v>7688</v>
      </c>
      <c r="R21" s="369">
        <v>27.542722029162036</v>
      </c>
      <c r="S21" s="370">
        <v>4997</v>
      </c>
      <c r="T21" s="371">
        <v>64.997398543184175</v>
      </c>
      <c r="U21" s="370">
        <v>2691</v>
      </c>
      <c r="V21" s="372">
        <v>35.002601456815817</v>
      </c>
      <c r="W21" s="350"/>
      <c r="X21" s="368">
        <v>11325</v>
      </c>
      <c r="Y21" s="369">
        <v>40.572493103571809</v>
      </c>
      <c r="Z21" s="370">
        <v>7487</v>
      </c>
      <c r="AA21" s="371">
        <v>66.110375275938196</v>
      </c>
      <c r="AB21" s="370">
        <v>3838</v>
      </c>
      <c r="AC21" s="372">
        <f t="shared" si="0"/>
        <v>33.889624724061811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15692</v>
      </c>
      <c r="E22" s="365">
        <f t="shared" si="2"/>
        <v>9658</v>
      </c>
      <c r="F22" s="366">
        <f t="shared" si="3"/>
        <v>61.547285240887071</v>
      </c>
      <c r="G22" s="365">
        <f t="shared" si="4"/>
        <v>6034</v>
      </c>
      <c r="H22" s="367">
        <f t="shared" si="3"/>
        <v>38.452714759112922</v>
      </c>
      <c r="I22" s="350"/>
      <c r="J22" s="368">
        <f t="shared" si="5"/>
        <v>3535</v>
      </c>
      <c r="K22" s="369">
        <f t="shared" si="6"/>
        <v>22.527402498088197</v>
      </c>
      <c r="L22" s="370">
        <v>1725</v>
      </c>
      <c r="M22" s="371">
        <v>48.797736916548793</v>
      </c>
      <c r="N22" s="370">
        <v>1810</v>
      </c>
      <c r="O22" s="372">
        <v>51.202263083451207</v>
      </c>
      <c r="P22" s="350"/>
      <c r="Q22" s="368">
        <v>4400</v>
      </c>
      <c r="R22" s="369">
        <v>28.039765485597755</v>
      </c>
      <c r="S22" s="370">
        <v>2898</v>
      </c>
      <c r="T22" s="371">
        <v>65.863636363636374</v>
      </c>
      <c r="U22" s="370">
        <v>1502</v>
      </c>
      <c r="V22" s="372">
        <v>34.13636363636364</v>
      </c>
      <c r="W22" s="350"/>
      <c r="X22" s="368">
        <v>7757</v>
      </c>
      <c r="Y22" s="369">
        <v>49.432832016314045</v>
      </c>
      <c r="Z22" s="370">
        <v>5035</v>
      </c>
      <c r="AA22" s="371">
        <v>64.909114348330547</v>
      </c>
      <c r="AB22" s="370">
        <v>2722</v>
      </c>
      <c r="AC22" s="372">
        <f t="shared" si="0"/>
        <v>35.09088565166946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7019</v>
      </c>
      <c r="E23" s="365">
        <f t="shared" si="2"/>
        <v>4255</v>
      </c>
      <c r="F23" s="366">
        <f t="shared" si="3"/>
        <v>60.621171106995298</v>
      </c>
      <c r="G23" s="365">
        <f t="shared" si="4"/>
        <v>2764</v>
      </c>
      <c r="H23" s="367">
        <f t="shared" si="3"/>
        <v>39.378828893004702</v>
      </c>
      <c r="I23" s="350"/>
      <c r="J23" s="368">
        <f t="shared" si="5"/>
        <v>2584</v>
      </c>
      <c r="K23" s="369">
        <f t="shared" si="6"/>
        <v>36.814361020088334</v>
      </c>
      <c r="L23" s="370">
        <v>1151</v>
      </c>
      <c r="M23" s="371">
        <v>44.543343653250773</v>
      </c>
      <c r="N23" s="370">
        <v>1433</v>
      </c>
      <c r="O23" s="372">
        <v>55.45665634674922</v>
      </c>
      <c r="P23" s="350"/>
      <c r="Q23" s="368">
        <v>1238</v>
      </c>
      <c r="R23" s="369">
        <v>17.637840148169253</v>
      </c>
      <c r="S23" s="370">
        <v>735</v>
      </c>
      <c r="T23" s="371">
        <v>59.369951534733445</v>
      </c>
      <c r="U23" s="370">
        <v>503</v>
      </c>
      <c r="V23" s="372">
        <v>40.630048465266562</v>
      </c>
      <c r="W23" s="350"/>
      <c r="X23" s="368">
        <v>3197</v>
      </c>
      <c r="Y23" s="369">
        <v>45.547798831742412</v>
      </c>
      <c r="Z23" s="370">
        <v>2369</v>
      </c>
      <c r="AA23" s="371">
        <v>74.100719424460422</v>
      </c>
      <c r="AB23" s="370">
        <v>828</v>
      </c>
      <c r="AC23" s="372">
        <f t="shared" si="0"/>
        <v>25.899280575539567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53917</v>
      </c>
      <c r="E24" s="365">
        <f t="shared" si="2"/>
        <v>36525</v>
      </c>
      <c r="F24" s="366">
        <f t="shared" si="3"/>
        <v>67.743012407960379</v>
      </c>
      <c r="G24" s="365">
        <f t="shared" si="4"/>
        <v>17392</v>
      </c>
      <c r="H24" s="367">
        <f t="shared" si="3"/>
        <v>32.256987592039614</v>
      </c>
      <c r="I24" s="350"/>
      <c r="J24" s="368">
        <f t="shared" si="5"/>
        <v>7964</v>
      </c>
      <c r="K24" s="369">
        <f t="shared" si="6"/>
        <v>14.770851493962944</v>
      </c>
      <c r="L24" s="370">
        <v>4055</v>
      </c>
      <c r="M24" s="371">
        <v>50.916624811652433</v>
      </c>
      <c r="N24" s="370">
        <v>3909</v>
      </c>
      <c r="O24" s="372">
        <v>49.083375188347567</v>
      </c>
      <c r="P24" s="350"/>
      <c r="Q24" s="368">
        <v>13182</v>
      </c>
      <c r="R24" s="369">
        <v>24.448689652614203</v>
      </c>
      <c r="S24" s="370">
        <v>9410</v>
      </c>
      <c r="T24" s="371">
        <v>71.385222272796227</v>
      </c>
      <c r="U24" s="370">
        <v>3772</v>
      </c>
      <c r="V24" s="372">
        <v>28.614777727203762</v>
      </c>
      <c r="W24" s="350"/>
      <c r="X24" s="368">
        <v>32771</v>
      </c>
      <c r="Y24" s="369">
        <v>60.780458853422857</v>
      </c>
      <c r="Z24" s="370">
        <v>23060</v>
      </c>
      <c r="AA24" s="371">
        <v>70.367092856488966</v>
      </c>
      <c r="AB24" s="370">
        <v>9711</v>
      </c>
      <c r="AC24" s="372">
        <f t="shared" si="0"/>
        <v>29.632907143511034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7316</v>
      </c>
      <c r="E25" s="365">
        <f t="shared" si="2"/>
        <v>4410</v>
      </c>
      <c r="F25" s="366">
        <f t="shared" si="3"/>
        <v>60.278840896664846</v>
      </c>
      <c r="G25" s="365">
        <f t="shared" si="4"/>
        <v>2906</v>
      </c>
      <c r="H25" s="367">
        <f t="shared" si="3"/>
        <v>39.721159103335154</v>
      </c>
      <c r="I25" s="350"/>
      <c r="J25" s="368">
        <f t="shared" si="5"/>
        <v>2616</v>
      </c>
      <c r="K25" s="369">
        <f t="shared" si="6"/>
        <v>35.757244395844722</v>
      </c>
      <c r="L25" s="370">
        <v>1220</v>
      </c>
      <c r="M25" s="371">
        <v>46.636085626911317</v>
      </c>
      <c r="N25" s="370">
        <v>1396</v>
      </c>
      <c r="O25" s="372">
        <v>53.363914373088683</v>
      </c>
      <c r="P25" s="350"/>
      <c r="Q25" s="368">
        <v>2554</v>
      </c>
      <c r="R25" s="369">
        <v>34.909786768726079</v>
      </c>
      <c r="S25" s="370">
        <v>1775</v>
      </c>
      <c r="T25" s="371">
        <v>69.498825371965552</v>
      </c>
      <c r="U25" s="370">
        <v>779</v>
      </c>
      <c r="V25" s="372">
        <v>30.501174628034455</v>
      </c>
      <c r="W25" s="350"/>
      <c r="X25" s="368">
        <v>2146</v>
      </c>
      <c r="Y25" s="369">
        <v>29.332968835429195</v>
      </c>
      <c r="Z25" s="370">
        <v>1415</v>
      </c>
      <c r="AA25" s="371">
        <v>65.936626281453869</v>
      </c>
      <c r="AB25" s="370">
        <v>731</v>
      </c>
      <c r="AC25" s="372">
        <f t="shared" si="0"/>
        <v>34.063373718546131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4809</v>
      </c>
      <c r="E26" s="380">
        <f t="shared" si="2"/>
        <v>2814</v>
      </c>
      <c r="F26" s="381">
        <f t="shared" si="3"/>
        <v>58.515283842794766</v>
      </c>
      <c r="G26" s="380">
        <f t="shared" si="4"/>
        <v>1995</v>
      </c>
      <c r="H26" s="367">
        <f t="shared" si="3"/>
        <v>41.484716157205241</v>
      </c>
      <c r="I26" s="350"/>
      <c r="J26" s="377">
        <f t="shared" si="5"/>
        <v>1645</v>
      </c>
      <c r="K26" s="378">
        <f t="shared" si="6"/>
        <v>34.206695778748184</v>
      </c>
      <c r="L26" s="375">
        <v>808</v>
      </c>
      <c r="M26" s="376">
        <v>49.118541033434646</v>
      </c>
      <c r="N26" s="375">
        <v>837</v>
      </c>
      <c r="O26" s="372">
        <v>50.881458966565354</v>
      </c>
      <c r="P26" s="350"/>
      <c r="Q26" s="377">
        <v>1146</v>
      </c>
      <c r="R26" s="378">
        <v>23.830318153462258</v>
      </c>
      <c r="S26" s="375">
        <v>626</v>
      </c>
      <c r="T26" s="376">
        <v>54.624781849912743</v>
      </c>
      <c r="U26" s="375">
        <v>520</v>
      </c>
      <c r="V26" s="372">
        <v>45.375218150087257</v>
      </c>
      <c r="W26" s="350"/>
      <c r="X26" s="377">
        <v>2018</v>
      </c>
      <c r="Y26" s="378">
        <v>41.962986067789558</v>
      </c>
      <c r="Z26" s="375">
        <v>1380</v>
      </c>
      <c r="AA26" s="376">
        <v>68.384539147670964</v>
      </c>
      <c r="AB26" s="375">
        <v>638</v>
      </c>
      <c r="AC26" s="372">
        <f t="shared" si="0"/>
        <v>31.615460852329036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31998</v>
      </c>
      <c r="E27" s="380">
        <f t="shared" si="2"/>
        <v>18994</v>
      </c>
      <c r="F27" s="381">
        <f t="shared" si="3"/>
        <v>59.359959997499843</v>
      </c>
      <c r="G27" s="380">
        <f t="shared" si="4"/>
        <v>13004</v>
      </c>
      <c r="H27" s="367">
        <f t="shared" si="3"/>
        <v>40.640040002500157</v>
      </c>
      <c r="I27" s="350"/>
      <c r="J27" s="377">
        <f t="shared" si="5"/>
        <v>8899</v>
      </c>
      <c r="K27" s="378">
        <f t="shared" si="6"/>
        <v>27.811113194574659</v>
      </c>
      <c r="L27" s="375">
        <v>4034</v>
      </c>
      <c r="M27" s="376">
        <v>45.330936060231487</v>
      </c>
      <c r="N27" s="375">
        <v>4865</v>
      </c>
      <c r="O27" s="372">
        <v>54.669063939768513</v>
      </c>
      <c r="P27" s="350"/>
      <c r="Q27" s="377">
        <v>7524</v>
      </c>
      <c r="R27" s="378">
        <v>23.513969623101445</v>
      </c>
      <c r="S27" s="375">
        <v>4482</v>
      </c>
      <c r="T27" s="376">
        <v>59.569377990430624</v>
      </c>
      <c r="U27" s="375">
        <v>3042</v>
      </c>
      <c r="V27" s="372">
        <v>40.430622009569376</v>
      </c>
      <c r="W27" s="350"/>
      <c r="X27" s="377">
        <v>15575</v>
      </c>
      <c r="Y27" s="378">
        <v>48.674917182323895</v>
      </c>
      <c r="Z27" s="375">
        <v>10478</v>
      </c>
      <c r="AA27" s="376">
        <v>67.274478330658098</v>
      </c>
      <c r="AB27" s="375">
        <v>5097</v>
      </c>
      <c r="AC27" s="372">
        <f t="shared" si="0"/>
        <v>32.725521669341894</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4157</v>
      </c>
      <c r="E28" s="380">
        <f t="shared" si="2"/>
        <v>2310</v>
      </c>
      <c r="F28" s="381">
        <f t="shared" si="3"/>
        <v>55.568919894154433</v>
      </c>
      <c r="G28" s="380">
        <f t="shared" si="4"/>
        <v>1847</v>
      </c>
      <c r="H28" s="382">
        <f t="shared" si="3"/>
        <v>44.43108010584556</v>
      </c>
      <c r="I28" s="350"/>
      <c r="J28" s="377">
        <f t="shared" si="5"/>
        <v>1673</v>
      </c>
      <c r="K28" s="378">
        <f t="shared" si="6"/>
        <v>40.245369256675488</v>
      </c>
      <c r="L28" s="375">
        <v>672</v>
      </c>
      <c r="M28" s="376">
        <v>40.1673640167364</v>
      </c>
      <c r="N28" s="375">
        <v>1001</v>
      </c>
      <c r="O28" s="383">
        <v>59.832635983263593</v>
      </c>
      <c r="P28" s="350"/>
      <c r="Q28" s="377">
        <v>780</v>
      </c>
      <c r="R28" s="378">
        <v>18.763531392831368</v>
      </c>
      <c r="S28" s="375">
        <v>481</v>
      </c>
      <c r="T28" s="376">
        <v>61.666666666666671</v>
      </c>
      <c r="U28" s="375">
        <v>299</v>
      </c>
      <c r="V28" s="383">
        <v>38.333333333333336</v>
      </c>
      <c r="W28" s="350"/>
      <c r="X28" s="377">
        <v>1704</v>
      </c>
      <c r="Y28" s="378">
        <v>40.991099350493144</v>
      </c>
      <c r="Z28" s="375">
        <v>1157</v>
      </c>
      <c r="AA28" s="376">
        <v>67.899061032863855</v>
      </c>
      <c r="AB28" s="375">
        <v>547</v>
      </c>
      <c r="AC28" s="383">
        <f t="shared" si="0"/>
        <v>32.100938967136152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1361</v>
      </c>
      <c r="E29" s="386">
        <f t="shared" si="2"/>
        <v>814</v>
      </c>
      <c r="F29" s="387">
        <f t="shared" si="3"/>
        <v>59.808963997060985</v>
      </c>
      <c r="G29" s="386">
        <f t="shared" si="4"/>
        <v>547</v>
      </c>
      <c r="H29" s="388">
        <f t="shared" si="3"/>
        <v>40.191036002939015</v>
      </c>
      <c r="I29" s="350"/>
      <c r="J29" s="389">
        <f t="shared" si="5"/>
        <v>701</v>
      </c>
      <c r="K29" s="390">
        <f t="shared" si="6"/>
        <v>51.506245407788384</v>
      </c>
      <c r="L29" s="391">
        <v>326</v>
      </c>
      <c r="M29" s="392">
        <v>46.504992867332383</v>
      </c>
      <c r="N29" s="391">
        <v>375</v>
      </c>
      <c r="O29" s="393">
        <v>53.495007132667617</v>
      </c>
      <c r="P29" s="350"/>
      <c r="Q29" s="389">
        <v>322</v>
      </c>
      <c r="R29" s="390">
        <v>23.659074210139604</v>
      </c>
      <c r="S29" s="391">
        <v>226</v>
      </c>
      <c r="T29" s="392">
        <v>70.186335403726702</v>
      </c>
      <c r="U29" s="391">
        <v>96</v>
      </c>
      <c r="V29" s="393">
        <v>29.813664596273291</v>
      </c>
      <c r="W29" s="350"/>
      <c r="X29" s="389">
        <v>338</v>
      </c>
      <c r="Y29" s="390">
        <v>24.834680382072005</v>
      </c>
      <c r="Z29" s="391">
        <v>262</v>
      </c>
      <c r="AA29" s="392">
        <v>77.514792899408278</v>
      </c>
      <c r="AB29" s="391">
        <v>76</v>
      </c>
      <c r="AC29" s="393">
        <f t="shared" si="0"/>
        <v>22.485207100591715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390017</v>
      </c>
      <c r="E31" s="1236">
        <f>L31+S31+Z31</f>
        <v>240496</v>
      </c>
      <c r="F31" s="1237">
        <f>E31/$D31*100</f>
        <v>61.662953153324082</v>
      </c>
      <c r="G31" s="1236">
        <f>N31+U31+AB31</f>
        <v>149521</v>
      </c>
      <c r="H31" s="1238">
        <f>G31/$D31*100</f>
        <v>38.337046846675918</v>
      </c>
      <c r="I31" s="320"/>
      <c r="J31" s="1239">
        <f>SUM(J12:J29)</f>
        <v>98262</v>
      </c>
      <c r="K31" s="1240">
        <f>J31/$D31*100</f>
        <v>25.194286402900385</v>
      </c>
      <c r="L31" s="1236">
        <f>SUM(L12:L29)</f>
        <v>46434</v>
      </c>
      <c r="M31" s="1237">
        <f>L31/$J31*100</f>
        <v>47.255297062954142</v>
      </c>
      <c r="N31" s="1236">
        <f>SUM(N12:N29)</f>
        <v>51828</v>
      </c>
      <c r="O31" s="1241">
        <f>N31/$J31*100</f>
        <v>52.744702937045865</v>
      </c>
      <c r="P31" s="320"/>
      <c r="Q31" s="1239">
        <f>SUM(Q12:Q29)</f>
        <v>106322</v>
      </c>
      <c r="R31" s="1240">
        <f>Q31/$D31*100</f>
        <v>27.2608629880236</v>
      </c>
      <c r="S31" s="1236">
        <f>SUM(S12:S29)</f>
        <v>70576</v>
      </c>
      <c r="T31" s="1237">
        <f>S31/$Q31*100</f>
        <v>66.379488722935989</v>
      </c>
      <c r="U31" s="1236">
        <f>SUM(U12:U29)</f>
        <v>35746</v>
      </c>
      <c r="V31" s="1241">
        <f>U31/$Q31*100</f>
        <v>33.620511277064011</v>
      </c>
      <c r="W31" s="320"/>
      <c r="X31" s="1239">
        <f>SUM(X12:X29)</f>
        <v>185433</v>
      </c>
      <c r="Y31" s="1240">
        <f>X31/$D31*100</f>
        <v>47.544850609076015</v>
      </c>
      <c r="Z31" s="1236">
        <f>SUM(Z12:Z29)</f>
        <v>123486</v>
      </c>
      <c r="AA31" s="1237">
        <f>Z31/$X31*100</f>
        <v>66.593324812735602</v>
      </c>
      <c r="AB31" s="1236">
        <f>SUM(AB12:AB29)</f>
        <v>61947</v>
      </c>
      <c r="AC31" s="1241">
        <f>AB31/$X31*100</f>
        <v>33.406675187264398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4"/>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6"/>
      <c r="C2" s="1386"/>
    </row>
    <row r="3" spans="1:38" s="345" customFormat="1" ht="4.5" customHeight="1" x14ac:dyDescent="0.2">
      <c r="B3" s="1387"/>
      <c r="C3" s="1387"/>
    </row>
    <row r="4" spans="1:38" s="492" customFormat="1" ht="17.25" customHeight="1" x14ac:dyDescent="0.2">
      <c r="A4" s="1413" t="s">
        <v>408</v>
      </c>
      <c r="B4" s="1413"/>
      <c r="C4" s="1413"/>
      <c r="D4" s="1413"/>
      <c r="E4" s="1413"/>
      <c r="F4" s="1413"/>
      <c r="G4" s="1413"/>
      <c r="H4" s="1413"/>
      <c r="I4" s="1413"/>
      <c r="J4" s="1413"/>
      <c r="K4" s="1413"/>
      <c r="L4" s="1413"/>
      <c r="M4" s="1413"/>
      <c r="N4" s="1413"/>
    </row>
    <row r="5" spans="1:38" s="492" customFormat="1" ht="17.25" customHeight="1" x14ac:dyDescent="0.2">
      <c r="B5" s="1414" t="str">
        <f>porsaad!$B$6</f>
        <v>Situación a 31 de agosto de 2024</v>
      </c>
      <c r="C5" s="1414"/>
      <c r="D5" s="1414"/>
      <c r="E5" s="1414"/>
      <c r="F5" s="1414"/>
      <c r="G5" s="1414"/>
      <c r="H5" s="1414"/>
      <c r="I5" s="1414"/>
      <c r="J5" s="1414"/>
      <c r="K5" s="1414"/>
      <c r="L5" s="1414"/>
      <c r="M5" s="1414"/>
      <c r="N5" s="1414"/>
    </row>
    <row r="6" spans="1:38" s="492" customFormat="1" ht="6" customHeight="1" x14ac:dyDescent="0.2"/>
    <row r="7" spans="1:38" s="437" customFormat="1" ht="12.75" customHeight="1" x14ac:dyDescent="0.2">
      <c r="A7" s="488"/>
      <c r="B7" s="1390" t="s">
        <v>12</v>
      </c>
      <c r="D7" s="1393" t="s">
        <v>244</v>
      </c>
      <c r="E7" s="1394"/>
      <c r="F7" s="489"/>
      <c r="G7" s="1424"/>
      <c r="H7" s="1424"/>
      <c r="I7" s="489"/>
      <c r="J7" s="1424"/>
      <c r="K7" s="1424"/>
      <c r="L7" s="489"/>
      <c r="M7" s="1424"/>
      <c r="N7" s="1425"/>
      <c r="O7" s="488"/>
      <c r="P7" s="488"/>
      <c r="W7" s="490"/>
    </row>
    <row r="8" spans="1:38" s="437" customFormat="1" ht="33.75" customHeight="1" x14ac:dyDescent="0.2">
      <c r="A8" s="488"/>
      <c r="B8" s="1391"/>
      <c r="D8" s="1422"/>
      <c r="E8" s="1423"/>
      <c r="F8" s="491"/>
      <c r="G8" s="1399" t="s">
        <v>222</v>
      </c>
      <c r="H8" s="1401"/>
      <c r="J8" s="1399" t="s">
        <v>177</v>
      </c>
      <c r="K8" s="1401"/>
      <c r="M8" s="1399" t="s">
        <v>178</v>
      </c>
      <c r="N8" s="1401"/>
      <c r="O8" s="488"/>
      <c r="P8" s="488"/>
      <c r="W8" s="490"/>
    </row>
    <row r="9" spans="1:38" s="437" customFormat="1" ht="6" customHeight="1" x14ac:dyDescent="0.2">
      <c r="A9" s="488"/>
      <c r="B9" s="1391"/>
      <c r="D9" s="1426" t="s">
        <v>9</v>
      </c>
      <c r="E9" s="1433" t="s">
        <v>218</v>
      </c>
      <c r="G9" s="1428" t="s">
        <v>9</v>
      </c>
      <c r="H9" s="1430" t="s">
        <v>218</v>
      </c>
      <c r="J9" s="1428" t="s">
        <v>9</v>
      </c>
      <c r="K9" s="1430" t="s">
        <v>218</v>
      </c>
      <c r="M9" s="1428" t="s">
        <v>9</v>
      </c>
      <c r="N9" s="1430" t="s">
        <v>218</v>
      </c>
      <c r="O9" s="488"/>
      <c r="P9" s="488"/>
      <c r="W9" s="490"/>
    </row>
    <row r="10" spans="1:38" s="437" customFormat="1" ht="27.75" customHeight="1" x14ac:dyDescent="0.2">
      <c r="A10" s="488"/>
      <c r="B10" s="1392"/>
      <c r="D10" s="1427"/>
      <c r="E10" s="1434"/>
      <c r="F10" s="493"/>
      <c r="G10" s="1429"/>
      <c r="H10" s="1431"/>
      <c r="I10" s="494"/>
      <c r="J10" s="1429"/>
      <c r="K10" s="1431"/>
      <c r="L10" s="494"/>
      <c r="M10" s="1429"/>
      <c r="N10" s="1431"/>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386023</v>
      </c>
      <c r="E12" s="498">
        <f>D12/'20pobl'!D12*100</f>
        <v>4.49692904839584</v>
      </c>
      <c r="F12" s="350"/>
      <c r="G12" s="355">
        <v>113061</v>
      </c>
      <c r="H12" s="498">
        <v>1.611449198251965</v>
      </c>
      <c r="I12" s="350"/>
      <c r="J12" s="355">
        <v>90416</v>
      </c>
      <c r="K12" s="498">
        <v>7.8900406736413684</v>
      </c>
      <c r="L12" s="350"/>
      <c r="M12" s="355">
        <v>182546</v>
      </c>
      <c r="N12" s="498">
        <f>M12/'20pobl'!X12*100</f>
        <v>43.248224900435687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50813</v>
      </c>
      <c r="E13" s="500">
        <f>D13/'20pobl'!D13*100</f>
        <v>3.7883707388937058</v>
      </c>
      <c r="F13" s="350"/>
      <c r="G13" s="368">
        <v>10148</v>
      </c>
      <c r="H13" s="501">
        <v>0.97180817801288777</v>
      </c>
      <c r="I13" s="350"/>
      <c r="J13" s="368">
        <v>9748</v>
      </c>
      <c r="K13" s="501">
        <v>4.8499201464727628</v>
      </c>
      <c r="L13" s="350"/>
      <c r="M13" s="368">
        <v>30917</v>
      </c>
      <c r="N13" s="501">
        <f>M13/'20pobl'!X13*100</f>
        <v>32.186097837742174</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41120</v>
      </c>
      <c r="E14" s="500">
        <f>D14/'20pobl'!D14*100</f>
        <v>4.0872313778502276</v>
      </c>
      <c r="F14" s="350"/>
      <c r="G14" s="368">
        <v>9594</v>
      </c>
      <c r="H14" s="501">
        <v>1.3162750814611559</v>
      </c>
      <c r="I14" s="350"/>
      <c r="J14" s="368">
        <v>8919</v>
      </c>
      <c r="K14" s="501">
        <v>4.6142623595389356</v>
      </c>
      <c r="L14" s="350"/>
      <c r="M14" s="368">
        <v>22607</v>
      </c>
      <c r="N14" s="501">
        <f>M14/'20pobl'!X14*100</f>
        <v>26.947421119759696</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43210</v>
      </c>
      <c r="E15" s="500">
        <f>D15/'20pobl'!D15*100</f>
        <v>3.5713518240259985</v>
      </c>
      <c r="F15" s="350"/>
      <c r="G15" s="368">
        <v>12214</v>
      </c>
      <c r="H15" s="501">
        <v>1.2089239052973315</v>
      </c>
      <c r="I15" s="350"/>
      <c r="J15" s="368">
        <v>10054</v>
      </c>
      <c r="K15" s="501">
        <v>6.8377812236459095</v>
      </c>
      <c r="L15" s="350"/>
      <c r="M15" s="368">
        <v>20942</v>
      </c>
      <c r="N15" s="501">
        <f>M15/'20pobl'!X15*100</f>
        <v>39.85156993339676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56213</v>
      </c>
      <c r="E16" s="500">
        <f>D16/'20pobl'!D16*100</f>
        <v>2.5401081600856026</v>
      </c>
      <c r="F16" s="350"/>
      <c r="G16" s="368">
        <v>20918</v>
      </c>
      <c r="H16" s="501">
        <v>1.1452699169818923</v>
      </c>
      <c r="I16" s="350"/>
      <c r="J16" s="368">
        <v>12136</v>
      </c>
      <c r="K16" s="501">
        <v>4.2113591488446183</v>
      </c>
      <c r="L16" s="350"/>
      <c r="M16" s="368">
        <v>23159</v>
      </c>
      <c r="N16" s="501">
        <f>M16/'20pobl'!X16*100</f>
        <v>23.541789497224876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23300</v>
      </c>
      <c r="E17" s="502">
        <f>D17/'20pobl'!D17*100</f>
        <v>3.9599787214877278</v>
      </c>
      <c r="F17" s="350"/>
      <c r="G17" s="377">
        <v>6418</v>
      </c>
      <c r="H17" s="502">
        <v>1.4255442967122303</v>
      </c>
      <c r="I17" s="350"/>
      <c r="J17" s="377">
        <v>4969</v>
      </c>
      <c r="K17" s="502">
        <v>5.0966716241858556</v>
      </c>
      <c r="L17" s="350"/>
      <c r="M17" s="377">
        <v>11913</v>
      </c>
      <c r="N17" s="502">
        <f>M17/'20pobl'!X17*100</f>
        <v>29.286100594916171</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154017</v>
      </c>
      <c r="E18" s="500">
        <f>D18/'20pobl'!D18*100</f>
        <v>6.4612495768138904</v>
      </c>
      <c r="F18" s="350"/>
      <c r="G18" s="368">
        <v>31413</v>
      </c>
      <c r="H18" s="501">
        <v>1.7923993775986882</v>
      </c>
      <c r="I18" s="350"/>
      <c r="J18" s="368">
        <v>27849</v>
      </c>
      <c r="K18" s="501">
        <v>6.7310225479224925</v>
      </c>
      <c r="L18" s="350"/>
      <c r="M18" s="368">
        <v>94755</v>
      </c>
      <c r="N18" s="501">
        <f>M18/'20pobl'!X18*100</f>
        <v>43.586559028496517</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95643</v>
      </c>
      <c r="E19" s="500">
        <f>D19/'20pobl'!D19*100</f>
        <v>4.5892060116521103</v>
      </c>
      <c r="F19" s="350"/>
      <c r="G19" s="368">
        <v>22287</v>
      </c>
      <c r="H19" s="501">
        <v>1.3268835769356713</v>
      </c>
      <c r="I19" s="350"/>
      <c r="J19" s="368">
        <v>18642</v>
      </c>
      <c r="K19" s="501">
        <v>6.8178327176974003</v>
      </c>
      <c r="L19" s="350"/>
      <c r="M19" s="368">
        <v>54714</v>
      </c>
      <c r="N19" s="501">
        <f>M19/'20pobl'!X19*100</f>
        <v>41.764499335908276</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342169</v>
      </c>
      <c r="E20" s="500">
        <f>D20/'20pobl'!D20*100</f>
        <v>4.330177197741877</v>
      </c>
      <c r="F20" s="350"/>
      <c r="G20" s="368">
        <v>86294</v>
      </c>
      <c r="H20" s="501">
        <v>1.3540988818257096</v>
      </c>
      <c r="I20" s="350"/>
      <c r="J20" s="368">
        <v>76590</v>
      </c>
      <c r="K20" s="501">
        <v>7.1168524166076619</v>
      </c>
      <c r="L20" s="350"/>
      <c r="M20" s="368">
        <v>179285</v>
      </c>
      <c r="N20" s="501">
        <f>M20/'20pobl'!X20*100</f>
        <v>39.57848586932046</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196336</v>
      </c>
      <c r="E21" s="500">
        <f>D21/'20pobl'!D21*100</f>
        <v>3.7639697135555705</v>
      </c>
      <c r="F21" s="350"/>
      <c r="G21" s="368">
        <v>52949</v>
      </c>
      <c r="H21" s="501">
        <v>1.2701680467660958</v>
      </c>
      <c r="I21" s="350"/>
      <c r="J21" s="368">
        <v>42200</v>
      </c>
      <c r="K21" s="501">
        <v>5.5873614413803692</v>
      </c>
      <c r="L21" s="350"/>
      <c r="M21" s="368">
        <v>101187</v>
      </c>
      <c r="N21" s="501">
        <f>M21/'20pobl'!X21*100</f>
        <v>34.622491086642626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56463</v>
      </c>
      <c r="E22" s="500">
        <f>D22/'20pobl'!D22*100</f>
        <v>5.3554660601381379</v>
      </c>
      <c r="F22" s="350"/>
      <c r="G22" s="368">
        <v>13163</v>
      </c>
      <c r="H22" s="501">
        <v>1.5973758523565025</v>
      </c>
      <c r="I22" s="350"/>
      <c r="J22" s="368">
        <v>12192</v>
      </c>
      <c r="K22" s="501">
        <v>7.7553305175309148</v>
      </c>
      <c r="L22" s="350"/>
      <c r="M22" s="368">
        <v>31108</v>
      </c>
      <c r="N22" s="501">
        <f>M22/'20pobl'!X22*100</f>
        <v>42.579285235220851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84246</v>
      </c>
      <c r="E23" s="500">
        <f>D23/'20pobl'!D23*100</f>
        <v>3.1208880116647109</v>
      </c>
      <c r="F23" s="350"/>
      <c r="G23" s="368">
        <v>24660</v>
      </c>
      <c r="H23" s="501">
        <v>1.2395560117461253</v>
      </c>
      <c r="I23" s="350"/>
      <c r="J23" s="368">
        <v>14952</v>
      </c>
      <c r="K23" s="501">
        <v>3.1600571481710049</v>
      </c>
      <c r="L23" s="350"/>
      <c r="M23" s="368">
        <v>44634</v>
      </c>
      <c r="N23" s="501">
        <f>M23/'20pobl'!X23*100</f>
        <v>18.84515676853314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252326</v>
      </c>
      <c r="E24" s="500">
        <f>D24/'20pobl'!D24*100</f>
        <v>3.6718504321146561</v>
      </c>
      <c r="F24" s="350"/>
      <c r="G24" s="368">
        <v>59277</v>
      </c>
      <c r="H24" s="501">
        <v>1.0575047298436409</v>
      </c>
      <c r="I24" s="350"/>
      <c r="J24" s="368">
        <v>49002</v>
      </c>
      <c r="K24" s="501">
        <v>5.5009598221803113</v>
      </c>
      <c r="L24" s="350"/>
      <c r="M24" s="368">
        <v>144047</v>
      </c>
      <c r="N24" s="501">
        <f>M24/'20pobl'!X24*100</f>
        <v>38.336065661028137</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56975</v>
      </c>
      <c r="E25" s="500">
        <f>D25/'20pobl'!D25*100</f>
        <v>3.671798269244154</v>
      </c>
      <c r="F25" s="350"/>
      <c r="G25" s="368">
        <v>20272</v>
      </c>
      <c r="H25" s="501">
        <v>1.5617404407725808</v>
      </c>
      <c r="I25" s="350"/>
      <c r="J25" s="368">
        <v>12578</v>
      </c>
      <c r="K25" s="501">
        <v>6.897951125345501</v>
      </c>
      <c r="L25" s="350"/>
      <c r="M25" s="368">
        <v>24125</v>
      </c>
      <c r="N25" s="501">
        <f>M25/'20pobl'!X25*100</f>
        <v>33.831634155576431</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21604</v>
      </c>
      <c r="E26" s="504">
        <f>D26/'20pobl'!D26*100</f>
        <v>3.2141395957777599</v>
      </c>
      <c r="F26" s="350"/>
      <c r="G26" s="377">
        <v>5160</v>
      </c>
      <c r="H26" s="502">
        <v>0.96498921867665577</v>
      </c>
      <c r="I26" s="350"/>
      <c r="J26" s="377">
        <v>3994</v>
      </c>
      <c r="K26" s="502">
        <v>4.1735023354476013</v>
      </c>
      <c r="L26" s="350"/>
      <c r="M26" s="377">
        <v>12450</v>
      </c>
      <c r="N26" s="502">
        <f>M26/'20pobl'!X26*100</f>
        <v>29.831077033664787</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115872</v>
      </c>
      <c r="E27" s="504">
        <f>D27/'20pobl'!D27*100</f>
        <v>5.2281683633367653</v>
      </c>
      <c r="F27" s="350"/>
      <c r="G27" s="377">
        <v>30589</v>
      </c>
      <c r="H27" s="502">
        <v>1.8035350206183984</v>
      </c>
      <c r="I27" s="350"/>
      <c r="J27" s="377">
        <v>23310</v>
      </c>
      <c r="K27" s="502">
        <v>6.4514164886138454</v>
      </c>
      <c r="L27" s="350"/>
      <c r="M27" s="377">
        <v>61973</v>
      </c>
      <c r="N27" s="502">
        <f>M27/'20pobl'!X27*100</f>
        <v>38.994387395550184</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14846</v>
      </c>
      <c r="E28" s="504">
        <f>D28/'20pobl'!D28*100</f>
        <v>4.6065247205863189</v>
      </c>
      <c r="F28" s="350"/>
      <c r="G28" s="377">
        <v>3461</v>
      </c>
      <c r="H28" s="502">
        <v>1.372862463853773</v>
      </c>
      <c r="I28" s="350"/>
      <c r="J28" s="377">
        <v>2775</v>
      </c>
      <c r="K28" s="502">
        <v>5.7691108292966886</v>
      </c>
      <c r="L28" s="350"/>
      <c r="M28" s="377">
        <v>8610</v>
      </c>
      <c r="N28" s="502">
        <f>M28/'20pobl'!X28*100</f>
        <v>38.994565217391305</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5298</v>
      </c>
      <c r="E29" s="506">
        <f>D29/'20pobl'!D29*100</f>
        <v>3.1433741730695068</v>
      </c>
      <c r="F29" s="350"/>
      <c r="G29" s="389">
        <v>2846</v>
      </c>
      <c r="H29" s="507">
        <v>1.9237658764761152</v>
      </c>
      <c r="I29" s="350"/>
      <c r="J29" s="389">
        <v>958</v>
      </c>
      <c r="K29" s="507">
        <v>6.0852442355332528</v>
      </c>
      <c r="L29" s="350"/>
      <c r="M29" s="389">
        <v>1494</v>
      </c>
      <c r="N29" s="507">
        <f>M29/'20pobl'!X29*100</f>
        <v>30.721776681061076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1996474</v>
      </c>
      <c r="E31" s="1249">
        <f>D31/'20pobl'!D31*100</f>
        <v>4.151937218481109</v>
      </c>
      <c r="F31" s="320"/>
      <c r="G31" s="1248">
        <f>SUM(G12:G29)</f>
        <v>524724</v>
      </c>
      <c r="H31" s="1249">
        <f>G31/'20pobl'!J31*100</f>
        <v>1.3665546934787696</v>
      </c>
      <c r="I31" s="320"/>
      <c r="J31" s="1248">
        <f>SUM(J12:J29)</f>
        <v>421284</v>
      </c>
      <c r="K31" s="1249">
        <f>J31/'20pobl'!Q31*100</f>
        <v>6.1808805910631017</v>
      </c>
      <c r="L31" s="320"/>
      <c r="M31" s="1248">
        <f>SUM(M12:M29)</f>
        <v>1050466</v>
      </c>
      <c r="N31" s="1249">
        <f>M31/'20pobl'!X31*100</f>
        <v>36.577973671363516</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18" t="str">
        <f>'24solcasaad_pobl'!B34:N34</f>
        <v xml:space="preserve">(1) Cifras INE de población referidas al 01/01/2023. Publicado Censo de Población Anual el 13/12/2023 </v>
      </c>
      <c r="C34" s="1435"/>
      <c r="D34" s="1435"/>
      <c r="E34" s="1435"/>
      <c r="F34" s="1435"/>
      <c r="G34" s="1435"/>
      <c r="H34" s="1435"/>
      <c r="I34" s="1435"/>
      <c r="J34" s="1435"/>
      <c r="K34" s="1435"/>
      <c r="L34" s="1435"/>
      <c r="M34" s="1435"/>
      <c r="N34" s="1435"/>
    </row>
    <row r="35" spans="2:14" ht="29.25" customHeight="1" x14ac:dyDescent="0.2">
      <c r="B35" s="1432"/>
      <c r="C35" s="1432"/>
      <c r="D35" s="1432"/>
      <c r="E35" s="510"/>
    </row>
    <row r="36" spans="2:14" ht="4.5" customHeight="1" x14ac:dyDescent="0.2">
      <c r="B36" s="1412"/>
      <c r="C36" s="1412"/>
      <c r="D36" s="1412"/>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6" zoomScaleNormal="100" workbookViewId="0">
      <selection activeCell="A33" sqref="A33:XFD33"/>
    </sheetView>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4"/>
      <c r="C2" s="1354"/>
      <c r="D2" s="1354"/>
      <c r="E2" s="1354"/>
      <c r="F2" s="1354"/>
      <c r="G2" s="1354"/>
      <c r="H2" s="1354"/>
      <c r="I2" s="1354"/>
      <c r="J2" s="1354"/>
      <c r="K2" s="1354"/>
      <c r="L2" s="1354"/>
      <c r="M2" s="1354"/>
      <c r="N2" s="1354"/>
      <c r="O2" s="1354"/>
      <c r="P2" s="1354"/>
      <c r="Q2" s="1354"/>
      <c r="R2" s="1354"/>
      <c r="S2" s="210"/>
      <c r="T2" s="210"/>
    </row>
    <row r="3" spans="1:20" x14ac:dyDescent="0.2">
      <c r="C3" s="1355" t="s">
        <v>315</v>
      </c>
      <c r="D3" s="1355"/>
      <c r="E3" s="1355"/>
    </row>
    <row r="5" spans="1:20" ht="23.25" customHeight="1" x14ac:dyDescent="0.2">
      <c r="B5" s="1356" t="s">
        <v>291</v>
      </c>
      <c r="C5" s="1357"/>
      <c r="D5" s="1357"/>
      <c r="E5" s="1357"/>
      <c r="F5" s="1357"/>
      <c r="G5" s="1357"/>
      <c r="H5" s="1357"/>
      <c r="I5" s="1357"/>
      <c r="J5" s="1357"/>
      <c r="K5" s="1357"/>
      <c r="L5" s="1357"/>
      <c r="M5" s="1357"/>
      <c r="N5" s="1357"/>
      <c r="O5" s="1357"/>
      <c r="P5" s="1357"/>
      <c r="Q5" s="1358">
        <v>45535</v>
      </c>
      <c r="R5" s="1359"/>
      <c r="S5" s="1359"/>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60" t="s">
        <v>316</v>
      </c>
      <c r="C7" s="1360"/>
      <c r="D7" s="1360"/>
      <c r="E7" s="1360"/>
      <c r="F7" s="1360"/>
      <c r="G7" s="1360"/>
      <c r="H7" s="1360"/>
      <c r="I7" s="1360"/>
      <c r="J7" s="1360"/>
      <c r="K7" s="1360"/>
      <c r="L7" s="1360"/>
      <c r="M7" s="1360"/>
      <c r="N7" s="1360"/>
      <c r="O7" s="1360"/>
      <c r="P7" s="1360"/>
      <c r="Q7" s="1360"/>
      <c r="R7" s="1360"/>
      <c r="S7" s="1360"/>
    </row>
    <row r="8" spans="1:20" ht="18.75" customHeight="1" x14ac:dyDescent="0.2">
      <c r="B8" s="1353" t="s">
        <v>317</v>
      </c>
      <c r="C8" s="1353"/>
      <c r="D8" s="1353"/>
      <c r="E8" s="1353"/>
      <c r="F8" s="1353"/>
      <c r="G8" s="1353"/>
      <c r="H8" s="1353"/>
      <c r="I8" s="1353"/>
      <c r="J8" s="1353"/>
      <c r="K8" s="1353"/>
      <c r="L8" s="1353"/>
      <c r="M8" s="1353"/>
      <c r="N8" s="1353"/>
      <c r="O8" s="1353"/>
      <c r="P8" s="1353"/>
      <c r="Q8" s="1353"/>
      <c r="R8" s="1353"/>
      <c r="S8" s="1353"/>
      <c r="T8" s="1353"/>
    </row>
    <row r="9" spans="1:20" ht="18.75" customHeight="1" x14ac:dyDescent="0.2">
      <c r="B9" s="1353" t="s">
        <v>318</v>
      </c>
      <c r="C9" s="1353"/>
      <c r="D9" s="1353"/>
      <c r="E9" s="1353"/>
      <c r="F9" s="1353"/>
      <c r="G9" s="1353"/>
      <c r="H9" s="1353"/>
      <c r="I9" s="1353"/>
      <c r="J9" s="1353"/>
      <c r="K9" s="1353"/>
      <c r="L9" s="1353"/>
      <c r="M9" s="1353"/>
      <c r="N9" s="1353"/>
      <c r="O9" s="1353"/>
      <c r="P9" s="1353"/>
      <c r="Q9" s="1353"/>
      <c r="R9" s="1353"/>
      <c r="S9" s="1353"/>
      <c r="T9" s="1353"/>
    </row>
    <row r="10" spans="1:20" ht="18.75" customHeight="1" x14ac:dyDescent="0.2">
      <c r="B10" s="1353" t="s">
        <v>319</v>
      </c>
      <c r="C10" s="1353"/>
      <c r="D10" s="1353"/>
      <c r="E10" s="1353"/>
      <c r="F10" s="1353"/>
      <c r="G10" s="1353"/>
      <c r="H10" s="1353"/>
      <c r="I10" s="1353"/>
      <c r="J10" s="1353"/>
      <c r="K10" s="1353"/>
      <c r="L10" s="1353"/>
      <c r="M10" s="1353"/>
      <c r="N10" s="1353"/>
      <c r="O10" s="1353"/>
      <c r="P10" s="1353"/>
      <c r="Q10" s="1353"/>
      <c r="R10" s="1353"/>
      <c r="S10" s="1353"/>
      <c r="T10" s="1353"/>
    </row>
    <row r="11" spans="1:20" ht="18.75" customHeight="1" x14ac:dyDescent="0.2">
      <c r="B11" s="1353" t="s">
        <v>320</v>
      </c>
      <c r="C11" s="1353"/>
      <c r="D11" s="1353"/>
      <c r="E11" s="1353"/>
      <c r="F11" s="1353"/>
      <c r="G11" s="1353"/>
      <c r="H11" s="1353"/>
      <c r="I11" s="1353"/>
      <c r="J11" s="1353"/>
      <c r="K11" s="1353"/>
      <c r="L11" s="1353"/>
      <c r="M11" s="1353"/>
      <c r="N11" s="1353"/>
      <c r="O11" s="1353"/>
      <c r="P11" s="1353"/>
      <c r="Q11" s="1353"/>
      <c r="R11" s="1353"/>
      <c r="S11" s="1353"/>
      <c r="T11" s="1353"/>
    </row>
    <row r="12" spans="1:20" ht="18.75" customHeight="1" x14ac:dyDescent="0.2">
      <c r="B12" s="1353" t="s">
        <v>321</v>
      </c>
      <c r="C12" s="1353"/>
      <c r="D12" s="1353"/>
      <c r="E12" s="1353"/>
      <c r="F12" s="1353"/>
      <c r="G12" s="1353"/>
      <c r="H12" s="1353"/>
      <c r="I12" s="1353"/>
      <c r="J12" s="1353"/>
      <c r="K12" s="1353"/>
      <c r="L12" s="1353"/>
      <c r="M12" s="1353"/>
      <c r="N12" s="1353"/>
      <c r="O12" s="1353"/>
      <c r="P12" s="1353"/>
      <c r="Q12" s="1353"/>
      <c r="R12" s="1353"/>
      <c r="S12" s="1353"/>
      <c r="T12" s="1353"/>
    </row>
    <row r="13" spans="1:20" ht="18.75" customHeight="1" x14ac:dyDescent="0.2">
      <c r="B13" s="1353" t="s">
        <v>322</v>
      </c>
      <c r="C13" s="1353"/>
      <c r="D13" s="1353"/>
      <c r="E13" s="1353"/>
      <c r="F13" s="1353"/>
      <c r="G13" s="1353"/>
      <c r="H13" s="1353"/>
      <c r="I13" s="1353"/>
      <c r="J13" s="1353"/>
      <c r="K13" s="1353"/>
      <c r="L13" s="1353"/>
      <c r="M13" s="1353"/>
      <c r="N13" s="1353"/>
      <c r="O13" s="1353"/>
      <c r="P13" s="1353"/>
      <c r="Q13" s="1353"/>
      <c r="R13" s="1353"/>
      <c r="S13" s="1353"/>
      <c r="T13" s="1353"/>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360" t="s">
        <v>323</v>
      </c>
      <c r="C15" s="1360"/>
      <c r="D15" s="1360"/>
      <c r="E15" s="1360"/>
      <c r="F15" s="1360"/>
      <c r="G15" s="1360"/>
      <c r="H15" s="1360"/>
      <c r="I15" s="1360"/>
      <c r="J15" s="1360"/>
      <c r="K15" s="1360"/>
      <c r="L15" s="1360"/>
      <c r="M15" s="1360"/>
      <c r="N15" s="1360"/>
      <c r="O15" s="1360"/>
      <c r="P15" s="1360"/>
      <c r="Q15" s="1360"/>
      <c r="R15" s="1360"/>
      <c r="S15" s="1360"/>
    </row>
    <row r="16" spans="1:20" ht="18.75" customHeight="1" x14ac:dyDescent="0.2">
      <c r="B16" s="1353" t="s">
        <v>324</v>
      </c>
      <c r="C16" s="1353"/>
      <c r="D16" s="1353"/>
      <c r="E16" s="1353"/>
      <c r="F16" s="1353"/>
      <c r="G16" s="1353"/>
      <c r="H16" s="1353"/>
      <c r="I16" s="1353"/>
      <c r="J16" s="1353"/>
      <c r="K16" s="1353"/>
      <c r="L16" s="1353"/>
      <c r="M16" s="1353"/>
      <c r="N16" s="1353"/>
      <c r="O16" s="1353"/>
      <c r="P16" s="1353"/>
      <c r="Q16" s="1353"/>
      <c r="R16" s="1353"/>
      <c r="S16" s="1353"/>
    </row>
    <row r="17" spans="2:20" ht="18.75" customHeight="1" x14ac:dyDescent="0.2">
      <c r="B17" s="1353" t="s">
        <v>325</v>
      </c>
      <c r="C17" s="1353"/>
      <c r="D17" s="1353"/>
      <c r="E17" s="1353"/>
      <c r="F17" s="1353"/>
      <c r="G17" s="1353"/>
      <c r="H17" s="1353"/>
      <c r="I17" s="1353"/>
      <c r="J17" s="1353"/>
      <c r="K17" s="1353"/>
      <c r="L17" s="1353"/>
      <c r="M17" s="1353"/>
      <c r="N17" s="1353"/>
      <c r="O17" s="1353"/>
      <c r="P17" s="1353"/>
      <c r="Q17" s="1353"/>
      <c r="R17" s="1353"/>
      <c r="S17" s="1353"/>
      <c r="T17" s="214"/>
    </row>
    <row r="18" spans="2:20" ht="18.75" customHeight="1" x14ac:dyDescent="0.2">
      <c r="B18" s="1353" t="s">
        <v>326</v>
      </c>
      <c r="C18" s="1353"/>
      <c r="D18" s="1353"/>
      <c r="E18" s="1353"/>
      <c r="F18" s="1353"/>
      <c r="G18" s="1353"/>
      <c r="H18" s="1353"/>
      <c r="I18" s="1353"/>
      <c r="J18" s="1353"/>
      <c r="K18" s="1353"/>
      <c r="L18" s="1353"/>
      <c r="M18" s="1353"/>
      <c r="N18" s="1353"/>
      <c r="O18" s="1353"/>
      <c r="P18" s="1353"/>
      <c r="Q18" s="1353"/>
      <c r="R18" s="1353"/>
      <c r="S18" s="1353"/>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360" t="s">
        <v>327</v>
      </c>
      <c r="C20" s="1360"/>
      <c r="D20" s="1360"/>
      <c r="E20" s="1360"/>
      <c r="F20" s="1360"/>
      <c r="G20" s="1360"/>
      <c r="H20" s="1360"/>
      <c r="I20" s="1360"/>
      <c r="J20" s="1360"/>
      <c r="K20" s="1360"/>
      <c r="L20" s="1360"/>
      <c r="M20" s="1360"/>
      <c r="N20" s="1360"/>
      <c r="O20" s="1360"/>
      <c r="P20" s="1360"/>
      <c r="Q20" s="1360"/>
      <c r="R20" s="1360"/>
      <c r="S20" s="1360"/>
    </row>
    <row r="21" spans="2:20" ht="18.75" customHeight="1" x14ac:dyDescent="0.2">
      <c r="B21" s="1353" t="s">
        <v>328</v>
      </c>
      <c r="C21" s="1353"/>
      <c r="D21" s="1353"/>
      <c r="E21" s="1353"/>
      <c r="F21" s="1353"/>
      <c r="G21" s="1353"/>
      <c r="H21" s="1353"/>
      <c r="I21" s="1353"/>
      <c r="J21" s="1353"/>
      <c r="K21" s="1353"/>
      <c r="L21" s="1353"/>
      <c r="M21" s="1353"/>
      <c r="N21" s="1353"/>
      <c r="O21" s="1353"/>
      <c r="P21" s="1353"/>
      <c r="Q21" s="1353"/>
      <c r="R21" s="1353"/>
      <c r="S21" s="1353"/>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360" t="s">
        <v>329</v>
      </c>
      <c r="C23" s="1360"/>
      <c r="D23" s="1360"/>
      <c r="E23" s="1360"/>
      <c r="F23" s="1360"/>
      <c r="G23" s="1360"/>
      <c r="H23" s="1360"/>
      <c r="I23" s="1360"/>
      <c r="J23" s="1360"/>
      <c r="K23" s="1360"/>
      <c r="L23" s="1360"/>
      <c r="M23" s="1360"/>
      <c r="N23" s="1360"/>
      <c r="O23" s="1360"/>
      <c r="P23" s="1360"/>
      <c r="Q23" s="1360"/>
      <c r="R23" s="1360"/>
      <c r="S23" s="1360"/>
    </row>
    <row r="24" spans="2:20" ht="18.75" customHeight="1" x14ac:dyDescent="0.2">
      <c r="B24" s="1353" t="s">
        <v>329</v>
      </c>
      <c r="C24" s="1353"/>
      <c r="D24" s="1353"/>
      <c r="E24" s="1353"/>
      <c r="F24" s="1353"/>
      <c r="G24" s="1353"/>
      <c r="H24" s="1353"/>
      <c r="I24" s="1353"/>
      <c r="J24" s="1353"/>
      <c r="K24" s="1353"/>
      <c r="L24" s="1353"/>
      <c r="M24" s="1353"/>
      <c r="N24" s="1353"/>
      <c r="O24" s="1353"/>
      <c r="P24" s="1353"/>
      <c r="Q24" s="1353"/>
      <c r="R24" s="1353"/>
      <c r="S24" s="1353"/>
    </row>
    <row r="25" spans="2:20" ht="18.75" customHeight="1" x14ac:dyDescent="0.2">
      <c r="B25" s="1353" t="s">
        <v>330</v>
      </c>
      <c r="C25" s="1353"/>
      <c r="D25" s="1353"/>
      <c r="E25" s="1353"/>
      <c r="F25" s="1353"/>
      <c r="G25" s="1353"/>
      <c r="H25" s="1353"/>
      <c r="I25" s="1353"/>
      <c r="J25" s="1353"/>
      <c r="K25" s="1353"/>
      <c r="L25" s="1353"/>
      <c r="M25" s="1353"/>
      <c r="N25" s="1353"/>
      <c r="O25" s="1353"/>
      <c r="P25" s="1353"/>
      <c r="Q25" s="1353"/>
      <c r="R25" s="1353"/>
      <c r="S25" s="1353"/>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360" t="s">
        <v>331</v>
      </c>
      <c r="C27" s="1360"/>
      <c r="D27" s="1360"/>
      <c r="E27" s="1360"/>
      <c r="F27" s="1360"/>
      <c r="G27" s="1360"/>
      <c r="H27" s="1360"/>
      <c r="I27" s="1360"/>
      <c r="J27" s="1360"/>
      <c r="K27" s="1360"/>
      <c r="L27" s="1360"/>
      <c r="M27" s="1360"/>
      <c r="N27" s="1360"/>
      <c r="O27" s="1360"/>
      <c r="P27" s="1360"/>
      <c r="Q27" s="1360"/>
      <c r="R27" s="1360"/>
      <c r="S27" s="1360"/>
    </row>
    <row r="28" spans="2:20" ht="18.75" customHeight="1" x14ac:dyDescent="0.2">
      <c r="B28" s="1353" t="s">
        <v>331</v>
      </c>
      <c r="C28" s="1353"/>
      <c r="D28" s="1353"/>
      <c r="E28" s="1353"/>
      <c r="F28" s="1353"/>
      <c r="G28" s="1353"/>
      <c r="H28" s="1353"/>
      <c r="I28" s="1353"/>
      <c r="J28" s="1353"/>
      <c r="K28" s="1353"/>
      <c r="L28" s="1353"/>
      <c r="M28" s="1353"/>
      <c r="N28" s="1353"/>
      <c r="O28" s="1353"/>
      <c r="P28" s="1353"/>
      <c r="Q28" s="1353"/>
      <c r="R28" s="1353"/>
      <c r="S28" s="1353"/>
    </row>
    <row r="29" spans="2:20" ht="18.75" customHeight="1" x14ac:dyDescent="0.2">
      <c r="B29" s="1353" t="s">
        <v>332</v>
      </c>
      <c r="C29" s="1353"/>
      <c r="D29" s="1353"/>
      <c r="E29" s="1353"/>
      <c r="F29" s="1353"/>
      <c r="G29" s="1353"/>
      <c r="H29" s="1353"/>
      <c r="I29" s="1353"/>
      <c r="J29" s="1353"/>
      <c r="K29" s="1353"/>
      <c r="L29" s="1353"/>
      <c r="M29" s="1353"/>
      <c r="N29" s="1353"/>
      <c r="O29" s="1353"/>
      <c r="P29" s="1353"/>
      <c r="Q29" s="1353"/>
      <c r="R29" s="1353"/>
      <c r="S29" s="1353"/>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360" t="s">
        <v>333</v>
      </c>
      <c r="C31" s="1360"/>
      <c r="D31" s="1360"/>
      <c r="E31" s="1360"/>
      <c r="F31" s="1360"/>
      <c r="G31" s="1360"/>
      <c r="H31" s="1360"/>
      <c r="I31" s="1360"/>
      <c r="J31" s="1360"/>
      <c r="K31" s="1360"/>
      <c r="L31" s="1360"/>
      <c r="M31" s="1360"/>
      <c r="N31" s="1360"/>
      <c r="O31" s="1360"/>
      <c r="P31" s="1360"/>
      <c r="Q31" s="1360"/>
      <c r="R31" s="1360"/>
      <c r="S31" s="1360"/>
    </row>
    <row r="32" spans="2:20" ht="18.75" customHeight="1" x14ac:dyDescent="0.2">
      <c r="B32" s="1353" t="s">
        <v>334</v>
      </c>
      <c r="C32" s="1353"/>
      <c r="D32" s="1353"/>
      <c r="E32" s="1353"/>
      <c r="F32" s="1353"/>
      <c r="G32" s="1353"/>
      <c r="H32" s="1353"/>
      <c r="I32" s="1353"/>
      <c r="J32" s="1353"/>
      <c r="K32" s="1353"/>
      <c r="L32" s="1353"/>
      <c r="M32" s="1353"/>
      <c r="N32" s="1353"/>
      <c r="O32" s="1353"/>
      <c r="P32" s="1353"/>
      <c r="Q32" s="1353"/>
      <c r="R32" s="1353"/>
      <c r="S32" s="1353"/>
    </row>
    <row r="33" spans="2:20" ht="18.75" customHeight="1" x14ac:dyDescent="0.2">
      <c r="B33" s="1353" t="s">
        <v>335</v>
      </c>
      <c r="C33" s="1353"/>
      <c r="D33" s="1353"/>
      <c r="E33" s="1353"/>
      <c r="F33" s="1353"/>
      <c r="G33" s="1353"/>
      <c r="H33" s="1353"/>
      <c r="I33" s="1353"/>
      <c r="J33" s="1353"/>
      <c r="K33" s="1353"/>
      <c r="L33" s="1353"/>
      <c r="M33" s="1353"/>
      <c r="N33" s="1353"/>
      <c r="O33" s="1353"/>
      <c r="P33" s="1353"/>
      <c r="Q33" s="1353"/>
      <c r="R33" s="1353"/>
      <c r="S33" s="1353"/>
      <c r="T33" s="214"/>
    </row>
    <row r="34" spans="2:20" ht="18.75" customHeight="1" x14ac:dyDescent="0.2">
      <c r="B34" s="1353" t="s">
        <v>336</v>
      </c>
      <c r="C34" s="1353"/>
      <c r="D34" s="1353"/>
      <c r="E34" s="1353"/>
      <c r="F34" s="1353"/>
      <c r="G34" s="1353"/>
      <c r="H34" s="1353"/>
      <c r="I34" s="1353"/>
      <c r="J34" s="1353"/>
      <c r="K34" s="1353"/>
      <c r="L34" s="1353"/>
      <c r="M34" s="1353"/>
      <c r="N34" s="1353"/>
      <c r="O34" s="1353"/>
      <c r="P34" s="1353"/>
      <c r="Q34" s="1353"/>
      <c r="R34" s="1353"/>
      <c r="S34" s="1353"/>
      <c r="T34" s="214"/>
    </row>
    <row r="35" spans="2:20" ht="15" customHeight="1" x14ac:dyDescent="0.2">
      <c r="B35" s="1353" t="s">
        <v>337</v>
      </c>
      <c r="C35" s="1353"/>
      <c r="D35" s="1353"/>
      <c r="E35" s="1353"/>
      <c r="F35" s="1353"/>
      <c r="G35" s="1353"/>
      <c r="H35" s="1353"/>
      <c r="I35" s="1353"/>
      <c r="J35" s="1353"/>
      <c r="K35" s="1353"/>
      <c r="L35" s="1353"/>
      <c r="M35" s="1353"/>
      <c r="N35" s="1353"/>
      <c r="O35" s="1353"/>
      <c r="P35" s="1353"/>
      <c r="Q35" s="1353"/>
      <c r="R35" s="1353"/>
      <c r="S35" s="1353"/>
      <c r="T35" s="214"/>
    </row>
    <row r="36" spans="2:20" ht="15.95" customHeight="1" x14ac:dyDescent="0.2">
      <c r="O36" s="215"/>
      <c r="Q36" s="215"/>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32:S32"/>
    <mergeCell ref="B33:S33"/>
    <mergeCell ref="B34:S34"/>
    <mergeCell ref="B35:S35"/>
    <mergeCell ref="B31:S31"/>
    <mergeCell ref="B27:S27"/>
    <mergeCell ref="B28:S28"/>
    <mergeCell ref="B16:S16"/>
    <mergeCell ref="B17:S17"/>
    <mergeCell ref="B18:S18"/>
    <mergeCell ref="B20:S20"/>
    <mergeCell ref="B21:S21"/>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7"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441"/>
      <c r="C2" s="1441"/>
      <c r="D2" s="1441"/>
      <c r="E2" s="1441"/>
      <c r="F2" s="1441"/>
      <c r="G2" s="1441"/>
      <c r="H2" s="1441"/>
      <c r="I2" s="1441"/>
      <c r="O2" s="37"/>
    </row>
    <row r="3" spans="1:50" s="38" customFormat="1" ht="4.5" customHeight="1" x14ac:dyDescent="0.2">
      <c r="B3" s="1442"/>
      <c r="C3" s="1442"/>
      <c r="D3" s="1442"/>
      <c r="E3" s="1442"/>
      <c r="F3" s="1442"/>
      <c r="G3" s="1442"/>
      <c r="H3" s="1442"/>
      <c r="I3" s="1442"/>
      <c r="O3" s="37"/>
    </row>
    <row r="4" spans="1:50" s="38" customFormat="1" ht="17.25" customHeight="1" x14ac:dyDescent="0.2">
      <c r="A4" s="1442" t="s">
        <v>193</v>
      </c>
      <c r="B4" s="1442"/>
      <c r="C4" s="1442"/>
      <c r="D4" s="1442"/>
      <c r="E4" s="1442"/>
      <c r="F4" s="1442"/>
      <c r="G4" s="1442"/>
      <c r="H4" s="1442"/>
      <c r="I4" s="1442"/>
      <c r="J4" s="1442"/>
      <c r="K4" s="1442"/>
      <c r="L4" s="1442"/>
      <c r="M4" s="1442"/>
      <c r="N4" s="1442"/>
      <c r="O4" s="1442"/>
      <c r="P4" s="1442"/>
      <c r="Q4" s="1442"/>
      <c r="R4" s="1442"/>
      <c r="S4" s="1442"/>
      <c r="T4" s="1442"/>
      <c r="U4" s="1442"/>
      <c r="V4" s="1442"/>
      <c r="W4" s="1442"/>
      <c r="X4" s="1442"/>
      <c r="Y4" s="1442"/>
      <c r="Z4" s="1442"/>
    </row>
    <row r="5" spans="1:50" s="38" customFormat="1" ht="17.25" customHeight="1" x14ac:dyDescent="0.2">
      <c r="B5" s="1450" t="e">
        <f>#REF!</f>
        <v>#REF!</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row>
    <row r="6" spans="1:50" s="38" customFormat="1" ht="6" customHeight="1" x14ac:dyDescent="0.2">
      <c r="O6" s="37"/>
    </row>
    <row r="7" spans="1:50" s="41" customFormat="1" ht="12.75" customHeight="1" x14ac:dyDescent="0.2">
      <c r="A7" s="39"/>
      <c r="B7" s="1443" t="s">
        <v>12</v>
      </c>
      <c r="C7" s="40"/>
      <c r="D7" s="1438" t="s">
        <v>109</v>
      </c>
      <c r="E7" s="1436"/>
      <c r="F7" s="181"/>
      <c r="G7" s="1436"/>
      <c r="H7" s="1436"/>
      <c r="I7" s="181"/>
      <c r="J7" s="1436"/>
      <c r="K7" s="1436"/>
      <c r="L7" s="181"/>
      <c r="M7" s="1436"/>
      <c r="N7" s="1437"/>
      <c r="O7" s="40"/>
      <c r="P7" s="1438" t="s">
        <v>30</v>
      </c>
      <c r="Q7" s="1436"/>
      <c r="R7" s="181"/>
      <c r="S7" s="1436"/>
      <c r="T7" s="1436"/>
      <c r="U7" s="181"/>
      <c r="V7" s="1436"/>
      <c r="W7" s="1436"/>
      <c r="X7" s="181"/>
      <c r="Y7" s="1436"/>
      <c r="Z7" s="1437"/>
      <c r="AA7" s="116"/>
      <c r="AB7" s="116"/>
      <c r="AC7" s="117"/>
      <c r="AD7" s="117"/>
      <c r="AE7" s="117"/>
      <c r="AF7" s="117"/>
      <c r="AG7" s="117"/>
      <c r="AH7" s="117"/>
      <c r="AI7" s="118"/>
    </row>
    <row r="8" spans="1:50" s="41" customFormat="1" ht="33.75" customHeight="1" x14ac:dyDescent="0.2">
      <c r="A8" s="39"/>
      <c r="B8" s="1444"/>
      <c r="C8" s="40"/>
      <c r="D8" s="1447"/>
      <c r="E8" s="1448"/>
      <c r="F8" s="40"/>
      <c r="G8" s="1438" t="s">
        <v>169</v>
      </c>
      <c r="H8" s="1437"/>
      <c r="I8" s="40"/>
      <c r="J8" s="1438" t="s">
        <v>175</v>
      </c>
      <c r="K8" s="1437"/>
      <c r="L8" s="40"/>
      <c r="M8" s="1438" t="s">
        <v>170</v>
      </c>
      <c r="N8" s="1437"/>
      <c r="O8" s="40"/>
      <c r="P8" s="1447"/>
      <c r="Q8" s="1449"/>
      <c r="R8" s="130"/>
      <c r="S8" s="1438" t="s">
        <v>176</v>
      </c>
      <c r="T8" s="1437"/>
      <c r="U8" s="40"/>
      <c r="V8" s="1438" t="s">
        <v>177</v>
      </c>
      <c r="W8" s="1437"/>
      <c r="X8" s="40"/>
      <c r="Y8" s="1438" t="s">
        <v>178</v>
      </c>
      <c r="Z8" s="1437"/>
      <c r="AA8" s="116"/>
      <c r="AB8" s="116"/>
      <c r="AC8" s="117"/>
      <c r="AD8" s="117"/>
      <c r="AE8" s="117"/>
      <c r="AF8" s="117"/>
      <c r="AG8" s="117"/>
      <c r="AH8" s="117"/>
      <c r="AI8" s="118"/>
    </row>
    <row r="9" spans="1:50" s="46" customFormat="1" ht="36.75" customHeight="1" x14ac:dyDescent="0.2">
      <c r="A9" s="42"/>
      <c r="B9" s="1445"/>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6" t="s">
        <v>217</v>
      </c>
      <c r="C33" s="1446"/>
      <c r="D33" s="1446"/>
      <c r="E33" s="1446"/>
      <c r="F33" s="1446"/>
      <c r="G33" s="1446"/>
      <c r="H33" s="1446"/>
      <c r="I33" s="1446"/>
      <c r="J33" s="1446"/>
      <c r="K33" s="1446"/>
      <c r="L33" s="1446"/>
      <c r="M33" s="1446"/>
      <c r="O33" s="86"/>
    </row>
    <row r="34" spans="2:19" ht="29.25" customHeight="1" x14ac:dyDescent="0.2">
      <c r="B34" s="1440"/>
      <c r="C34" s="1440"/>
      <c r="D34" s="1440"/>
      <c r="E34" s="1440"/>
      <c r="F34" s="1440"/>
      <c r="G34" s="1440"/>
      <c r="H34" s="1440"/>
      <c r="I34" s="1440"/>
      <c r="J34" s="1440"/>
      <c r="K34" s="1440"/>
      <c r="L34" s="1440"/>
      <c r="M34" s="1440"/>
      <c r="N34" s="1440"/>
      <c r="O34" s="1440"/>
      <c r="P34" s="1440"/>
      <c r="Q34" s="89"/>
      <c r="R34" s="89"/>
      <c r="S34" s="89"/>
    </row>
    <row r="35" spans="2:19" ht="4.5" customHeight="1" x14ac:dyDescent="0.2">
      <c r="B35" s="1439"/>
      <c r="C35" s="1439"/>
      <c r="D35" s="1439"/>
      <c r="E35" s="1439"/>
      <c r="F35" s="1439"/>
      <c r="G35" s="1439"/>
      <c r="H35" s="1439"/>
      <c r="I35" s="1439"/>
      <c r="J35" s="1439"/>
      <c r="K35" s="1439"/>
      <c r="L35" s="1439"/>
      <c r="M35" s="1439"/>
      <c r="N35" s="1439"/>
      <c r="O35" s="1439"/>
      <c r="P35" s="1439"/>
      <c r="Q35" s="89"/>
      <c r="R35" s="89"/>
      <c r="S35" s="89"/>
    </row>
    <row r="38" spans="2:19" x14ac:dyDescent="0.2">
      <c r="L38" s="90"/>
      <c r="M38" s="90"/>
      <c r="N38" s="90"/>
    </row>
  </sheetData>
  <mergeCells count="22">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 ref="V7:W7"/>
    <mergeCell ref="P7:Q8"/>
    <mergeCell ref="B33:M33"/>
    <mergeCell ref="B34:P34"/>
    <mergeCell ref="B35:P35"/>
    <mergeCell ref="S7:T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9" zoomScaleNormal="100" workbookViewId="0">
      <selection activeCell="AC28" sqref="AC28"/>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86"/>
      <c r="C2" s="1386"/>
      <c r="D2" s="1386"/>
      <c r="E2" s="1386"/>
      <c r="F2" s="1386"/>
      <c r="G2" s="1386"/>
      <c r="H2" s="1386"/>
      <c r="I2" s="138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87"/>
      <c r="C3" s="1387"/>
      <c r="D3" s="1387"/>
      <c r="E3" s="1387"/>
      <c r="F3" s="1387"/>
      <c r="G3" s="1387"/>
      <c r="H3" s="1387"/>
      <c r="I3" s="138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3" t="s">
        <v>409</v>
      </c>
      <c r="B4" s="1413"/>
      <c r="C4" s="1413"/>
      <c r="D4" s="1413"/>
      <c r="E4" s="1413"/>
      <c r="F4" s="1413"/>
      <c r="G4" s="1413"/>
      <c r="H4" s="1413"/>
      <c r="I4" s="1413"/>
      <c r="J4" s="1413"/>
      <c r="K4" s="1413"/>
      <c r="L4" s="1413"/>
      <c r="M4" s="1413"/>
      <c r="N4" s="1413"/>
      <c r="O4" s="1413"/>
      <c r="P4" s="1413"/>
      <c r="Q4" s="1413"/>
      <c r="R4" s="1413"/>
      <c r="S4" s="1413"/>
      <c r="T4" s="1413"/>
      <c r="U4" s="1413"/>
      <c r="V4" s="1413"/>
      <c r="W4" s="1413"/>
      <c r="X4" s="1413"/>
      <c r="Y4" s="1413"/>
      <c r="Z4" s="1413"/>
    </row>
    <row r="5" spans="1:50" s="492" customFormat="1" ht="17.2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1414"/>
      <c r="V5" s="1414"/>
      <c r="W5" s="1414"/>
      <c r="X5" s="1414"/>
      <c r="Y5" s="1414"/>
      <c r="Z5" s="1414"/>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1" t="s">
        <v>12</v>
      </c>
      <c r="D7" s="1451" t="s">
        <v>209</v>
      </c>
      <c r="E7" s="1451"/>
      <c r="G7" s="1451"/>
      <c r="H7" s="1451"/>
      <c r="J7" s="1451"/>
      <c r="K7" s="1451"/>
      <c r="M7" s="1451"/>
      <c r="N7" s="1451"/>
      <c r="P7" s="1451" t="s">
        <v>30</v>
      </c>
      <c r="Q7" s="1451"/>
      <c r="S7" s="1451"/>
      <c r="T7" s="1451"/>
      <c r="V7" s="1451"/>
      <c r="W7" s="1451"/>
      <c r="Y7" s="1451"/>
      <c r="Z7" s="1451"/>
      <c r="AA7" s="512"/>
      <c r="AB7" s="512"/>
      <c r="AI7" s="514"/>
    </row>
    <row r="8" spans="1:50" s="513" customFormat="1" ht="33.75" customHeight="1" x14ac:dyDescent="0.2">
      <c r="A8" s="512"/>
      <c r="B8" s="1451"/>
      <c r="D8" s="1451"/>
      <c r="E8" s="1451"/>
      <c r="G8" s="1451" t="s">
        <v>169</v>
      </c>
      <c r="H8" s="1451"/>
      <c r="J8" s="1451" t="s">
        <v>175</v>
      </c>
      <c r="K8" s="1451"/>
      <c r="M8" s="1451" t="s">
        <v>170</v>
      </c>
      <c r="N8" s="1451"/>
      <c r="P8" s="1451"/>
      <c r="Q8" s="1451"/>
      <c r="S8" s="1451" t="s">
        <v>176</v>
      </c>
      <c r="T8" s="1451"/>
      <c r="V8" s="1451" t="s">
        <v>177</v>
      </c>
      <c r="W8" s="1451"/>
      <c r="Y8" s="1451" t="s">
        <v>178</v>
      </c>
      <c r="Z8" s="1451"/>
      <c r="AA8" s="512"/>
      <c r="AB8" s="512"/>
      <c r="AI8" s="514"/>
    </row>
    <row r="9" spans="1:50" s="513" customFormat="1" ht="36.75" customHeight="1" x14ac:dyDescent="0.2">
      <c r="A9" s="512"/>
      <c r="B9" s="1451"/>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386023</v>
      </c>
      <c r="Q11" s="564">
        <f>P11*100/D11</f>
        <v>4.4969290483958391</v>
      </c>
      <c r="R11" s="558"/>
      <c r="S11" s="561">
        <f>'34adictcasaad'!G12</f>
        <v>113061</v>
      </c>
      <c r="T11" s="565">
        <f>S11*100/G11</f>
        <v>1.611449198251965</v>
      </c>
      <c r="U11" s="558"/>
      <c r="V11" s="561">
        <f>'34adictcasaad'!J12</f>
        <v>90416</v>
      </c>
      <c r="W11" s="565">
        <f>V11*100/J11</f>
        <v>7.8900406736413684</v>
      </c>
      <c r="X11" s="558"/>
      <c r="Y11" s="561">
        <f>'34adictcasaad'!M12</f>
        <v>182546</v>
      </c>
      <c r="Z11" s="565">
        <f>Y11*100/M11</f>
        <v>43.248224900435687</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6.4612495768138896</v>
      </c>
      <c r="AH11" s="567">
        <f>_xlfn.RANK.EQ(T11,T$11:T$30,0)</f>
        <v>4</v>
      </c>
      <c r="AI11" s="567">
        <v>1</v>
      </c>
      <c r="AJ11" s="567">
        <f>MATCH(AI11,AH$11:AH$30,0)</f>
        <v>18</v>
      </c>
      <c r="AK11" s="568" t="str">
        <f>INDEX(B$11:B$30,AJ11,1)</f>
        <v>Ceuta y Melilla</v>
      </c>
      <c r="AL11" s="569">
        <f>INDEX(T$11:T$30,AJ11,1)</f>
        <v>1.9237658764761152</v>
      </c>
      <c r="AN11" s="567">
        <f>_xlfn.RANK.EQ(W11,W$11:W$30,0)</f>
        <v>1</v>
      </c>
      <c r="AO11" s="567">
        <v>1</v>
      </c>
      <c r="AP11" s="567">
        <f>MATCH(AO11,AN$11:AN$30,0)</f>
        <v>1</v>
      </c>
      <c r="AQ11" s="568" t="str">
        <f>INDEX(B$11:B$30,AP11,1)</f>
        <v>Andalucía</v>
      </c>
      <c r="AR11" s="569">
        <f>INDEX(W$11:W$30,AP11,1)</f>
        <v>7.8900406736413684</v>
      </c>
      <c r="AT11" s="567">
        <f>_xlfn.RANK.EQ(Z11,Z$11:Z$30,0)</f>
        <v>2</v>
      </c>
      <c r="AU11" s="567">
        <v>1</v>
      </c>
      <c r="AV11" s="567">
        <f>MATCH(AU11,AT$11:AT$30,0)</f>
        <v>7</v>
      </c>
      <c r="AW11" s="568" t="str">
        <f>INDEX(B$11:B$30,AV11,1)</f>
        <v>Castilla y León</v>
      </c>
      <c r="AX11" s="569">
        <f>INDEX(Z$11:Z$30,AV11,1)</f>
        <v>43.586559028496517</v>
      </c>
    </row>
    <row r="12" spans="1:50" s="396" customFormat="1" ht="18" customHeight="1" x14ac:dyDescent="0.2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50813</v>
      </c>
      <c r="Q12" s="564">
        <f t="shared" ref="Q12:Q28" si="9">P12*100/D12</f>
        <v>3.7883707388937058</v>
      </c>
      <c r="R12" s="558"/>
      <c r="S12" s="561">
        <f>'34adictcasaad'!G13</f>
        <v>10148</v>
      </c>
      <c r="T12" s="565">
        <f t="shared" ref="T12:T28" si="10">S12*100/G12</f>
        <v>0.97180817801288788</v>
      </c>
      <c r="U12" s="558"/>
      <c r="V12" s="561">
        <f>'34adictcasaad'!J13</f>
        <v>9748</v>
      </c>
      <c r="W12" s="565">
        <f t="shared" ref="W12:W28" si="11">V12*100/J12</f>
        <v>4.8499201464727628</v>
      </c>
      <c r="X12" s="558"/>
      <c r="Y12" s="561">
        <f>'34adictcasaad'!M13</f>
        <v>30917</v>
      </c>
      <c r="Z12" s="565">
        <f t="shared" ref="Z12:Z28" si="12">Y12*100/M12</f>
        <v>32.186097837742174</v>
      </c>
      <c r="AA12" s="566"/>
      <c r="AB12" s="567">
        <f t="shared" si="3"/>
        <v>11</v>
      </c>
      <c r="AC12" s="567">
        <v>2</v>
      </c>
      <c r="AD12" s="567">
        <f t="shared" ref="AD12:AD28" si="13">MATCH(AC12,AB$11:AB$30,0)</f>
        <v>11</v>
      </c>
      <c r="AE12" s="568" t="str">
        <f t="shared" si="4"/>
        <v>Extremadura</v>
      </c>
      <c r="AF12" s="569">
        <f t="shared" si="5"/>
        <v>5.3554660601381379</v>
      </c>
      <c r="AH12" s="567">
        <f t="shared" ref="AH12:AH30" si="14">_xlfn.RANK.EQ(T12,T$11:T$30,0)</f>
        <v>18</v>
      </c>
      <c r="AI12" s="567">
        <v>2</v>
      </c>
      <c r="AJ12" s="567">
        <f t="shared" ref="AJ12:AJ28" si="15">MATCH(AI12,AH$11:AH$30,0)</f>
        <v>16</v>
      </c>
      <c r="AK12" s="568" t="str">
        <f t="shared" ref="AK12:AK29" si="16">INDEX(B$11:B$30,AJ12,1)</f>
        <v>País Vasco</v>
      </c>
      <c r="AL12" s="569">
        <f t="shared" ref="AL12:AL29" si="17">INDEX(T$11:T$30,AJ12,1)</f>
        <v>1.8035350206183987</v>
      </c>
      <c r="AN12" s="567">
        <f t="shared" ref="AN12:AN30" si="18">_xlfn.RANK.EQ(W12,W$11:W$30,0)</f>
        <v>15</v>
      </c>
      <c r="AO12" s="567">
        <v>2</v>
      </c>
      <c r="AP12" s="567">
        <f t="shared" ref="AP12:AP28" si="19">MATCH(AO12,AN$11:AN$30,0)</f>
        <v>11</v>
      </c>
      <c r="AQ12" s="568" t="str">
        <f t="shared" ref="AQ12:AQ29" si="20">INDEX(B$11:B$30,AP12,1)</f>
        <v>Extremadura</v>
      </c>
      <c r="AR12" s="569">
        <f t="shared" ref="AR12:AR28" si="21">INDEX(W$11:W$30,AP12,1)</f>
        <v>7.7553305175309148</v>
      </c>
      <c r="AT12" s="567">
        <f t="shared" ref="AT12:AT30" si="22">_xlfn.RANK.EQ(Z12,Z$11:Z$30,0)</f>
        <v>13</v>
      </c>
      <c r="AU12" s="567">
        <v>2</v>
      </c>
      <c r="AV12" s="567">
        <f t="shared" ref="AV12:AV28" si="23">MATCH(AU12,AT$11:AT$30,0)</f>
        <v>1</v>
      </c>
      <c r="AW12" s="568" t="str">
        <f t="shared" ref="AW12:AW29" si="24">INDEX(B$11:B$30,AV12,1)</f>
        <v>Andalucía</v>
      </c>
      <c r="AX12" s="569">
        <f t="shared" ref="AX12:AX29" si="25">INDEX(Z$11:Z$30,AV12,1)</f>
        <v>43.248224900435687</v>
      </c>
    </row>
    <row r="13" spans="1:50" s="396" customFormat="1" ht="18" customHeight="1" x14ac:dyDescent="0.2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41120</v>
      </c>
      <c r="Q13" s="564">
        <f t="shared" si="9"/>
        <v>4.0872313778502276</v>
      </c>
      <c r="R13" s="558"/>
      <c r="S13" s="561">
        <f>'34adictcasaad'!G14</f>
        <v>9594</v>
      </c>
      <c r="T13" s="565">
        <f t="shared" si="10"/>
        <v>1.3162750814611559</v>
      </c>
      <c r="U13" s="558"/>
      <c r="V13" s="561">
        <f>'34adictcasaad'!J14</f>
        <v>8919</v>
      </c>
      <c r="W13" s="565">
        <f t="shared" si="11"/>
        <v>4.6142623595389356</v>
      </c>
      <c r="X13" s="558"/>
      <c r="Y13" s="561">
        <f>'34adictcasaad'!M14</f>
        <v>22607</v>
      </c>
      <c r="Z13" s="565">
        <f t="shared" si="12"/>
        <v>26.947421119759692</v>
      </c>
      <c r="AA13" s="566"/>
      <c r="AB13" s="567">
        <f t="shared" si="3"/>
        <v>9</v>
      </c>
      <c r="AC13" s="567">
        <v>3</v>
      </c>
      <c r="AD13" s="567">
        <f t="shared" si="13"/>
        <v>16</v>
      </c>
      <c r="AE13" s="568" t="str">
        <f t="shared" si="4"/>
        <v>País Vasco</v>
      </c>
      <c r="AF13" s="570">
        <f t="shared" si="5"/>
        <v>5.2281683633367653</v>
      </c>
      <c r="AH13" s="567">
        <f t="shared" si="14"/>
        <v>12</v>
      </c>
      <c r="AI13" s="567">
        <v>3</v>
      </c>
      <c r="AJ13" s="567">
        <f t="shared" si="15"/>
        <v>7</v>
      </c>
      <c r="AK13" s="568" t="str">
        <f t="shared" si="16"/>
        <v>Castilla y León</v>
      </c>
      <c r="AL13" s="569">
        <f t="shared" si="17"/>
        <v>1.7923993775986882</v>
      </c>
      <c r="AN13" s="567">
        <f t="shared" si="18"/>
        <v>16</v>
      </c>
      <c r="AO13" s="567">
        <v>3</v>
      </c>
      <c r="AP13" s="567">
        <f t="shared" si="19"/>
        <v>9</v>
      </c>
      <c r="AQ13" s="568" t="str">
        <f t="shared" si="20"/>
        <v>Cataluña</v>
      </c>
      <c r="AR13" s="569">
        <f t="shared" si="21"/>
        <v>7.1168524166076619</v>
      </c>
      <c r="AT13" s="567">
        <f t="shared" si="22"/>
        <v>17</v>
      </c>
      <c r="AU13" s="567">
        <v>3</v>
      </c>
      <c r="AV13" s="567">
        <f t="shared" si="23"/>
        <v>11</v>
      </c>
      <c r="AW13" s="568" t="str">
        <f t="shared" si="24"/>
        <v>Extremadura</v>
      </c>
      <c r="AX13" s="569">
        <f t="shared" si="25"/>
        <v>42.579285235220851</v>
      </c>
    </row>
    <row r="14" spans="1:50" s="396" customFormat="1" ht="18" customHeight="1" x14ac:dyDescent="0.2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43210</v>
      </c>
      <c r="Q14" s="564">
        <f t="shared" si="9"/>
        <v>3.5713518240259989</v>
      </c>
      <c r="R14" s="558"/>
      <c r="S14" s="561">
        <f>'34adictcasaad'!G15</f>
        <v>12214</v>
      </c>
      <c r="T14" s="565">
        <f t="shared" si="10"/>
        <v>1.2089239052973315</v>
      </c>
      <c r="U14" s="558"/>
      <c r="V14" s="561">
        <f>'34adictcasaad'!J15</f>
        <v>10054</v>
      </c>
      <c r="W14" s="565">
        <f t="shared" si="11"/>
        <v>6.8377812236459095</v>
      </c>
      <c r="X14" s="558"/>
      <c r="Y14" s="561">
        <f>'34adictcasaad'!M15</f>
        <v>20942</v>
      </c>
      <c r="Z14" s="565">
        <f t="shared" si="12"/>
        <v>39.851569933396767</v>
      </c>
      <c r="AA14" s="566"/>
      <c r="AB14" s="567">
        <f t="shared" si="3"/>
        <v>15</v>
      </c>
      <c r="AC14" s="567">
        <v>4</v>
      </c>
      <c r="AD14" s="567">
        <f t="shared" si="13"/>
        <v>17</v>
      </c>
      <c r="AE14" s="568" t="str">
        <f t="shared" si="4"/>
        <v>Rioja, La</v>
      </c>
      <c r="AF14" s="569">
        <f t="shared" si="5"/>
        <v>4.6065247205863189</v>
      </c>
      <c r="AH14" s="567">
        <f t="shared" si="14"/>
        <v>15</v>
      </c>
      <c r="AI14" s="567">
        <v>4</v>
      </c>
      <c r="AJ14" s="567">
        <f t="shared" si="15"/>
        <v>1</v>
      </c>
      <c r="AK14" s="568" t="str">
        <f t="shared" si="16"/>
        <v>Andalucía</v>
      </c>
      <c r="AL14" s="569">
        <f t="shared" si="17"/>
        <v>1.611449198251965</v>
      </c>
      <c r="AN14" s="567">
        <f t="shared" si="18"/>
        <v>5</v>
      </c>
      <c r="AO14" s="567">
        <v>4</v>
      </c>
      <c r="AP14" s="567">
        <f t="shared" si="19"/>
        <v>14</v>
      </c>
      <c r="AQ14" s="568" t="str">
        <f t="shared" si="20"/>
        <v>Murcia, Región de</v>
      </c>
      <c r="AR14" s="569">
        <f t="shared" si="21"/>
        <v>6.897951125345501</v>
      </c>
      <c r="AT14" s="567">
        <f t="shared" si="22"/>
        <v>5</v>
      </c>
      <c r="AU14" s="567">
        <v>4</v>
      </c>
      <c r="AV14" s="567">
        <f t="shared" si="23"/>
        <v>8</v>
      </c>
      <c r="AW14" s="568" t="str">
        <f t="shared" si="24"/>
        <v>Castilla - La Mancha</v>
      </c>
      <c r="AX14" s="569">
        <f t="shared" si="25"/>
        <v>41.764499335908276</v>
      </c>
    </row>
    <row r="15" spans="1:50" s="396" customFormat="1" ht="18" customHeight="1" x14ac:dyDescent="0.2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56213</v>
      </c>
      <c r="Q15" s="564">
        <f t="shared" si="9"/>
        <v>2.5401081600856026</v>
      </c>
      <c r="R15" s="558"/>
      <c r="S15" s="561">
        <f>'34adictcasaad'!G16</f>
        <v>20918</v>
      </c>
      <c r="T15" s="565">
        <f t="shared" si="10"/>
        <v>1.1452699169818923</v>
      </c>
      <c r="U15" s="558"/>
      <c r="V15" s="561">
        <f>'34adictcasaad'!J16</f>
        <v>12136</v>
      </c>
      <c r="W15" s="565">
        <f t="shared" si="11"/>
        <v>4.2113591488446174</v>
      </c>
      <c r="X15" s="558"/>
      <c r="Y15" s="561">
        <f>'34adictcasaad'!M16</f>
        <v>23159</v>
      </c>
      <c r="Z15" s="565">
        <f t="shared" si="12"/>
        <v>23.541789497224876</v>
      </c>
      <c r="AA15" s="566"/>
      <c r="AB15" s="567">
        <f t="shared" si="3"/>
        <v>19</v>
      </c>
      <c r="AC15" s="567">
        <v>5</v>
      </c>
      <c r="AD15" s="567">
        <f t="shared" si="13"/>
        <v>8</v>
      </c>
      <c r="AE15" s="568" t="str">
        <f t="shared" si="4"/>
        <v>Castilla - La Mancha</v>
      </c>
      <c r="AF15" s="569">
        <f t="shared" si="5"/>
        <v>4.5892060116521103</v>
      </c>
      <c r="AH15" s="567">
        <f t="shared" si="14"/>
        <v>16</v>
      </c>
      <c r="AI15" s="567">
        <v>5</v>
      </c>
      <c r="AJ15" s="567">
        <f t="shared" si="15"/>
        <v>11</v>
      </c>
      <c r="AK15" s="568" t="str">
        <f t="shared" si="16"/>
        <v>Extremadura</v>
      </c>
      <c r="AL15" s="569">
        <f t="shared" si="17"/>
        <v>1.5973758523565025</v>
      </c>
      <c r="AN15" s="567">
        <f t="shared" si="18"/>
        <v>17</v>
      </c>
      <c r="AO15" s="567">
        <v>5</v>
      </c>
      <c r="AP15" s="567">
        <f t="shared" si="19"/>
        <v>4</v>
      </c>
      <c r="AQ15" s="568" t="str">
        <f t="shared" si="20"/>
        <v>Balears, Illes</v>
      </c>
      <c r="AR15" s="569">
        <f t="shared" si="21"/>
        <v>6.8377812236459095</v>
      </c>
      <c r="AT15" s="567">
        <f t="shared" si="22"/>
        <v>18</v>
      </c>
      <c r="AU15" s="567">
        <v>5</v>
      </c>
      <c r="AV15" s="567">
        <f t="shared" si="23"/>
        <v>4</v>
      </c>
      <c r="AW15" s="568" t="str">
        <f t="shared" si="24"/>
        <v>Balears, Illes</v>
      </c>
      <c r="AX15" s="569">
        <f t="shared" si="25"/>
        <v>39.851569933396767</v>
      </c>
    </row>
    <row r="16" spans="1:50" s="396" customFormat="1" ht="18" customHeight="1" x14ac:dyDescent="0.2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23300</v>
      </c>
      <c r="Q16" s="564">
        <f t="shared" si="9"/>
        <v>3.9599787214877282</v>
      </c>
      <c r="R16" s="558"/>
      <c r="S16" s="572">
        <f>'34adictcasaad'!G17</f>
        <v>6418</v>
      </c>
      <c r="T16" s="565">
        <f t="shared" si="10"/>
        <v>1.4255442967122303</v>
      </c>
      <c r="U16" s="558"/>
      <c r="V16" s="572">
        <f>'34adictcasaad'!J17</f>
        <v>4969</v>
      </c>
      <c r="W16" s="565">
        <f t="shared" si="11"/>
        <v>5.0966716241858556</v>
      </c>
      <c r="X16" s="558"/>
      <c r="Y16" s="572">
        <f>'34adictcasaad'!M17</f>
        <v>11913</v>
      </c>
      <c r="Z16" s="565">
        <f t="shared" si="12"/>
        <v>29.286100594916171</v>
      </c>
      <c r="AA16" s="566"/>
      <c r="AB16" s="567">
        <f t="shared" si="3"/>
        <v>10</v>
      </c>
      <c r="AC16" s="567">
        <v>6</v>
      </c>
      <c r="AD16" s="567">
        <f t="shared" si="13"/>
        <v>1</v>
      </c>
      <c r="AE16" s="568" t="str">
        <f t="shared" si="4"/>
        <v>Andalucía</v>
      </c>
      <c r="AF16" s="569">
        <f t="shared" si="5"/>
        <v>4.4969290483958391</v>
      </c>
      <c r="AH16" s="567">
        <f t="shared" si="14"/>
        <v>7</v>
      </c>
      <c r="AI16" s="567">
        <v>6</v>
      </c>
      <c r="AJ16" s="567">
        <f t="shared" si="15"/>
        <v>14</v>
      </c>
      <c r="AK16" s="568" t="str">
        <f t="shared" si="16"/>
        <v>Murcia, Región de</v>
      </c>
      <c r="AL16" s="569">
        <f t="shared" si="17"/>
        <v>1.5617404407725808</v>
      </c>
      <c r="AN16" s="567">
        <f t="shared" si="18"/>
        <v>14</v>
      </c>
      <c r="AO16" s="567">
        <v>6</v>
      </c>
      <c r="AP16" s="567">
        <f t="shared" si="19"/>
        <v>8</v>
      </c>
      <c r="AQ16" s="568" t="str">
        <f t="shared" si="20"/>
        <v>Castilla - La Mancha</v>
      </c>
      <c r="AR16" s="569">
        <f t="shared" si="21"/>
        <v>6.8178327176973994</v>
      </c>
      <c r="AT16" s="567">
        <f t="shared" si="22"/>
        <v>16</v>
      </c>
      <c r="AU16" s="567">
        <v>6</v>
      </c>
      <c r="AV16" s="567">
        <f t="shared" si="23"/>
        <v>9</v>
      </c>
      <c r="AW16" s="568" t="str">
        <f t="shared" si="24"/>
        <v>Cataluña</v>
      </c>
      <c r="AX16" s="569">
        <f t="shared" si="25"/>
        <v>39.578485869320467</v>
      </c>
    </row>
    <row r="17" spans="1:50" s="396" customFormat="1" ht="18" customHeight="1" x14ac:dyDescent="0.2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154017</v>
      </c>
      <c r="Q17" s="564">
        <f>P17*100/D17</f>
        <v>6.4612495768138896</v>
      </c>
      <c r="R17" s="558"/>
      <c r="S17" s="561">
        <f>'34adictcasaad'!G18</f>
        <v>31413</v>
      </c>
      <c r="T17" s="565">
        <f>S17*100/G17</f>
        <v>1.7923993775986882</v>
      </c>
      <c r="U17" s="558"/>
      <c r="V17" s="561">
        <f>'34adictcasaad'!J18</f>
        <v>27849</v>
      </c>
      <c r="W17" s="565">
        <f>V17*100/J17</f>
        <v>6.7310225479224925</v>
      </c>
      <c r="X17" s="558"/>
      <c r="Y17" s="561">
        <f>'34adictcasaad'!M18</f>
        <v>94755</v>
      </c>
      <c r="Z17" s="565">
        <f>Y17*100/M17</f>
        <v>43.586559028496517</v>
      </c>
      <c r="AA17" s="566"/>
      <c r="AB17" s="567">
        <f t="shared" si="3"/>
        <v>1</v>
      </c>
      <c r="AC17" s="567">
        <v>7</v>
      </c>
      <c r="AD17" s="567">
        <f t="shared" si="13"/>
        <v>9</v>
      </c>
      <c r="AE17" s="568" t="str">
        <f t="shared" si="4"/>
        <v>Cataluña</v>
      </c>
      <c r="AF17" s="569">
        <f t="shared" si="5"/>
        <v>4.3301771977418779</v>
      </c>
      <c r="AH17" s="567">
        <f t="shared" si="14"/>
        <v>3</v>
      </c>
      <c r="AI17" s="567">
        <v>7</v>
      </c>
      <c r="AJ17" s="567">
        <f t="shared" si="15"/>
        <v>6</v>
      </c>
      <c r="AK17" s="568" t="str">
        <f t="shared" si="16"/>
        <v>Cantabria</v>
      </c>
      <c r="AL17" s="569">
        <f t="shared" si="17"/>
        <v>1.4255442967122303</v>
      </c>
      <c r="AN17" s="567">
        <f t="shared" si="18"/>
        <v>7</v>
      </c>
      <c r="AO17" s="567">
        <v>7</v>
      </c>
      <c r="AP17" s="567">
        <f t="shared" si="19"/>
        <v>7</v>
      </c>
      <c r="AQ17" s="568" t="str">
        <f t="shared" si="20"/>
        <v>Castilla y León</v>
      </c>
      <c r="AR17" s="569">
        <f t="shared" si="21"/>
        <v>6.7310225479224925</v>
      </c>
      <c r="AT17" s="567">
        <f t="shared" si="22"/>
        <v>1</v>
      </c>
      <c r="AU17" s="567">
        <v>7</v>
      </c>
      <c r="AV17" s="567">
        <f t="shared" si="23"/>
        <v>17</v>
      </c>
      <c r="AW17" s="568" t="str">
        <f t="shared" si="24"/>
        <v>Rioja, La</v>
      </c>
      <c r="AX17" s="569">
        <f t="shared" si="25"/>
        <v>38.994565217391305</v>
      </c>
    </row>
    <row r="18" spans="1:50" s="396" customFormat="1" ht="18" customHeight="1" x14ac:dyDescent="0.2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95643</v>
      </c>
      <c r="Q18" s="564">
        <f t="shared" si="9"/>
        <v>4.5892060116521103</v>
      </c>
      <c r="R18" s="558"/>
      <c r="S18" s="561">
        <f>'34adictcasaad'!G19</f>
        <v>22287</v>
      </c>
      <c r="T18" s="565">
        <f t="shared" si="10"/>
        <v>1.326883576935671</v>
      </c>
      <c r="U18" s="558"/>
      <c r="V18" s="561">
        <f>'34adictcasaad'!J19</f>
        <v>18642</v>
      </c>
      <c r="W18" s="565">
        <f t="shared" si="11"/>
        <v>6.8178327176973994</v>
      </c>
      <c r="X18" s="558"/>
      <c r="Y18" s="561">
        <f>'34adictcasaad'!M19</f>
        <v>54714</v>
      </c>
      <c r="Z18" s="565">
        <f t="shared" si="12"/>
        <v>41.764499335908276</v>
      </c>
      <c r="AA18" s="566"/>
      <c r="AB18" s="567">
        <f t="shared" si="3"/>
        <v>5</v>
      </c>
      <c r="AC18" s="567">
        <v>8</v>
      </c>
      <c r="AD18" s="567">
        <f t="shared" si="13"/>
        <v>20</v>
      </c>
      <c r="AE18" s="568" t="str">
        <f t="shared" si="4"/>
        <v>TOTAL</v>
      </c>
      <c r="AF18" s="569">
        <f t="shared" si="5"/>
        <v>4.151937218481109</v>
      </c>
      <c r="AH18" s="567">
        <f t="shared" si="14"/>
        <v>11</v>
      </c>
      <c r="AI18" s="567">
        <v>8</v>
      </c>
      <c r="AJ18" s="567">
        <f t="shared" si="15"/>
        <v>17</v>
      </c>
      <c r="AK18" s="568" t="str">
        <f t="shared" si="16"/>
        <v>Rioja, La</v>
      </c>
      <c r="AL18" s="569">
        <f t="shared" si="17"/>
        <v>1.372862463853773</v>
      </c>
      <c r="AN18" s="567">
        <f t="shared" si="18"/>
        <v>6</v>
      </c>
      <c r="AO18" s="567">
        <v>8</v>
      </c>
      <c r="AP18" s="567">
        <f t="shared" si="19"/>
        <v>16</v>
      </c>
      <c r="AQ18" s="568" t="str">
        <f t="shared" si="20"/>
        <v>País Vasco</v>
      </c>
      <c r="AR18" s="569">
        <f t="shared" si="21"/>
        <v>6.4514164886138445</v>
      </c>
      <c r="AT18" s="567">
        <f t="shared" si="22"/>
        <v>4</v>
      </c>
      <c r="AU18" s="567">
        <v>8</v>
      </c>
      <c r="AV18" s="567">
        <f t="shared" si="23"/>
        <v>16</v>
      </c>
      <c r="AW18" s="568" t="str">
        <f t="shared" si="24"/>
        <v>País Vasco</v>
      </c>
      <c r="AX18" s="569">
        <f t="shared" si="25"/>
        <v>38.994387395550184</v>
      </c>
    </row>
    <row r="19" spans="1:50" s="396" customFormat="1" ht="18" customHeight="1" x14ac:dyDescent="0.2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342169</v>
      </c>
      <c r="Q19" s="564">
        <f t="shared" si="9"/>
        <v>4.3301771977418779</v>
      </c>
      <c r="R19" s="558"/>
      <c r="S19" s="561">
        <f>'34adictcasaad'!G20</f>
        <v>86294</v>
      </c>
      <c r="T19" s="565">
        <f t="shared" si="10"/>
        <v>1.3540988818257096</v>
      </c>
      <c r="U19" s="558"/>
      <c r="V19" s="561">
        <f>'34adictcasaad'!J20</f>
        <v>76590</v>
      </c>
      <c r="W19" s="565">
        <f t="shared" si="11"/>
        <v>7.1168524166076619</v>
      </c>
      <c r="X19" s="558"/>
      <c r="Y19" s="561">
        <f>'34adictcasaad'!M20</f>
        <v>179285</v>
      </c>
      <c r="Z19" s="565">
        <f t="shared" si="12"/>
        <v>39.578485869320467</v>
      </c>
      <c r="AA19" s="566"/>
      <c r="AB19" s="567">
        <f t="shared" si="3"/>
        <v>7</v>
      </c>
      <c r="AC19" s="567">
        <v>9</v>
      </c>
      <c r="AD19" s="567">
        <f t="shared" si="13"/>
        <v>3</v>
      </c>
      <c r="AE19" s="568" t="str">
        <f t="shared" si="4"/>
        <v>Asturias, Principado de</v>
      </c>
      <c r="AF19" s="569">
        <f t="shared" si="5"/>
        <v>4.0872313778502276</v>
      </c>
      <c r="AH19" s="567">
        <f t="shared" si="14"/>
        <v>10</v>
      </c>
      <c r="AI19" s="567">
        <v>9</v>
      </c>
      <c r="AJ19" s="567">
        <f t="shared" si="15"/>
        <v>20</v>
      </c>
      <c r="AK19" s="568" t="str">
        <f t="shared" si="16"/>
        <v>TOTAL</v>
      </c>
      <c r="AL19" s="569">
        <f t="shared" si="17"/>
        <v>1.3665546934787696</v>
      </c>
      <c r="AN19" s="567">
        <f t="shared" si="18"/>
        <v>3</v>
      </c>
      <c r="AO19" s="567">
        <v>9</v>
      </c>
      <c r="AP19" s="567">
        <f t="shared" si="19"/>
        <v>20</v>
      </c>
      <c r="AQ19" s="568" t="str">
        <f t="shared" si="20"/>
        <v>TOTAL</v>
      </c>
      <c r="AR19" s="569">
        <f t="shared" si="21"/>
        <v>6.1808805910631017</v>
      </c>
      <c r="AT19" s="567">
        <f t="shared" si="22"/>
        <v>6</v>
      </c>
      <c r="AU19" s="567">
        <v>9</v>
      </c>
      <c r="AV19" s="567">
        <f t="shared" si="23"/>
        <v>13</v>
      </c>
      <c r="AW19" s="568" t="str">
        <f t="shared" si="24"/>
        <v>Madrid, Comunidad de</v>
      </c>
      <c r="AX19" s="569">
        <f t="shared" si="25"/>
        <v>38.336065661028137</v>
      </c>
    </row>
    <row r="20" spans="1:50" s="396" customFormat="1" ht="18" customHeight="1" x14ac:dyDescent="0.2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196336</v>
      </c>
      <c r="Q20" s="564">
        <f t="shared" si="9"/>
        <v>3.7639697135555705</v>
      </c>
      <c r="R20" s="558"/>
      <c r="S20" s="561">
        <f>'34adictcasaad'!G21</f>
        <v>52949</v>
      </c>
      <c r="T20" s="565">
        <f t="shared" si="10"/>
        <v>1.2701680467660958</v>
      </c>
      <c r="U20" s="558"/>
      <c r="V20" s="561">
        <f>'34adictcasaad'!J21</f>
        <v>42200</v>
      </c>
      <c r="W20" s="565">
        <f t="shared" si="11"/>
        <v>5.5873614413803692</v>
      </c>
      <c r="X20" s="558"/>
      <c r="Y20" s="561">
        <f>'34adictcasaad'!M21</f>
        <v>101187</v>
      </c>
      <c r="Z20" s="565">
        <f t="shared" si="12"/>
        <v>34.622491086642626</v>
      </c>
      <c r="AA20" s="566"/>
      <c r="AB20" s="567">
        <f t="shared" si="3"/>
        <v>12</v>
      </c>
      <c r="AC20" s="567">
        <v>10</v>
      </c>
      <c r="AD20" s="567">
        <f t="shared" si="13"/>
        <v>6</v>
      </c>
      <c r="AE20" s="568" t="str">
        <f t="shared" si="4"/>
        <v>Cantabria</v>
      </c>
      <c r="AF20" s="570">
        <f t="shared" si="5"/>
        <v>3.9599787214877282</v>
      </c>
      <c r="AH20" s="567">
        <f t="shared" si="14"/>
        <v>13</v>
      </c>
      <c r="AI20" s="567">
        <v>10</v>
      </c>
      <c r="AJ20" s="567">
        <f t="shared" si="15"/>
        <v>9</v>
      </c>
      <c r="AK20" s="568" t="str">
        <f t="shared" si="16"/>
        <v>Cataluña</v>
      </c>
      <c r="AL20" s="569">
        <f t="shared" si="17"/>
        <v>1.3540988818257096</v>
      </c>
      <c r="AN20" s="567">
        <f t="shared" si="18"/>
        <v>12</v>
      </c>
      <c r="AO20" s="567">
        <v>10</v>
      </c>
      <c r="AP20" s="567">
        <f t="shared" si="19"/>
        <v>18</v>
      </c>
      <c r="AQ20" s="568" t="str">
        <f t="shared" si="20"/>
        <v>Ceuta y Melilla</v>
      </c>
      <c r="AR20" s="569">
        <f t="shared" si="21"/>
        <v>6.0852442355332528</v>
      </c>
      <c r="AT20" s="567">
        <f t="shared" si="22"/>
        <v>11</v>
      </c>
      <c r="AU20" s="567">
        <v>10</v>
      </c>
      <c r="AV20" s="567">
        <f t="shared" si="23"/>
        <v>20</v>
      </c>
      <c r="AW20" s="568" t="str">
        <f t="shared" si="24"/>
        <v>TOTAL</v>
      </c>
      <c r="AX20" s="569">
        <f t="shared" si="25"/>
        <v>36.577973671363516</v>
      </c>
    </row>
    <row r="21" spans="1:50" s="329" customFormat="1" ht="18" customHeight="1" x14ac:dyDescent="0.2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56463</v>
      </c>
      <c r="Q21" s="579">
        <f t="shared" si="9"/>
        <v>5.3554660601381379</v>
      </c>
      <c r="R21" s="573"/>
      <c r="S21" s="576">
        <f>'34adictcasaad'!G22</f>
        <v>13163</v>
      </c>
      <c r="T21" s="580">
        <f t="shared" si="10"/>
        <v>1.5973758523565025</v>
      </c>
      <c r="U21" s="573"/>
      <c r="V21" s="576">
        <f>'34adictcasaad'!J22</f>
        <v>12192</v>
      </c>
      <c r="W21" s="580">
        <f t="shared" si="11"/>
        <v>7.7553305175309148</v>
      </c>
      <c r="X21" s="573"/>
      <c r="Y21" s="576">
        <f>'34adictcasaad'!M22</f>
        <v>31108</v>
      </c>
      <c r="Z21" s="565">
        <f t="shared" si="12"/>
        <v>42.579285235220851</v>
      </c>
      <c r="AA21" s="566"/>
      <c r="AB21" s="567">
        <f t="shared" si="3"/>
        <v>2</v>
      </c>
      <c r="AC21" s="567">
        <v>11</v>
      </c>
      <c r="AD21" s="567">
        <f t="shared" si="13"/>
        <v>2</v>
      </c>
      <c r="AE21" s="568" t="str">
        <f t="shared" si="4"/>
        <v>Aragón</v>
      </c>
      <c r="AF21" s="569">
        <f t="shared" si="5"/>
        <v>3.7883707388937058</v>
      </c>
      <c r="AG21" s="396"/>
      <c r="AH21" s="567">
        <f t="shared" si="14"/>
        <v>5</v>
      </c>
      <c r="AI21" s="567">
        <v>11</v>
      </c>
      <c r="AJ21" s="567">
        <f t="shared" si="15"/>
        <v>8</v>
      </c>
      <c r="AK21" s="568" t="str">
        <f t="shared" si="16"/>
        <v>Castilla - La Mancha</v>
      </c>
      <c r="AL21" s="569">
        <f t="shared" si="17"/>
        <v>1.326883576935671</v>
      </c>
      <c r="AM21" s="396"/>
      <c r="AN21" s="567">
        <f t="shared" si="18"/>
        <v>2</v>
      </c>
      <c r="AO21" s="567">
        <v>11</v>
      </c>
      <c r="AP21" s="567">
        <f t="shared" si="19"/>
        <v>17</v>
      </c>
      <c r="AQ21" s="568" t="str">
        <f t="shared" si="20"/>
        <v>Rioja, La</v>
      </c>
      <c r="AR21" s="569">
        <f t="shared" si="21"/>
        <v>5.7691108292966886</v>
      </c>
      <c r="AS21" s="396"/>
      <c r="AT21" s="567">
        <f t="shared" si="22"/>
        <v>3</v>
      </c>
      <c r="AU21" s="567">
        <v>11</v>
      </c>
      <c r="AV21" s="567">
        <f t="shared" si="23"/>
        <v>10</v>
      </c>
      <c r="AW21" s="568" t="str">
        <f t="shared" si="24"/>
        <v>Comunitat Valenciana</v>
      </c>
      <c r="AX21" s="569">
        <f t="shared" si="25"/>
        <v>34.622491086642626</v>
      </c>
    </row>
    <row r="22" spans="1:50" s="329" customFormat="1" ht="18" customHeight="1" x14ac:dyDescent="0.2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84246</v>
      </c>
      <c r="Q22" s="579">
        <f t="shared" si="9"/>
        <v>3.1208880116647109</v>
      </c>
      <c r="R22" s="573"/>
      <c r="S22" s="576">
        <f>'34adictcasaad'!G23</f>
        <v>24660</v>
      </c>
      <c r="T22" s="580">
        <f t="shared" si="10"/>
        <v>1.2395560117461253</v>
      </c>
      <c r="U22" s="573"/>
      <c r="V22" s="576">
        <f>'34adictcasaad'!J23</f>
        <v>14952</v>
      </c>
      <c r="W22" s="580">
        <f t="shared" si="11"/>
        <v>3.1600571481710049</v>
      </c>
      <c r="X22" s="573"/>
      <c r="Y22" s="576">
        <f>'34adictcasaad'!M23</f>
        <v>44634</v>
      </c>
      <c r="Z22" s="565">
        <f t="shared" si="12"/>
        <v>18.84515676853314</v>
      </c>
      <c r="AA22" s="566"/>
      <c r="AB22" s="567">
        <f t="shared" si="3"/>
        <v>18</v>
      </c>
      <c r="AC22" s="567">
        <v>12</v>
      </c>
      <c r="AD22" s="567">
        <f t="shared" si="13"/>
        <v>10</v>
      </c>
      <c r="AE22" s="568" t="str">
        <f t="shared" si="4"/>
        <v>Comunitat Valenciana</v>
      </c>
      <c r="AF22" s="569">
        <f t="shared" si="5"/>
        <v>3.7639697135555705</v>
      </c>
      <c r="AG22" s="396"/>
      <c r="AH22" s="567">
        <f t="shared" si="14"/>
        <v>14</v>
      </c>
      <c r="AI22" s="567">
        <v>12</v>
      </c>
      <c r="AJ22" s="567">
        <f t="shared" si="15"/>
        <v>3</v>
      </c>
      <c r="AK22" s="568" t="str">
        <f t="shared" si="16"/>
        <v>Asturias, Principado de</v>
      </c>
      <c r="AL22" s="569">
        <f t="shared" si="17"/>
        <v>1.3162750814611559</v>
      </c>
      <c r="AM22" s="396"/>
      <c r="AN22" s="567">
        <f t="shared" si="18"/>
        <v>19</v>
      </c>
      <c r="AO22" s="567">
        <v>12</v>
      </c>
      <c r="AP22" s="567">
        <f t="shared" si="19"/>
        <v>10</v>
      </c>
      <c r="AQ22" s="568" t="str">
        <f t="shared" si="20"/>
        <v>Comunitat Valenciana</v>
      </c>
      <c r="AR22" s="569">
        <f t="shared" si="21"/>
        <v>5.5873614413803692</v>
      </c>
      <c r="AS22" s="396"/>
      <c r="AT22" s="567">
        <f t="shared" si="22"/>
        <v>19</v>
      </c>
      <c r="AU22" s="567">
        <v>12</v>
      </c>
      <c r="AV22" s="567">
        <f t="shared" si="23"/>
        <v>14</v>
      </c>
      <c r="AW22" s="568" t="str">
        <f t="shared" si="24"/>
        <v>Murcia, Región de</v>
      </c>
      <c r="AX22" s="569">
        <f t="shared" si="25"/>
        <v>33.831634155576438</v>
      </c>
    </row>
    <row r="23" spans="1:50" s="329" customFormat="1" ht="18" customHeight="1" x14ac:dyDescent="0.2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252326</v>
      </c>
      <c r="Q23" s="579">
        <f t="shared" si="9"/>
        <v>3.6718504321146557</v>
      </c>
      <c r="R23" s="573"/>
      <c r="S23" s="576">
        <f>'34adictcasaad'!G24</f>
        <v>59277</v>
      </c>
      <c r="T23" s="580">
        <f t="shared" si="10"/>
        <v>1.0575047298436409</v>
      </c>
      <c r="U23" s="573"/>
      <c r="V23" s="576">
        <f>'34adictcasaad'!J24</f>
        <v>49002</v>
      </c>
      <c r="W23" s="580">
        <f t="shared" si="11"/>
        <v>5.5009598221803122</v>
      </c>
      <c r="X23" s="573"/>
      <c r="Y23" s="576">
        <f>'34adictcasaad'!M24</f>
        <v>144047</v>
      </c>
      <c r="Z23" s="565">
        <f t="shared" si="12"/>
        <v>38.336065661028137</v>
      </c>
      <c r="AA23" s="566"/>
      <c r="AB23" s="567">
        <f t="shared" si="3"/>
        <v>13</v>
      </c>
      <c r="AC23" s="567">
        <v>13</v>
      </c>
      <c r="AD23" s="567">
        <f t="shared" si="13"/>
        <v>13</v>
      </c>
      <c r="AE23" s="568" t="str">
        <f t="shared" si="4"/>
        <v>Madrid, Comunidad de</v>
      </c>
      <c r="AF23" s="569">
        <f t="shared" si="5"/>
        <v>3.6718504321146557</v>
      </c>
      <c r="AG23" s="396"/>
      <c r="AH23" s="567">
        <f t="shared" si="14"/>
        <v>17</v>
      </c>
      <c r="AI23" s="567">
        <v>13</v>
      </c>
      <c r="AJ23" s="567">
        <f t="shared" si="15"/>
        <v>10</v>
      </c>
      <c r="AK23" s="568" t="str">
        <f t="shared" si="16"/>
        <v>Comunitat Valenciana</v>
      </c>
      <c r="AL23" s="569">
        <f t="shared" si="17"/>
        <v>1.2701680467660958</v>
      </c>
      <c r="AM23" s="396"/>
      <c r="AN23" s="567">
        <f t="shared" si="18"/>
        <v>13</v>
      </c>
      <c r="AO23" s="567">
        <v>13</v>
      </c>
      <c r="AP23" s="567">
        <f t="shared" si="19"/>
        <v>13</v>
      </c>
      <c r="AQ23" s="568" t="str">
        <f t="shared" si="20"/>
        <v>Madrid, Comunidad de</v>
      </c>
      <c r="AR23" s="569">
        <f t="shared" si="21"/>
        <v>5.5009598221803122</v>
      </c>
      <c r="AS23" s="396"/>
      <c r="AT23" s="567">
        <f t="shared" si="22"/>
        <v>9</v>
      </c>
      <c r="AU23" s="567">
        <v>13</v>
      </c>
      <c r="AV23" s="567">
        <f t="shared" si="23"/>
        <v>2</v>
      </c>
      <c r="AW23" s="568" t="str">
        <f t="shared" si="24"/>
        <v>Aragón</v>
      </c>
      <c r="AX23" s="569">
        <f t="shared" si="25"/>
        <v>32.186097837742174</v>
      </c>
    </row>
    <row r="24" spans="1:50" s="329" customFormat="1" ht="18" customHeight="1" x14ac:dyDescent="0.2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56975</v>
      </c>
      <c r="Q24" s="579">
        <f t="shared" si="9"/>
        <v>3.671798269244154</v>
      </c>
      <c r="R24" s="573"/>
      <c r="S24" s="576">
        <f>'34adictcasaad'!G25</f>
        <v>20272</v>
      </c>
      <c r="T24" s="580">
        <f t="shared" si="10"/>
        <v>1.5617404407725808</v>
      </c>
      <c r="U24" s="573"/>
      <c r="V24" s="576">
        <f>'34adictcasaad'!J25</f>
        <v>12578</v>
      </c>
      <c r="W24" s="580">
        <f t="shared" si="11"/>
        <v>6.897951125345501</v>
      </c>
      <c r="X24" s="573"/>
      <c r="Y24" s="576">
        <f>'34adictcasaad'!M25</f>
        <v>24125</v>
      </c>
      <c r="Z24" s="565">
        <f t="shared" si="12"/>
        <v>33.831634155576438</v>
      </c>
      <c r="AA24" s="566"/>
      <c r="AB24" s="567">
        <f t="shared" si="3"/>
        <v>14</v>
      </c>
      <c r="AC24" s="567">
        <v>14</v>
      </c>
      <c r="AD24" s="567">
        <f t="shared" si="13"/>
        <v>14</v>
      </c>
      <c r="AE24" s="568" t="str">
        <f t="shared" si="4"/>
        <v>Murcia, Región de</v>
      </c>
      <c r="AF24" s="569">
        <f t="shared" si="5"/>
        <v>3.671798269244154</v>
      </c>
      <c r="AG24" s="396"/>
      <c r="AH24" s="567">
        <f t="shared" si="14"/>
        <v>6</v>
      </c>
      <c r="AI24" s="567">
        <v>14</v>
      </c>
      <c r="AJ24" s="567">
        <f t="shared" si="15"/>
        <v>12</v>
      </c>
      <c r="AK24" s="568" t="str">
        <f t="shared" si="16"/>
        <v>Galicia</v>
      </c>
      <c r="AL24" s="569">
        <f t="shared" si="17"/>
        <v>1.2395560117461253</v>
      </c>
      <c r="AM24" s="396"/>
      <c r="AN24" s="567">
        <f t="shared" si="18"/>
        <v>4</v>
      </c>
      <c r="AO24" s="567">
        <v>14</v>
      </c>
      <c r="AP24" s="567">
        <f t="shared" si="19"/>
        <v>6</v>
      </c>
      <c r="AQ24" s="568" t="str">
        <f t="shared" si="20"/>
        <v>Cantabria</v>
      </c>
      <c r="AR24" s="569">
        <f t="shared" si="21"/>
        <v>5.0966716241858556</v>
      </c>
      <c r="AS24" s="396"/>
      <c r="AT24" s="567">
        <f t="shared" si="22"/>
        <v>12</v>
      </c>
      <c r="AU24" s="567">
        <v>14</v>
      </c>
      <c r="AV24" s="567">
        <f t="shared" si="23"/>
        <v>18</v>
      </c>
      <c r="AW24" s="568" t="str">
        <f t="shared" si="24"/>
        <v>Ceuta y Melilla</v>
      </c>
      <c r="AX24" s="569">
        <f t="shared" si="25"/>
        <v>30.721776681061073</v>
      </c>
    </row>
    <row r="25" spans="1:50" s="329" customFormat="1" ht="18" customHeight="1" x14ac:dyDescent="0.2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21604</v>
      </c>
      <c r="Q25" s="579">
        <f t="shared" si="9"/>
        <v>3.2141395957777594</v>
      </c>
      <c r="R25" s="573"/>
      <c r="S25" s="582">
        <f>'34adictcasaad'!G26</f>
        <v>5160</v>
      </c>
      <c r="T25" s="580">
        <f t="shared" si="10"/>
        <v>0.96498921867665566</v>
      </c>
      <c r="U25" s="573"/>
      <c r="V25" s="582">
        <f>'34adictcasaad'!J26</f>
        <v>3994</v>
      </c>
      <c r="W25" s="580">
        <f t="shared" si="11"/>
        <v>4.1735023354476013</v>
      </c>
      <c r="X25" s="573"/>
      <c r="Y25" s="582">
        <f>'34adictcasaad'!M26</f>
        <v>12450</v>
      </c>
      <c r="Z25" s="565">
        <f t="shared" si="12"/>
        <v>29.831077033664791</v>
      </c>
      <c r="AA25" s="566"/>
      <c r="AB25" s="567">
        <f t="shared" si="3"/>
        <v>16</v>
      </c>
      <c r="AC25" s="567">
        <v>15</v>
      </c>
      <c r="AD25" s="567">
        <f t="shared" si="13"/>
        <v>4</v>
      </c>
      <c r="AE25" s="568" t="str">
        <f t="shared" si="4"/>
        <v>Balears, Illes</v>
      </c>
      <c r="AF25" s="569">
        <f t="shared" si="5"/>
        <v>3.5713518240259989</v>
      </c>
      <c r="AG25" s="396"/>
      <c r="AH25" s="567">
        <f t="shared" si="14"/>
        <v>19</v>
      </c>
      <c r="AI25" s="567">
        <v>15</v>
      </c>
      <c r="AJ25" s="567">
        <f t="shared" si="15"/>
        <v>4</v>
      </c>
      <c r="AK25" s="568" t="str">
        <f t="shared" si="16"/>
        <v>Balears, Illes</v>
      </c>
      <c r="AL25" s="569">
        <f t="shared" si="17"/>
        <v>1.2089239052973315</v>
      </c>
      <c r="AM25" s="396"/>
      <c r="AN25" s="567">
        <f t="shared" si="18"/>
        <v>18</v>
      </c>
      <c r="AO25" s="567">
        <v>15</v>
      </c>
      <c r="AP25" s="567">
        <f t="shared" si="19"/>
        <v>2</v>
      </c>
      <c r="AQ25" s="568" t="str">
        <f t="shared" si="20"/>
        <v>Aragón</v>
      </c>
      <c r="AR25" s="569">
        <f t="shared" si="21"/>
        <v>4.8499201464727628</v>
      </c>
      <c r="AS25" s="396"/>
      <c r="AT25" s="567">
        <f t="shared" si="22"/>
        <v>15</v>
      </c>
      <c r="AU25" s="567">
        <v>15</v>
      </c>
      <c r="AV25" s="567">
        <f t="shared" si="23"/>
        <v>15</v>
      </c>
      <c r="AW25" s="568" t="str">
        <f t="shared" si="24"/>
        <v>Navarra, Comunidad Foral de</v>
      </c>
      <c r="AX25" s="569">
        <f t="shared" si="25"/>
        <v>29.831077033664791</v>
      </c>
    </row>
    <row r="26" spans="1:50" s="329" customFormat="1" ht="18" customHeight="1" x14ac:dyDescent="0.2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115872</v>
      </c>
      <c r="Q26" s="579">
        <f t="shared" si="9"/>
        <v>5.2281683633367653</v>
      </c>
      <c r="R26" s="573"/>
      <c r="S26" s="582">
        <f>'34adictcasaad'!G27</f>
        <v>30589</v>
      </c>
      <c r="T26" s="580">
        <f t="shared" si="10"/>
        <v>1.8035350206183987</v>
      </c>
      <c r="U26" s="573"/>
      <c r="V26" s="582">
        <f>'34adictcasaad'!J27</f>
        <v>23310</v>
      </c>
      <c r="W26" s="580">
        <f t="shared" si="11"/>
        <v>6.4514164886138445</v>
      </c>
      <c r="X26" s="573"/>
      <c r="Y26" s="582">
        <f>'34adictcasaad'!M27</f>
        <v>61973</v>
      </c>
      <c r="Z26" s="565">
        <f t="shared" si="12"/>
        <v>38.994387395550184</v>
      </c>
      <c r="AA26" s="566"/>
      <c r="AB26" s="567">
        <f t="shared" si="3"/>
        <v>3</v>
      </c>
      <c r="AC26" s="567">
        <v>16</v>
      </c>
      <c r="AD26" s="567">
        <f t="shared" si="13"/>
        <v>15</v>
      </c>
      <c r="AE26" s="568" t="str">
        <f t="shared" si="4"/>
        <v>Navarra, Comunidad Foral de</v>
      </c>
      <c r="AF26" s="570">
        <f t="shared" si="5"/>
        <v>3.2141395957777594</v>
      </c>
      <c r="AG26" s="396"/>
      <c r="AH26" s="567">
        <f t="shared" si="14"/>
        <v>2</v>
      </c>
      <c r="AI26" s="567">
        <v>16</v>
      </c>
      <c r="AJ26" s="567">
        <f t="shared" si="15"/>
        <v>5</v>
      </c>
      <c r="AK26" s="568" t="str">
        <f t="shared" si="16"/>
        <v>Canarias</v>
      </c>
      <c r="AL26" s="569">
        <f t="shared" si="17"/>
        <v>1.1452699169818923</v>
      </c>
      <c r="AM26" s="396"/>
      <c r="AN26" s="567">
        <f t="shared" si="18"/>
        <v>8</v>
      </c>
      <c r="AO26" s="567">
        <v>16</v>
      </c>
      <c r="AP26" s="567">
        <f t="shared" si="19"/>
        <v>3</v>
      </c>
      <c r="AQ26" s="568" t="str">
        <f t="shared" si="20"/>
        <v>Asturias, Principado de</v>
      </c>
      <c r="AR26" s="569">
        <f t="shared" si="21"/>
        <v>4.6142623595389356</v>
      </c>
      <c r="AS26" s="396"/>
      <c r="AT26" s="567">
        <f t="shared" si="22"/>
        <v>8</v>
      </c>
      <c r="AU26" s="567">
        <v>16</v>
      </c>
      <c r="AV26" s="567">
        <f t="shared" si="23"/>
        <v>6</v>
      </c>
      <c r="AW26" s="568" t="str">
        <f t="shared" si="24"/>
        <v>Cantabria</v>
      </c>
      <c r="AX26" s="569">
        <f t="shared" si="25"/>
        <v>29.286100594916171</v>
      </c>
    </row>
    <row r="27" spans="1:50" s="329" customFormat="1" ht="18" customHeight="1" x14ac:dyDescent="0.2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14846</v>
      </c>
      <c r="Q27" s="586">
        <f t="shared" si="9"/>
        <v>4.6065247205863189</v>
      </c>
      <c r="R27" s="573"/>
      <c r="S27" s="582">
        <f>'34adictcasaad'!G28</f>
        <v>3461</v>
      </c>
      <c r="T27" s="587">
        <f t="shared" si="10"/>
        <v>1.372862463853773</v>
      </c>
      <c r="U27" s="573"/>
      <c r="V27" s="582">
        <f>'34adictcasaad'!J28</f>
        <v>2775</v>
      </c>
      <c r="W27" s="587">
        <f t="shared" si="11"/>
        <v>5.7691108292966886</v>
      </c>
      <c r="X27" s="573"/>
      <c r="Y27" s="582">
        <f>'34adictcasaad'!M28</f>
        <v>8610</v>
      </c>
      <c r="Z27" s="588">
        <f t="shared" si="12"/>
        <v>38.994565217391305</v>
      </c>
      <c r="AA27" s="566"/>
      <c r="AB27" s="567">
        <f t="shared" si="3"/>
        <v>4</v>
      </c>
      <c r="AC27" s="567">
        <v>17</v>
      </c>
      <c r="AD27" s="567">
        <f t="shared" si="13"/>
        <v>18</v>
      </c>
      <c r="AE27" s="568" t="str">
        <f t="shared" si="4"/>
        <v>Ceuta y Melilla</v>
      </c>
      <c r="AF27" s="569">
        <f t="shared" si="5"/>
        <v>3.1433741730695068</v>
      </c>
      <c r="AG27" s="396"/>
      <c r="AH27" s="567">
        <f t="shared" si="14"/>
        <v>8</v>
      </c>
      <c r="AI27" s="567">
        <v>17</v>
      </c>
      <c r="AJ27" s="567">
        <f t="shared" si="15"/>
        <v>13</v>
      </c>
      <c r="AK27" s="568" t="str">
        <f t="shared" si="16"/>
        <v>Madrid, Comunidad de</v>
      </c>
      <c r="AL27" s="569">
        <f t="shared" si="17"/>
        <v>1.0575047298436409</v>
      </c>
      <c r="AM27" s="396"/>
      <c r="AN27" s="567">
        <f t="shared" si="18"/>
        <v>11</v>
      </c>
      <c r="AO27" s="567">
        <v>17</v>
      </c>
      <c r="AP27" s="567">
        <f t="shared" si="19"/>
        <v>5</v>
      </c>
      <c r="AQ27" s="568" t="str">
        <f t="shared" si="20"/>
        <v>Canarias</v>
      </c>
      <c r="AR27" s="569">
        <f t="shared" si="21"/>
        <v>4.2113591488446174</v>
      </c>
      <c r="AS27" s="396"/>
      <c r="AT27" s="567">
        <f t="shared" si="22"/>
        <v>7</v>
      </c>
      <c r="AU27" s="567">
        <v>17</v>
      </c>
      <c r="AV27" s="567">
        <f t="shared" si="23"/>
        <v>3</v>
      </c>
      <c r="AW27" s="568" t="str">
        <f t="shared" si="24"/>
        <v>Asturias, Principado de</v>
      </c>
      <c r="AX27" s="569">
        <f t="shared" si="25"/>
        <v>26.947421119759692</v>
      </c>
    </row>
    <row r="28" spans="1:50" s="329" customFormat="1" ht="18" customHeight="1" x14ac:dyDescent="0.2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5298</v>
      </c>
      <c r="Q28" s="586">
        <f t="shared" si="9"/>
        <v>3.1433741730695068</v>
      </c>
      <c r="R28" s="573"/>
      <c r="S28" s="582">
        <f>'34adictcasaad'!G29</f>
        <v>2846</v>
      </c>
      <c r="T28" s="587">
        <f t="shared" si="10"/>
        <v>1.9237658764761152</v>
      </c>
      <c r="U28" s="573"/>
      <c r="V28" s="582">
        <f>'34adictcasaad'!J29</f>
        <v>958</v>
      </c>
      <c r="W28" s="587">
        <f t="shared" si="11"/>
        <v>6.0852442355332528</v>
      </c>
      <c r="X28" s="573"/>
      <c r="Y28" s="582">
        <f>'34adictcasaad'!M29</f>
        <v>1494</v>
      </c>
      <c r="Z28" s="588">
        <f t="shared" si="12"/>
        <v>30.721776681061073</v>
      </c>
      <c r="AA28" s="566"/>
      <c r="AB28" s="567">
        <f t="shared" si="3"/>
        <v>17</v>
      </c>
      <c r="AC28" s="567">
        <v>18</v>
      </c>
      <c r="AD28" s="567">
        <f t="shared" si="13"/>
        <v>12</v>
      </c>
      <c r="AE28" s="568" t="str">
        <f t="shared" si="4"/>
        <v>Galicia</v>
      </c>
      <c r="AF28" s="569">
        <f t="shared" si="5"/>
        <v>3.1208880116647109</v>
      </c>
      <c r="AG28" s="396"/>
      <c r="AH28" s="567">
        <f t="shared" si="14"/>
        <v>1</v>
      </c>
      <c r="AI28" s="567">
        <v>18</v>
      </c>
      <c r="AJ28" s="567">
        <f t="shared" si="15"/>
        <v>2</v>
      </c>
      <c r="AK28" s="568" t="str">
        <f t="shared" si="16"/>
        <v>Aragón</v>
      </c>
      <c r="AL28" s="569">
        <f t="shared" si="17"/>
        <v>0.97180817801288788</v>
      </c>
      <c r="AM28" s="396"/>
      <c r="AN28" s="567">
        <f t="shared" si="18"/>
        <v>10</v>
      </c>
      <c r="AO28" s="567">
        <v>18</v>
      </c>
      <c r="AP28" s="567">
        <f t="shared" si="19"/>
        <v>15</v>
      </c>
      <c r="AQ28" s="568" t="str">
        <f t="shared" si="20"/>
        <v>Navarra, Comunidad Foral de</v>
      </c>
      <c r="AR28" s="569">
        <f t="shared" si="21"/>
        <v>4.1735023354476013</v>
      </c>
      <c r="AS28" s="396"/>
      <c r="AT28" s="567">
        <f t="shared" si="22"/>
        <v>14</v>
      </c>
      <c r="AU28" s="567">
        <v>18</v>
      </c>
      <c r="AV28" s="567">
        <f t="shared" si="23"/>
        <v>5</v>
      </c>
      <c r="AW28" s="568" t="str">
        <f t="shared" si="24"/>
        <v>Canarias</v>
      </c>
      <c r="AX28" s="569">
        <f t="shared" si="25"/>
        <v>23.541789497224876</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2.5401081600856026</v>
      </c>
      <c r="AG29" s="396"/>
      <c r="AH29" s="396"/>
      <c r="AI29" s="396"/>
      <c r="AJ29" s="567">
        <f>MATCH(AI30,AH$11:AH$30,0)</f>
        <v>15</v>
      </c>
      <c r="AK29" s="568" t="str">
        <f t="shared" si="16"/>
        <v>Navarra, Comunidad Foral de</v>
      </c>
      <c r="AL29" s="569">
        <f t="shared" si="17"/>
        <v>0.96498921867665566</v>
      </c>
      <c r="AM29" s="396"/>
      <c r="AN29" s="396"/>
      <c r="AO29" s="396"/>
      <c r="AP29" s="567">
        <f>MATCH(AO30,AN$11:AN$30,0)</f>
        <v>12</v>
      </c>
      <c r="AQ29" s="568" t="str">
        <f t="shared" si="20"/>
        <v>Galicia</v>
      </c>
      <c r="AR29" s="569">
        <f>INDEX(W$11:W$30,AP29,1)</f>
        <v>3.1600571481710049</v>
      </c>
      <c r="AS29" s="396"/>
      <c r="AT29" s="396"/>
      <c r="AU29" s="396"/>
      <c r="AV29" s="567">
        <f>MATCH(AU30,AT$11:AT$30,0)</f>
        <v>12</v>
      </c>
      <c r="AW29" s="568" t="str">
        <f t="shared" si="24"/>
        <v>Galicia</v>
      </c>
      <c r="AX29" s="569">
        <f t="shared" si="25"/>
        <v>18.84515676853314</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1996474</v>
      </c>
      <c r="Q30" s="545">
        <f>P30*100/D30</f>
        <v>4.151937218481109</v>
      </c>
      <c r="R30" s="320"/>
      <c r="S30" s="549">
        <f>SUM(S11:S28)</f>
        <v>524724</v>
      </c>
      <c r="T30" s="546">
        <f>S30*100/G30</f>
        <v>1.3665546934787696</v>
      </c>
      <c r="U30" s="320"/>
      <c r="V30" s="549">
        <f>SUM(V11:V28)</f>
        <v>421284</v>
      </c>
      <c r="W30" s="546">
        <f>V30*100/J30</f>
        <v>6.1808805910631017</v>
      </c>
      <c r="X30" s="320"/>
      <c r="Y30" s="549">
        <f>SUM(Y11:Y28)</f>
        <v>1050466</v>
      </c>
      <c r="Z30" s="551">
        <f>Y30*100/M30</f>
        <v>36.577973671363516</v>
      </c>
      <c r="AA30" s="566"/>
      <c r="AB30" s="567">
        <f>_xlfn.RANK.EQ(Q30,Q$11:Q$30,0)</f>
        <v>8</v>
      </c>
      <c r="AC30" s="567">
        <v>19</v>
      </c>
      <c r="AD30" s="396"/>
      <c r="AE30" s="396"/>
      <c r="AF30" s="589"/>
      <c r="AG30" s="396"/>
      <c r="AH30" s="567">
        <f t="shared" si="14"/>
        <v>9</v>
      </c>
      <c r="AI30" s="567">
        <v>19</v>
      </c>
      <c r="AJ30" s="396"/>
      <c r="AK30" s="396"/>
      <c r="AL30" s="589"/>
      <c r="AM30" s="396"/>
      <c r="AN30" s="567">
        <f t="shared" si="18"/>
        <v>9</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2" t="s">
        <v>171</v>
      </c>
      <c r="C33" s="1452"/>
      <c r="D33" s="1452"/>
      <c r="E33" s="1452"/>
      <c r="F33" s="1452"/>
      <c r="G33" s="1452"/>
      <c r="H33" s="1452"/>
      <c r="I33" s="1452"/>
      <c r="J33" s="1452"/>
      <c r="K33" s="1452"/>
      <c r="L33" s="1452"/>
      <c r="M33" s="1452"/>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3"/>
      <c r="C34" s="1453"/>
      <c r="D34" s="1453"/>
      <c r="E34" s="1453"/>
      <c r="F34" s="1453"/>
      <c r="G34" s="1453"/>
      <c r="H34" s="1453"/>
      <c r="I34" s="1453"/>
      <c r="J34" s="1453"/>
      <c r="K34" s="1453"/>
      <c r="L34" s="1453"/>
      <c r="M34" s="1453"/>
      <c r="N34" s="1453"/>
      <c r="O34" s="1453"/>
      <c r="P34" s="1453"/>
    </row>
    <row r="35" spans="2:50" s="329" customFormat="1" ht="4.5" customHeight="1" x14ac:dyDescent="0.2">
      <c r="B35" s="1375"/>
      <c r="C35" s="1375"/>
      <c r="D35" s="1375"/>
      <c r="E35" s="1375"/>
      <c r="F35" s="1375"/>
      <c r="G35" s="1375"/>
      <c r="H35" s="1375"/>
      <c r="I35" s="1375"/>
      <c r="J35" s="1375"/>
      <c r="K35" s="1375"/>
      <c r="L35" s="1375"/>
      <c r="M35" s="1375"/>
      <c r="N35" s="1375"/>
      <c r="O35" s="1375"/>
      <c r="P35" s="1375"/>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bestFit="1"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42"/>
    </row>
    <row r="2" spans="1:34" s="343" customFormat="1" x14ac:dyDescent="0.25">
      <c r="B2" s="1386"/>
      <c r="C2" s="1386"/>
      <c r="X2" s="599"/>
      <c r="Y2" s="599"/>
      <c r="Z2" s="599"/>
      <c r="AA2" s="556"/>
      <c r="AB2" s="556"/>
      <c r="AC2" s="556"/>
      <c r="AD2" s="556"/>
    </row>
    <row r="3" spans="1:34" s="345" customFormat="1" ht="32.25" customHeight="1" x14ac:dyDescent="0.2">
      <c r="B3" s="1387"/>
      <c r="C3" s="1387"/>
      <c r="X3" s="599"/>
      <c r="Y3" s="599"/>
      <c r="Z3" s="599"/>
      <c r="AA3" s="556"/>
      <c r="AB3" s="556"/>
      <c r="AC3" s="556"/>
      <c r="AD3" s="556"/>
    </row>
    <row r="4" spans="1:34" s="492" customFormat="1" ht="19.5" customHeight="1" x14ac:dyDescent="0.2">
      <c r="A4" s="1458" t="s">
        <v>472</v>
      </c>
      <c r="B4" s="1458"/>
      <c r="C4" s="1458"/>
      <c r="D4" s="1458"/>
      <c r="E4" s="1458"/>
      <c r="F4" s="1458"/>
      <c r="G4" s="1458"/>
      <c r="H4" s="1458"/>
      <c r="I4" s="1458"/>
      <c r="J4" s="1458"/>
      <c r="K4" s="1458"/>
      <c r="L4" s="1458"/>
      <c r="M4" s="1458"/>
      <c r="N4" s="1458"/>
      <c r="O4" s="1458"/>
      <c r="P4" s="1458"/>
      <c r="Q4" s="1458"/>
      <c r="R4" s="1458"/>
      <c r="S4" s="1458"/>
      <c r="T4" s="1458"/>
      <c r="U4" s="1458"/>
      <c r="V4" s="1458"/>
      <c r="AA4" s="556"/>
      <c r="AB4" s="556"/>
      <c r="AC4" s="556"/>
      <c r="AD4" s="556"/>
    </row>
    <row r="5" spans="1:34" s="492" customFormat="1" ht="15.75"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1414"/>
      <c r="V5" s="1414"/>
      <c r="AA5" s="556"/>
      <c r="AB5" s="556"/>
      <c r="AC5" s="556"/>
      <c r="AD5" s="556"/>
    </row>
    <row r="6" spans="1:34" s="492" customFormat="1" ht="6" customHeight="1" x14ac:dyDescent="0.2">
      <c r="AA6" s="556"/>
      <c r="AB6" s="556"/>
      <c r="AC6" s="556"/>
      <c r="AD6" s="556"/>
    </row>
    <row r="7" spans="1:34" s="437" customFormat="1" ht="7.5" customHeight="1" x14ac:dyDescent="0.2">
      <c r="A7" s="488"/>
      <c r="B7" s="1390" t="s">
        <v>12</v>
      </c>
      <c r="D7" s="1415" t="s">
        <v>244</v>
      </c>
      <c r="E7" s="593"/>
      <c r="F7" s="1455"/>
      <c r="G7" s="1455"/>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
      <c r="A8" s="488"/>
      <c r="B8" s="1391"/>
      <c r="D8" s="1454"/>
      <c r="F8" s="1415" t="s">
        <v>383</v>
      </c>
      <c r="G8" s="1416"/>
      <c r="I8" s="1415" t="s">
        <v>384</v>
      </c>
      <c r="J8" s="1417"/>
      <c r="K8" s="1463" t="s">
        <v>372</v>
      </c>
      <c r="L8" s="1464"/>
      <c r="M8" s="1464"/>
      <c r="N8" s="1464"/>
      <c r="O8" s="1464"/>
      <c r="P8" s="1464"/>
      <c r="Q8" s="1464"/>
      <c r="R8" s="1464"/>
      <c r="S8" s="1464"/>
      <c r="T8" s="1464"/>
      <c r="U8" s="1464"/>
      <c r="V8" s="1465"/>
      <c r="AA8" s="513"/>
      <c r="AB8" s="513"/>
      <c r="AC8" s="513"/>
      <c r="AD8" s="513"/>
    </row>
    <row r="9" spans="1:34" s="437" customFormat="1" ht="25.5" customHeight="1" x14ac:dyDescent="0.2">
      <c r="A9" s="488"/>
      <c r="B9" s="1391"/>
      <c r="D9" s="1426"/>
      <c r="E9" s="491"/>
      <c r="F9" s="1456"/>
      <c r="G9" s="1457"/>
      <c r="I9" s="1456"/>
      <c r="J9" s="1462"/>
      <c r="K9" s="1459" t="s">
        <v>373</v>
      </c>
      <c r="L9" s="1460"/>
      <c r="M9" s="1459" t="s">
        <v>374</v>
      </c>
      <c r="N9" s="1461"/>
      <c r="O9" s="1459" t="s">
        <v>375</v>
      </c>
      <c r="P9" s="1460"/>
      <c r="Q9" s="1467" t="s">
        <v>376</v>
      </c>
      <c r="R9" s="1467"/>
      <c r="S9" s="1468" t="s">
        <v>377</v>
      </c>
      <c r="T9" s="1469"/>
      <c r="U9" s="1470" t="s">
        <v>378</v>
      </c>
      <c r="V9" s="1471"/>
      <c r="AA9" s="513"/>
      <c r="AB9" s="513"/>
      <c r="AC9" s="513"/>
      <c r="AD9" s="513"/>
    </row>
    <row r="10" spans="1:34" s="437" customFormat="1" ht="38.25" x14ac:dyDescent="0.2">
      <c r="A10" s="488"/>
      <c r="B10" s="1392"/>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7" t="s">
        <v>379</v>
      </c>
      <c r="S10" s="406" t="s">
        <v>9</v>
      </c>
      <c r="T10" s="738" t="s">
        <v>379</v>
      </c>
      <c r="U10" s="407" t="s">
        <v>9</v>
      </c>
      <c r="V10" s="737" t="s">
        <v>379</v>
      </c>
      <c r="AA10" s="568" t="s">
        <v>208</v>
      </c>
      <c r="AB10" s="602" t="s">
        <v>385</v>
      </c>
      <c r="AC10" s="603" t="s">
        <v>386</v>
      </c>
      <c r="AD10" s="513"/>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25">
      <c r="A12" s="330"/>
      <c r="B12" s="349" t="s">
        <v>8</v>
      </c>
      <c r="C12" s="350"/>
      <c r="D12" s="605">
        <v>386023</v>
      </c>
      <c r="E12" s="350"/>
      <c r="F12" s="355">
        <v>13884</v>
      </c>
      <c r="G12" s="358">
        <v>3.5966768819474484</v>
      </c>
      <c r="H12" s="350"/>
      <c r="I12" s="355">
        <v>2755</v>
      </c>
      <c r="J12" s="358">
        <v>0.71368804449475809</v>
      </c>
      <c r="K12" s="355">
        <v>2564</v>
      </c>
      <c r="L12" s="358">
        <v>93.067150635208705</v>
      </c>
      <c r="M12" s="355">
        <v>27</v>
      </c>
      <c r="N12" s="358">
        <v>0.98003629764065336</v>
      </c>
      <c r="O12" s="355">
        <v>0</v>
      </c>
      <c r="P12" s="358">
        <v>0</v>
      </c>
      <c r="Q12" s="355">
        <v>111</v>
      </c>
      <c r="R12" s="358">
        <v>4.0290381125226862</v>
      </c>
      <c r="S12" s="355">
        <v>39</v>
      </c>
      <c r="T12" s="358">
        <v>1.4156079854809438</v>
      </c>
      <c r="U12" s="355">
        <v>14</v>
      </c>
      <c r="V12" s="358">
        <v>0.50816696914700543</v>
      </c>
      <c r="X12" s="606"/>
      <c r="Y12" s="606"/>
      <c r="Z12" s="606"/>
      <c r="AA12" s="604">
        <v>44316</v>
      </c>
      <c r="AB12" s="602">
        <v>26707</v>
      </c>
      <c r="AC12" s="602">
        <v>18034</v>
      </c>
      <c r="AD12" s="567"/>
      <c r="AE12" s="360"/>
      <c r="AF12" s="360"/>
      <c r="AG12" s="361"/>
      <c r="AH12" s="607"/>
    </row>
    <row r="13" spans="1:34" s="331" customFormat="1" x14ac:dyDescent="0.25">
      <c r="A13" s="330"/>
      <c r="B13" s="363" t="s">
        <v>7</v>
      </c>
      <c r="C13" s="350"/>
      <c r="D13" s="608">
        <v>50813</v>
      </c>
      <c r="E13" s="350"/>
      <c r="F13" s="368">
        <v>970</v>
      </c>
      <c r="G13" s="372">
        <v>1.908960305433649</v>
      </c>
      <c r="H13" s="350"/>
      <c r="I13" s="368">
        <v>594</v>
      </c>
      <c r="J13" s="372">
        <v>1.1689921870387499</v>
      </c>
      <c r="K13" s="368">
        <v>574</v>
      </c>
      <c r="L13" s="372">
        <v>96.632996632996637</v>
      </c>
      <c r="M13" s="368">
        <v>14</v>
      </c>
      <c r="N13" s="372">
        <v>2.3569023569023568</v>
      </c>
      <c r="O13" s="368">
        <v>0</v>
      </c>
      <c r="P13" s="372">
        <v>0</v>
      </c>
      <c r="Q13" s="368">
        <v>0</v>
      </c>
      <c r="R13" s="372">
        <v>0</v>
      </c>
      <c r="S13" s="368">
        <v>1</v>
      </c>
      <c r="T13" s="372">
        <v>0.16835016835016833</v>
      </c>
      <c r="U13" s="368">
        <v>5</v>
      </c>
      <c r="V13" s="372">
        <v>0.84175084175084169</v>
      </c>
      <c r="X13" s="606"/>
      <c r="Y13" s="606"/>
      <c r="Z13" s="606"/>
      <c r="AA13" s="604">
        <v>44347</v>
      </c>
      <c r="AB13" s="602">
        <v>28175</v>
      </c>
      <c r="AC13" s="602">
        <v>15503</v>
      </c>
      <c r="AD13" s="567"/>
      <c r="AE13" s="360"/>
      <c r="AF13" s="360"/>
      <c r="AG13" s="361"/>
      <c r="AH13" s="607"/>
    </row>
    <row r="14" spans="1:34" s="331" customFormat="1" x14ac:dyDescent="0.25">
      <c r="A14" s="330"/>
      <c r="B14" s="363" t="s">
        <v>37</v>
      </c>
      <c r="C14" s="350"/>
      <c r="D14" s="608">
        <v>41120</v>
      </c>
      <c r="E14" s="350"/>
      <c r="F14" s="368">
        <v>310</v>
      </c>
      <c r="G14" s="372">
        <v>0.75389105058365757</v>
      </c>
      <c r="H14" s="350"/>
      <c r="I14" s="368">
        <v>491</v>
      </c>
      <c r="J14" s="372">
        <v>1.1940661478599222</v>
      </c>
      <c r="K14" s="368">
        <v>455</v>
      </c>
      <c r="L14" s="372">
        <v>92.668024439918526</v>
      </c>
      <c r="M14" s="368">
        <v>0</v>
      </c>
      <c r="N14" s="372">
        <v>0</v>
      </c>
      <c r="O14" s="368">
        <v>12</v>
      </c>
      <c r="P14" s="372">
        <v>2.4439918533604885</v>
      </c>
      <c r="Q14" s="368">
        <v>0</v>
      </c>
      <c r="R14" s="372">
        <v>0</v>
      </c>
      <c r="S14" s="368">
        <v>4</v>
      </c>
      <c r="T14" s="372">
        <v>0.81466395112016288</v>
      </c>
      <c r="U14" s="368">
        <v>20</v>
      </c>
      <c r="V14" s="372">
        <v>4.0733197556008145</v>
      </c>
      <c r="X14" s="606"/>
      <c r="Y14" s="606"/>
      <c r="Z14" s="606"/>
      <c r="AA14" s="604">
        <v>44377</v>
      </c>
      <c r="AB14" s="602">
        <v>28047</v>
      </c>
      <c r="AC14" s="602">
        <v>18622</v>
      </c>
      <c r="AD14" s="567"/>
      <c r="AE14" s="360"/>
      <c r="AF14" s="360"/>
      <c r="AG14" s="361"/>
      <c r="AH14" s="607"/>
    </row>
    <row r="15" spans="1:34" s="331" customFormat="1" x14ac:dyDescent="0.25">
      <c r="A15" s="330"/>
      <c r="B15" s="363" t="s">
        <v>38</v>
      </c>
      <c r="C15" s="350"/>
      <c r="D15" s="608">
        <v>43210</v>
      </c>
      <c r="E15" s="350"/>
      <c r="F15" s="368">
        <v>498</v>
      </c>
      <c r="G15" s="372">
        <v>1.1525109928257349</v>
      </c>
      <c r="H15" s="350"/>
      <c r="I15" s="368">
        <v>364</v>
      </c>
      <c r="J15" s="372">
        <v>0.84239759314973384</v>
      </c>
      <c r="K15" s="368">
        <v>356</v>
      </c>
      <c r="L15" s="372">
        <v>97.802197802197796</v>
      </c>
      <c r="M15" s="368">
        <v>8</v>
      </c>
      <c r="N15" s="372">
        <v>2.197802197802198</v>
      </c>
      <c r="O15" s="368">
        <v>0</v>
      </c>
      <c r="P15" s="372">
        <v>0</v>
      </c>
      <c r="Q15" s="368">
        <v>0</v>
      </c>
      <c r="R15" s="372">
        <v>0</v>
      </c>
      <c r="S15" s="368">
        <v>0</v>
      </c>
      <c r="T15" s="372">
        <v>0</v>
      </c>
      <c r="U15" s="368">
        <v>0</v>
      </c>
      <c r="V15" s="372">
        <v>0</v>
      </c>
      <c r="X15" s="606"/>
      <c r="Y15" s="606"/>
      <c r="Z15" s="606"/>
      <c r="AA15" s="604">
        <v>44408</v>
      </c>
      <c r="AB15" s="602">
        <v>26363</v>
      </c>
      <c r="AC15" s="602">
        <v>16904</v>
      </c>
      <c r="AD15" s="567"/>
      <c r="AE15" s="360"/>
      <c r="AF15" s="360"/>
      <c r="AG15" s="361"/>
      <c r="AH15" s="607"/>
    </row>
    <row r="16" spans="1:34" s="331" customFormat="1" x14ac:dyDescent="0.25">
      <c r="A16" s="330"/>
      <c r="B16" s="363" t="s">
        <v>6</v>
      </c>
      <c r="C16" s="350"/>
      <c r="D16" s="608">
        <v>56213</v>
      </c>
      <c r="E16" s="350"/>
      <c r="F16" s="368">
        <v>898</v>
      </c>
      <c r="G16" s="372">
        <v>1.5974952413142867</v>
      </c>
      <c r="H16" s="350"/>
      <c r="I16" s="368">
        <v>569</v>
      </c>
      <c r="J16" s="372">
        <v>1.0122213722804334</v>
      </c>
      <c r="K16" s="368">
        <v>488</v>
      </c>
      <c r="L16" s="372">
        <v>85.764499121265374</v>
      </c>
      <c r="M16" s="368">
        <v>6</v>
      </c>
      <c r="N16" s="372">
        <v>1.0544815465729349</v>
      </c>
      <c r="O16" s="368">
        <v>0</v>
      </c>
      <c r="P16" s="372">
        <v>0</v>
      </c>
      <c r="Q16" s="368">
        <v>0</v>
      </c>
      <c r="R16" s="372">
        <v>0</v>
      </c>
      <c r="S16" s="368">
        <v>0</v>
      </c>
      <c r="T16" s="372">
        <v>0</v>
      </c>
      <c r="U16" s="368">
        <v>75</v>
      </c>
      <c r="V16" s="372">
        <v>13.181019332161686</v>
      </c>
      <c r="X16" s="606"/>
      <c r="Y16" s="606"/>
      <c r="Z16" s="606"/>
      <c r="AA16" s="604">
        <v>44439</v>
      </c>
      <c r="AB16" s="602">
        <v>16420</v>
      </c>
      <c r="AC16" s="602">
        <v>20385</v>
      </c>
      <c r="AD16" s="567"/>
      <c r="AE16" s="360"/>
      <c r="AF16" s="360"/>
      <c r="AG16" s="361"/>
      <c r="AH16" s="607"/>
    </row>
    <row r="17" spans="1:34" s="331" customFormat="1" x14ac:dyDescent="0.25">
      <c r="A17" s="330"/>
      <c r="B17" s="363" t="s">
        <v>5</v>
      </c>
      <c r="C17" s="350"/>
      <c r="D17" s="609">
        <v>23300</v>
      </c>
      <c r="E17" s="350"/>
      <c r="F17" s="377">
        <v>372</v>
      </c>
      <c r="G17" s="372">
        <v>1.5965665236051501</v>
      </c>
      <c r="H17" s="350"/>
      <c r="I17" s="377">
        <v>213</v>
      </c>
      <c r="J17" s="372">
        <v>0.9141630901287553</v>
      </c>
      <c r="K17" s="377">
        <v>202</v>
      </c>
      <c r="L17" s="372">
        <v>94.835680751173712</v>
      </c>
      <c r="M17" s="377">
        <v>7</v>
      </c>
      <c r="N17" s="372">
        <v>3.286384976525822</v>
      </c>
      <c r="O17" s="377">
        <v>0</v>
      </c>
      <c r="P17" s="372">
        <v>0</v>
      </c>
      <c r="Q17" s="377">
        <v>4</v>
      </c>
      <c r="R17" s="372">
        <v>1.8779342723004695</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25">
      <c r="A18" s="330"/>
      <c r="B18" s="363" t="s">
        <v>4</v>
      </c>
      <c r="C18" s="350"/>
      <c r="D18" s="608">
        <v>154017</v>
      </c>
      <c r="E18" s="350"/>
      <c r="F18" s="368">
        <v>1787</v>
      </c>
      <c r="G18" s="372">
        <v>1.1602615295714109</v>
      </c>
      <c r="H18" s="350"/>
      <c r="I18" s="368">
        <v>1364</v>
      </c>
      <c r="J18" s="372">
        <v>0.88561652285137349</v>
      </c>
      <c r="K18" s="368">
        <v>1308</v>
      </c>
      <c r="L18" s="372">
        <v>95.894428152492679</v>
      </c>
      <c r="M18" s="368">
        <v>35</v>
      </c>
      <c r="N18" s="372">
        <v>2.5659824046920821</v>
      </c>
      <c r="O18" s="368">
        <v>0</v>
      </c>
      <c r="P18" s="372">
        <v>0</v>
      </c>
      <c r="Q18" s="368">
        <v>1</v>
      </c>
      <c r="R18" s="372">
        <v>7.331378299120235E-2</v>
      </c>
      <c r="S18" s="368">
        <v>0</v>
      </c>
      <c r="T18" s="372">
        <v>0</v>
      </c>
      <c r="U18" s="368">
        <v>20</v>
      </c>
      <c r="V18" s="372">
        <v>1.466275659824047</v>
      </c>
      <c r="X18" s="606"/>
      <c r="Y18" s="606"/>
      <c r="Z18" s="606"/>
      <c r="AA18" s="604">
        <v>44500</v>
      </c>
      <c r="AB18" s="602">
        <v>29317</v>
      </c>
      <c r="AC18" s="602">
        <v>17136</v>
      </c>
      <c r="AD18" s="567"/>
      <c r="AE18" s="360"/>
      <c r="AF18" s="360"/>
      <c r="AG18" s="361"/>
      <c r="AH18" s="607"/>
    </row>
    <row r="19" spans="1:34" s="331" customFormat="1" x14ac:dyDescent="0.25">
      <c r="A19" s="330"/>
      <c r="B19" s="363" t="s">
        <v>40</v>
      </c>
      <c r="C19" s="350"/>
      <c r="D19" s="608">
        <v>95643</v>
      </c>
      <c r="E19" s="350"/>
      <c r="F19" s="368">
        <v>1020</v>
      </c>
      <c r="G19" s="372">
        <v>1.0664659201405227</v>
      </c>
      <c r="H19" s="350"/>
      <c r="I19" s="368">
        <v>1080</v>
      </c>
      <c r="J19" s="372">
        <v>1.1291992095605532</v>
      </c>
      <c r="K19" s="368">
        <v>981</v>
      </c>
      <c r="L19" s="372">
        <v>90.833333333333329</v>
      </c>
      <c r="M19" s="368">
        <v>11</v>
      </c>
      <c r="N19" s="372">
        <v>1.0185185185185186</v>
      </c>
      <c r="O19" s="368">
        <v>1</v>
      </c>
      <c r="P19" s="372">
        <v>9.2592592592592601E-2</v>
      </c>
      <c r="Q19" s="368">
        <v>26</v>
      </c>
      <c r="R19" s="372">
        <v>2.4074074074074074</v>
      </c>
      <c r="S19" s="368">
        <v>1</v>
      </c>
      <c r="T19" s="372">
        <v>9.2592592592592601E-2</v>
      </c>
      <c r="U19" s="368">
        <v>60</v>
      </c>
      <c r="V19" s="372">
        <v>5.5555555555555554</v>
      </c>
      <c r="X19" s="606"/>
      <c r="Y19" s="606"/>
      <c r="Z19" s="606"/>
      <c r="AA19" s="604">
        <v>44530</v>
      </c>
      <c r="AB19" s="602">
        <v>28155</v>
      </c>
      <c r="AC19" s="602">
        <v>19590</v>
      </c>
      <c r="AD19" s="567"/>
      <c r="AE19" s="360"/>
      <c r="AF19" s="360"/>
      <c r="AG19" s="361"/>
      <c r="AH19" s="607"/>
    </row>
    <row r="20" spans="1:34" s="331" customFormat="1" x14ac:dyDescent="0.25">
      <c r="A20" s="330"/>
      <c r="B20" s="363" t="s">
        <v>41</v>
      </c>
      <c r="C20" s="350"/>
      <c r="D20" s="608">
        <v>342169</v>
      </c>
      <c r="E20" s="350"/>
      <c r="F20" s="368">
        <v>4881</v>
      </c>
      <c r="G20" s="372">
        <v>1.4264880804514728</v>
      </c>
      <c r="H20" s="350"/>
      <c r="I20" s="368">
        <v>3736</v>
      </c>
      <c r="J20" s="372">
        <v>1.0918581168954522</v>
      </c>
      <c r="K20" s="368">
        <v>2942</v>
      </c>
      <c r="L20" s="372">
        <v>78.747323340471084</v>
      </c>
      <c r="M20" s="368">
        <v>60</v>
      </c>
      <c r="N20" s="372">
        <v>1.6059957173447537</v>
      </c>
      <c r="O20" s="368">
        <v>382</v>
      </c>
      <c r="P20" s="372">
        <v>10.224839400428266</v>
      </c>
      <c r="Q20" s="368">
        <v>0</v>
      </c>
      <c r="R20" s="372">
        <v>0</v>
      </c>
      <c r="S20" s="368">
        <v>87</v>
      </c>
      <c r="T20" s="372">
        <v>2.328693790149893</v>
      </c>
      <c r="U20" s="368">
        <v>265</v>
      </c>
      <c r="V20" s="372">
        <v>7.0931477516059953</v>
      </c>
      <c r="X20" s="606"/>
      <c r="Y20" s="606"/>
      <c r="Z20" s="606"/>
      <c r="AA20" s="604">
        <v>44561</v>
      </c>
      <c r="AB20" s="602">
        <v>24865</v>
      </c>
      <c r="AC20" s="602">
        <v>26807</v>
      </c>
      <c r="AD20" s="567"/>
      <c r="AE20" s="360"/>
      <c r="AF20" s="360"/>
      <c r="AG20" s="361"/>
      <c r="AH20" s="607"/>
    </row>
    <row r="21" spans="1:34" s="331" customFormat="1" x14ac:dyDescent="0.25">
      <c r="A21" s="330"/>
      <c r="B21" s="363" t="s">
        <v>3</v>
      </c>
      <c r="C21" s="350"/>
      <c r="D21" s="608">
        <v>196336</v>
      </c>
      <c r="E21" s="350"/>
      <c r="F21" s="368">
        <v>2659</v>
      </c>
      <c r="G21" s="372">
        <v>1.3543109771004809</v>
      </c>
      <c r="H21" s="350"/>
      <c r="I21" s="368">
        <v>1783</v>
      </c>
      <c r="J21" s="372">
        <v>0.90813707114334608</v>
      </c>
      <c r="K21" s="368">
        <v>1703</v>
      </c>
      <c r="L21" s="372">
        <v>95.513180033651139</v>
      </c>
      <c r="M21" s="368">
        <v>15</v>
      </c>
      <c r="N21" s="372">
        <v>0.84127874369040945</v>
      </c>
      <c r="O21" s="368">
        <v>0</v>
      </c>
      <c r="P21" s="372">
        <v>0</v>
      </c>
      <c r="Q21" s="368">
        <v>30</v>
      </c>
      <c r="R21" s="372">
        <v>1.6825574873808189</v>
      </c>
      <c r="S21" s="368">
        <v>21</v>
      </c>
      <c r="T21" s="372">
        <v>1.1777902411665733</v>
      </c>
      <c r="U21" s="368">
        <v>14</v>
      </c>
      <c r="V21" s="372">
        <v>0.78519349411104877</v>
      </c>
      <c r="X21" s="606"/>
      <c r="Y21" s="606"/>
      <c r="Z21" s="606"/>
      <c r="AA21" s="604">
        <v>44592</v>
      </c>
      <c r="AB21" s="602">
        <v>20377</v>
      </c>
      <c r="AC21" s="602">
        <v>22366</v>
      </c>
      <c r="AD21" s="567"/>
      <c r="AE21" s="360"/>
      <c r="AF21" s="360"/>
      <c r="AG21" s="361"/>
      <c r="AH21" s="607"/>
    </row>
    <row r="22" spans="1:34" s="331" customFormat="1" x14ac:dyDescent="0.25">
      <c r="A22" s="330"/>
      <c r="B22" s="363" t="s">
        <v>2</v>
      </c>
      <c r="C22" s="350"/>
      <c r="D22" s="608">
        <v>56463</v>
      </c>
      <c r="E22" s="350"/>
      <c r="F22" s="368">
        <v>659</v>
      </c>
      <c r="G22" s="372">
        <v>1.1671360005667428</v>
      </c>
      <c r="H22" s="350"/>
      <c r="I22" s="368">
        <v>608</v>
      </c>
      <c r="J22" s="372">
        <v>1.0768113631935958</v>
      </c>
      <c r="K22" s="368">
        <v>456</v>
      </c>
      <c r="L22" s="372">
        <v>75</v>
      </c>
      <c r="M22" s="368">
        <v>11</v>
      </c>
      <c r="N22" s="372">
        <v>1.8092105263157896</v>
      </c>
      <c r="O22" s="368">
        <v>0</v>
      </c>
      <c r="P22" s="372">
        <v>0</v>
      </c>
      <c r="Q22" s="368">
        <v>8</v>
      </c>
      <c r="R22" s="372">
        <v>1.3157894736842104</v>
      </c>
      <c r="S22" s="368">
        <v>0</v>
      </c>
      <c r="T22" s="372">
        <v>0</v>
      </c>
      <c r="U22" s="368">
        <v>133</v>
      </c>
      <c r="V22" s="372">
        <v>21.875</v>
      </c>
      <c r="X22" s="606"/>
      <c r="Y22" s="606"/>
      <c r="Z22" s="606"/>
      <c r="AA22" s="604">
        <v>44620</v>
      </c>
      <c r="AB22" s="602">
        <v>25448</v>
      </c>
      <c r="AC22" s="602">
        <v>23602</v>
      </c>
      <c r="AD22" s="567"/>
      <c r="AE22" s="360"/>
      <c r="AF22" s="360"/>
      <c r="AG22" s="361"/>
      <c r="AH22" s="607"/>
    </row>
    <row r="23" spans="1:34" s="331" customFormat="1" x14ac:dyDescent="0.25">
      <c r="A23" s="330"/>
      <c r="B23" s="363" t="s">
        <v>35</v>
      </c>
      <c r="C23" s="350"/>
      <c r="D23" s="608">
        <v>84246</v>
      </c>
      <c r="E23" s="350"/>
      <c r="F23" s="368">
        <v>1067</v>
      </c>
      <c r="G23" s="372">
        <v>1.2665289746694204</v>
      </c>
      <c r="H23" s="350"/>
      <c r="I23" s="368">
        <v>905</v>
      </c>
      <c r="J23" s="372">
        <v>1.0742349785153005</v>
      </c>
      <c r="K23" s="368">
        <v>888</v>
      </c>
      <c r="L23" s="372">
        <v>98.121546961325961</v>
      </c>
      <c r="M23" s="368">
        <v>12</v>
      </c>
      <c r="N23" s="372">
        <v>1.3259668508287292</v>
      </c>
      <c r="O23" s="368">
        <v>0</v>
      </c>
      <c r="P23" s="372">
        <v>0</v>
      </c>
      <c r="Q23" s="368">
        <v>5</v>
      </c>
      <c r="R23" s="372">
        <v>0.55248618784530379</v>
      </c>
      <c r="S23" s="368">
        <v>0</v>
      </c>
      <c r="T23" s="372">
        <v>0</v>
      </c>
      <c r="U23" s="368">
        <v>0</v>
      </c>
      <c r="V23" s="372">
        <v>0</v>
      </c>
      <c r="X23" s="606"/>
      <c r="Y23" s="606"/>
      <c r="Z23" s="606"/>
      <c r="AA23" s="604">
        <v>44651</v>
      </c>
      <c r="AB23" s="602">
        <v>31825</v>
      </c>
      <c r="AC23" s="602">
        <v>22165</v>
      </c>
      <c r="AD23" s="567"/>
      <c r="AE23" s="360"/>
      <c r="AF23" s="360"/>
      <c r="AG23" s="361"/>
      <c r="AH23" s="607"/>
    </row>
    <row r="24" spans="1:34" s="331" customFormat="1" x14ac:dyDescent="0.25">
      <c r="A24" s="330"/>
      <c r="B24" s="363" t="s">
        <v>42</v>
      </c>
      <c r="C24" s="350"/>
      <c r="D24" s="608">
        <v>252326</v>
      </c>
      <c r="E24" s="350"/>
      <c r="F24" s="368">
        <v>2777</v>
      </c>
      <c r="G24" s="372">
        <v>1.1005603861671014</v>
      </c>
      <c r="H24" s="350"/>
      <c r="I24" s="368">
        <v>2784</v>
      </c>
      <c r="J24" s="372">
        <v>1.1033345751131474</v>
      </c>
      <c r="K24" s="368">
        <v>1889</v>
      </c>
      <c r="L24" s="372">
        <v>67.852011494252878</v>
      </c>
      <c r="M24" s="368">
        <v>85</v>
      </c>
      <c r="N24" s="372">
        <v>3.0531609195402298</v>
      </c>
      <c r="O24" s="368">
        <v>0</v>
      </c>
      <c r="P24" s="372">
        <v>0</v>
      </c>
      <c r="Q24" s="368">
        <v>41</v>
      </c>
      <c r="R24" s="372">
        <v>1.4727011494252873</v>
      </c>
      <c r="S24" s="368">
        <v>0</v>
      </c>
      <c r="T24" s="372">
        <v>0</v>
      </c>
      <c r="U24" s="368">
        <v>769</v>
      </c>
      <c r="V24" s="372">
        <v>27.622126436781606</v>
      </c>
      <c r="X24" s="606"/>
      <c r="Y24" s="606"/>
      <c r="Z24" s="606"/>
      <c r="AA24" s="604">
        <v>44681</v>
      </c>
      <c r="AB24" s="602">
        <v>29337</v>
      </c>
      <c r="AC24" s="602">
        <v>20494</v>
      </c>
      <c r="AD24" s="567"/>
      <c r="AE24" s="360"/>
      <c r="AF24" s="360"/>
      <c r="AG24" s="361"/>
      <c r="AH24" s="607"/>
    </row>
    <row r="25" spans="1:34" x14ac:dyDescent="0.25">
      <c r="A25" s="332"/>
      <c r="B25" s="363" t="s">
        <v>43</v>
      </c>
      <c r="C25" s="350"/>
      <c r="D25" s="608">
        <v>56975</v>
      </c>
      <c r="E25" s="350"/>
      <c r="F25" s="368">
        <v>67</v>
      </c>
      <c r="G25" s="372">
        <v>0.11759543659499781</v>
      </c>
      <c r="H25" s="350"/>
      <c r="I25" s="368">
        <v>321</v>
      </c>
      <c r="J25" s="372">
        <v>0.56340500219394474</v>
      </c>
      <c r="K25" s="368">
        <v>233</v>
      </c>
      <c r="L25" s="372">
        <v>72.585669781931458</v>
      </c>
      <c r="M25" s="368">
        <v>5</v>
      </c>
      <c r="N25" s="372">
        <v>1.557632398753894</v>
      </c>
      <c r="O25" s="368">
        <v>0</v>
      </c>
      <c r="P25" s="372">
        <v>0</v>
      </c>
      <c r="Q25" s="368">
        <v>76</v>
      </c>
      <c r="R25" s="372">
        <v>23.676012461059191</v>
      </c>
      <c r="S25" s="368">
        <v>2</v>
      </c>
      <c r="T25" s="372">
        <v>0.62305295950155759</v>
      </c>
      <c r="U25" s="368">
        <v>5</v>
      </c>
      <c r="V25" s="372">
        <v>1.557632398753894</v>
      </c>
      <c r="X25" s="606"/>
      <c r="Y25" s="606"/>
      <c r="Z25" s="606"/>
      <c r="AA25" s="604">
        <v>44712</v>
      </c>
      <c r="AB25" s="602">
        <v>27733</v>
      </c>
      <c r="AC25" s="602">
        <v>19944</v>
      </c>
      <c r="AD25" s="567"/>
      <c r="AE25" s="360"/>
      <c r="AF25" s="360"/>
      <c r="AG25" s="361"/>
      <c r="AH25" s="607"/>
    </row>
    <row r="26" spans="1:34" s="331" customFormat="1" x14ac:dyDescent="0.25">
      <c r="B26" s="363" t="s">
        <v>44</v>
      </c>
      <c r="C26" s="350"/>
      <c r="D26" s="610">
        <v>21604</v>
      </c>
      <c r="E26" s="350"/>
      <c r="F26" s="377">
        <v>156</v>
      </c>
      <c r="G26" s="372">
        <v>0.72208850212923537</v>
      </c>
      <c r="H26" s="350"/>
      <c r="I26" s="377">
        <v>265</v>
      </c>
      <c r="J26" s="372">
        <v>1.2266246991297909</v>
      </c>
      <c r="K26" s="377">
        <v>261</v>
      </c>
      <c r="L26" s="372">
        <v>98.490566037735846</v>
      </c>
      <c r="M26" s="377">
        <v>4</v>
      </c>
      <c r="N26" s="372">
        <v>1.5094339622641511</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25">
      <c r="B27" s="363" t="s">
        <v>45</v>
      </c>
      <c r="C27" s="350"/>
      <c r="D27" s="610">
        <v>115872</v>
      </c>
      <c r="E27" s="350"/>
      <c r="F27" s="377">
        <v>1165</v>
      </c>
      <c r="G27" s="372">
        <v>1.00541977354322</v>
      </c>
      <c r="H27" s="350"/>
      <c r="I27" s="377">
        <v>1140</v>
      </c>
      <c r="J27" s="372">
        <v>0.98384424192212094</v>
      </c>
      <c r="K27" s="377">
        <v>1068</v>
      </c>
      <c r="L27" s="372">
        <v>93.684210526315795</v>
      </c>
      <c r="M27" s="377">
        <v>37</v>
      </c>
      <c r="N27" s="372">
        <v>3.2456140350877192</v>
      </c>
      <c r="O27" s="377">
        <v>0</v>
      </c>
      <c r="P27" s="372">
        <v>0</v>
      </c>
      <c r="Q27" s="377">
        <v>9</v>
      </c>
      <c r="R27" s="372">
        <v>0.78947368421052633</v>
      </c>
      <c r="S27" s="377">
        <v>25</v>
      </c>
      <c r="T27" s="372">
        <v>2.1929824561403506</v>
      </c>
      <c r="U27" s="377">
        <v>1</v>
      </c>
      <c r="V27" s="372">
        <v>8.771929824561403E-2</v>
      </c>
      <c r="X27" s="606"/>
      <c r="Y27" s="606"/>
      <c r="Z27" s="606"/>
      <c r="AA27" s="604">
        <v>44773</v>
      </c>
      <c r="AB27" s="602">
        <v>28674</v>
      </c>
      <c r="AC27" s="602">
        <v>20566</v>
      </c>
      <c r="AD27" s="567"/>
      <c r="AE27" s="360"/>
      <c r="AF27" s="360"/>
      <c r="AG27" s="361"/>
      <c r="AH27" s="607"/>
    </row>
    <row r="28" spans="1:34" s="331" customFormat="1" x14ac:dyDescent="0.25">
      <c r="B28" s="363" t="s">
        <v>46</v>
      </c>
      <c r="C28" s="350"/>
      <c r="D28" s="610">
        <v>14846</v>
      </c>
      <c r="E28" s="350"/>
      <c r="F28" s="377">
        <v>299</v>
      </c>
      <c r="G28" s="383">
        <v>2.0140105078809105</v>
      </c>
      <c r="H28" s="350"/>
      <c r="I28" s="377">
        <v>270</v>
      </c>
      <c r="J28" s="383">
        <v>1.818671696079752</v>
      </c>
      <c r="K28" s="377">
        <v>71</v>
      </c>
      <c r="L28" s="383">
        <v>26.296296296296294</v>
      </c>
      <c r="M28" s="377">
        <v>3</v>
      </c>
      <c r="N28" s="383">
        <v>1.1111111111111112</v>
      </c>
      <c r="O28" s="377">
        <v>105</v>
      </c>
      <c r="P28" s="383">
        <v>38.888888888888893</v>
      </c>
      <c r="Q28" s="377">
        <v>1</v>
      </c>
      <c r="R28" s="383">
        <v>0.37037037037037041</v>
      </c>
      <c r="S28" s="377">
        <v>0</v>
      </c>
      <c r="T28" s="383">
        <v>0</v>
      </c>
      <c r="U28" s="377">
        <v>90</v>
      </c>
      <c r="V28" s="383">
        <v>33.333333333333329</v>
      </c>
      <c r="X28" s="606"/>
      <c r="Y28" s="606"/>
      <c r="Z28" s="606"/>
      <c r="AA28" s="604">
        <v>44804</v>
      </c>
      <c r="AB28" s="602">
        <v>19988</v>
      </c>
      <c r="AC28" s="602">
        <v>21716</v>
      </c>
      <c r="AD28" s="567"/>
      <c r="AE28" s="360"/>
      <c r="AF28" s="360"/>
      <c r="AG28" s="361"/>
      <c r="AH28" s="607"/>
    </row>
    <row r="29" spans="1:34" s="331" customFormat="1" x14ac:dyDescent="0.25">
      <c r="B29" s="384" t="s">
        <v>1</v>
      </c>
      <c r="C29" s="350"/>
      <c r="D29" s="611">
        <v>5298</v>
      </c>
      <c r="E29" s="350"/>
      <c r="F29" s="389">
        <v>50</v>
      </c>
      <c r="G29" s="393">
        <v>0.94375235938089841</v>
      </c>
      <c r="H29" s="350"/>
      <c r="I29" s="389">
        <v>42</v>
      </c>
      <c r="J29" s="393">
        <v>0.79275198187995466</v>
      </c>
      <c r="K29" s="389">
        <v>32</v>
      </c>
      <c r="L29" s="393">
        <v>76.19047619047619</v>
      </c>
      <c r="M29" s="389">
        <v>0</v>
      </c>
      <c r="N29" s="393">
        <v>0</v>
      </c>
      <c r="O29" s="389">
        <v>0</v>
      </c>
      <c r="P29" s="393">
        <v>0</v>
      </c>
      <c r="Q29" s="389">
        <v>6</v>
      </c>
      <c r="R29" s="393">
        <v>14.285714285714285</v>
      </c>
      <c r="S29" s="389">
        <v>2</v>
      </c>
      <c r="T29" s="393">
        <v>4.7619047619047619</v>
      </c>
      <c r="U29" s="389">
        <v>2</v>
      </c>
      <c r="V29" s="393">
        <v>4.7619047619047619</v>
      </c>
      <c r="X29" s="606"/>
      <c r="Y29" s="606"/>
      <c r="Z29" s="606"/>
      <c r="AA29" s="604">
        <v>44834</v>
      </c>
      <c r="AB29" s="602">
        <v>27552</v>
      </c>
      <c r="AC29" s="602">
        <v>21574</v>
      </c>
      <c r="AD29" s="567"/>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25">
      <c r="B31" s="439" t="s">
        <v>0</v>
      </c>
      <c r="C31" s="437"/>
      <c r="D31" s="597">
        <v>1996474</v>
      </c>
      <c r="E31" s="437"/>
      <c r="F31" s="440">
        <v>33519</v>
      </c>
      <c r="G31" s="441">
        <v>1.6789099181857614</v>
      </c>
      <c r="H31" s="437"/>
      <c r="I31" s="440">
        <v>19284</v>
      </c>
      <c r="J31" s="441">
        <v>0.96590288678940972</v>
      </c>
      <c r="K31" s="440">
        <v>16471</v>
      </c>
      <c r="L31" s="441">
        <v>85.412777432068026</v>
      </c>
      <c r="M31" s="440">
        <v>340</v>
      </c>
      <c r="N31" s="441">
        <v>1.7631196847127151</v>
      </c>
      <c r="O31" s="440">
        <v>500</v>
      </c>
      <c r="P31" s="441">
        <v>2.592823065753993</v>
      </c>
      <c r="Q31" s="440">
        <v>318</v>
      </c>
      <c r="R31" s="441">
        <v>1.6490354698195395</v>
      </c>
      <c r="S31" s="440">
        <v>182</v>
      </c>
      <c r="T31" s="441">
        <v>0.94378759593445349</v>
      </c>
      <c r="U31" s="440">
        <v>1473</v>
      </c>
      <c r="V31" s="441">
        <v>7.6384567517112627</v>
      </c>
      <c r="X31" s="1266"/>
      <c r="Y31" s="1266"/>
      <c r="Z31" s="1267"/>
      <c r="AA31" s="1268">
        <v>44895</v>
      </c>
      <c r="AB31" s="1269">
        <v>30634</v>
      </c>
      <c r="AC31" s="1269">
        <v>17693</v>
      </c>
      <c r="AD31" s="1346"/>
      <c r="AE31" s="1270"/>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45" customHeight="1" x14ac:dyDescent="0.2">
      <c r="B33" s="1466" t="s">
        <v>387</v>
      </c>
      <c r="C33" s="1466"/>
      <c r="D33" s="1466"/>
      <c r="E33" s="1466"/>
      <c r="F33" s="1466"/>
      <c r="G33" s="1466"/>
      <c r="H33" s="1466"/>
      <c r="I33" s="1466"/>
      <c r="J33" s="1466"/>
      <c r="K33" s="1466"/>
      <c r="L33" s="1466"/>
      <c r="M33" s="1466"/>
      <c r="N33" s="1466"/>
      <c r="O33" s="1466"/>
      <c r="P33" s="1466"/>
      <c r="Q33" s="1466"/>
      <c r="R33" s="1466"/>
      <c r="S33" s="1466"/>
      <c r="T33" s="1466"/>
      <c r="U33" s="1466"/>
      <c r="V33" s="1466"/>
      <c r="X33" s="596"/>
      <c r="Y33" s="596"/>
      <c r="Z33" s="596"/>
      <c r="AA33" s="604">
        <v>44957</v>
      </c>
      <c r="AB33" s="602">
        <v>25222</v>
      </c>
      <c r="AC33" s="602">
        <v>21942</v>
      </c>
      <c r="AD33" s="396"/>
    </row>
    <row r="34" spans="2:30" s="394" customFormat="1" ht="12" customHeight="1" x14ac:dyDescent="0.2">
      <c r="B34" s="1466"/>
      <c r="C34" s="1466"/>
      <c r="D34" s="1466"/>
      <c r="E34" s="1466"/>
      <c r="F34" s="1466"/>
      <c r="G34" s="1466"/>
      <c r="H34" s="1466"/>
      <c r="I34" s="1466"/>
      <c r="J34" s="1466"/>
      <c r="K34" s="1466"/>
      <c r="L34" s="1466"/>
      <c r="M34" s="1466"/>
      <c r="N34" s="1466"/>
      <c r="O34" s="1466"/>
      <c r="P34" s="1466"/>
      <c r="Q34" s="1466"/>
      <c r="R34" s="1466"/>
      <c r="S34" s="1466"/>
      <c r="T34" s="1466"/>
      <c r="U34" s="1466"/>
      <c r="V34" s="1466"/>
      <c r="X34" s="596"/>
      <c r="Y34" s="596"/>
      <c r="Z34" s="596"/>
      <c r="AA34" s="604">
        <v>44985</v>
      </c>
      <c r="AB34" s="602">
        <v>28262</v>
      </c>
      <c r="AC34" s="602">
        <v>21287</v>
      </c>
      <c r="AD34" s="396"/>
    </row>
    <row r="35" spans="2:30" x14ac:dyDescent="0.2">
      <c r="B35" s="1432"/>
      <c r="C35" s="1432"/>
      <c r="D35" s="1432"/>
      <c r="AA35" s="604">
        <v>45016</v>
      </c>
      <c r="AB35" s="602">
        <v>37938</v>
      </c>
      <c r="AC35" s="602">
        <v>24401</v>
      </c>
    </row>
    <row r="36" spans="2:30" x14ac:dyDescent="0.2">
      <c r="B36" s="1412"/>
      <c r="C36" s="1412"/>
      <c r="D36" s="1412"/>
      <c r="AA36" s="604">
        <v>45046</v>
      </c>
      <c r="AB36" s="602">
        <v>30972</v>
      </c>
      <c r="AC36" s="602">
        <v>22154</v>
      </c>
    </row>
    <row r="37" spans="2:30" x14ac:dyDescent="0.2">
      <c r="AA37" s="604">
        <v>45077</v>
      </c>
      <c r="AB37" s="602">
        <v>34993</v>
      </c>
      <c r="AC37" s="602">
        <v>18583</v>
      </c>
    </row>
    <row r="38" spans="2:30" x14ac:dyDescent="0.2">
      <c r="AA38" s="604">
        <v>45107</v>
      </c>
      <c r="AB38" s="602">
        <v>33173</v>
      </c>
      <c r="AC38" s="602">
        <v>18432</v>
      </c>
    </row>
    <row r="39" spans="2:30" x14ac:dyDescent="0.2">
      <c r="AA39" s="604">
        <v>45138</v>
      </c>
      <c r="AB39" s="602">
        <v>29845</v>
      </c>
      <c r="AC39" s="602">
        <v>17338</v>
      </c>
    </row>
    <row r="40" spans="2:30" x14ac:dyDescent="0.2">
      <c r="AA40" s="604">
        <v>45169</v>
      </c>
      <c r="AB40" s="602">
        <v>17652</v>
      </c>
      <c r="AC40" s="602">
        <v>15962</v>
      </c>
    </row>
    <row r="41" spans="2:30" x14ac:dyDescent="0.2">
      <c r="AA41" s="604">
        <v>45199</v>
      </c>
      <c r="AB41" s="602">
        <v>35295</v>
      </c>
      <c r="AC41" s="602">
        <v>21157</v>
      </c>
    </row>
    <row r="42" spans="2:30" x14ac:dyDescent="0.2">
      <c r="AA42" s="604">
        <v>45230</v>
      </c>
      <c r="AB42" s="602">
        <v>31994</v>
      </c>
      <c r="AC42" s="602">
        <v>20149</v>
      </c>
    </row>
    <row r="43" spans="2:30" x14ac:dyDescent="0.2">
      <c r="AA43" s="604">
        <v>45260</v>
      </c>
      <c r="AB43" s="602">
        <v>28434</v>
      </c>
      <c r="AC43" s="602">
        <v>45500</v>
      </c>
    </row>
    <row r="44" spans="2:30" x14ac:dyDescent="0.2">
      <c r="AA44" s="604">
        <v>45291</v>
      </c>
      <c r="AB44" s="602">
        <v>25527</v>
      </c>
      <c r="AC44" s="602">
        <v>18425</v>
      </c>
    </row>
    <row r="45" spans="2:30" x14ac:dyDescent="0.2">
      <c r="AA45" s="604">
        <v>45322</v>
      </c>
      <c r="AB45" s="602">
        <v>23712</v>
      </c>
      <c r="AC45" s="602">
        <v>22911</v>
      </c>
    </row>
    <row r="46" spans="2:30" x14ac:dyDescent="0.2">
      <c r="AA46" s="604">
        <v>45351</v>
      </c>
      <c r="AB46" s="602">
        <v>26838</v>
      </c>
      <c r="AC46" s="602">
        <v>27054</v>
      </c>
    </row>
    <row r="47" spans="2:30" x14ac:dyDescent="0.2">
      <c r="AA47" s="604">
        <v>45382</v>
      </c>
      <c r="AB47" s="602">
        <v>32072</v>
      </c>
      <c r="AC47" s="602">
        <v>22207</v>
      </c>
    </row>
    <row r="48" spans="2:30" x14ac:dyDescent="0.2">
      <c r="AA48" s="604">
        <v>45412</v>
      </c>
      <c r="AB48" s="602">
        <v>26319</v>
      </c>
      <c r="AC48" s="602">
        <v>20493</v>
      </c>
    </row>
    <row r="49" spans="27:29" x14ac:dyDescent="0.2">
      <c r="AA49" s="604">
        <v>45443</v>
      </c>
      <c r="AB49" s="602">
        <v>26675</v>
      </c>
      <c r="AC49" s="602">
        <v>21872</v>
      </c>
    </row>
    <row r="50" spans="27:29" x14ac:dyDescent="0.2">
      <c r="AA50" s="604">
        <v>45473</v>
      </c>
      <c r="AB50" s="602">
        <v>31224</v>
      </c>
      <c r="AC50" s="602">
        <v>20144</v>
      </c>
    </row>
    <row r="51" spans="27:29" x14ac:dyDescent="0.2">
      <c r="AA51" s="604">
        <v>45504</v>
      </c>
      <c r="AB51" s="602">
        <v>23913</v>
      </c>
      <c r="AC51" s="602">
        <v>18018</v>
      </c>
    </row>
    <row r="52" spans="27:29" x14ac:dyDescent="0.2">
      <c r="AA52" s="604">
        <v>45535</v>
      </c>
      <c r="AB52" s="602">
        <v>33519</v>
      </c>
      <c r="AC52" s="602">
        <v>19284</v>
      </c>
    </row>
  </sheetData>
  <mergeCells count="19">
    <mergeCell ref="B36:D36"/>
    <mergeCell ref="K9:L9"/>
    <mergeCell ref="M9:N9"/>
    <mergeCell ref="O9:P9"/>
    <mergeCell ref="I8:J9"/>
    <mergeCell ref="K8:V8"/>
    <mergeCell ref="B33:V34"/>
    <mergeCell ref="Q9:R9"/>
    <mergeCell ref="S9:T9"/>
    <mergeCell ref="U9:V9"/>
    <mergeCell ref="B35:D35"/>
    <mergeCell ref="B2:C2"/>
    <mergeCell ref="B3:C3"/>
    <mergeCell ref="B7:B10"/>
    <mergeCell ref="D7:D9"/>
    <mergeCell ref="F7:G7"/>
    <mergeCell ref="F8:G9"/>
    <mergeCell ref="A4:V4"/>
    <mergeCell ref="B5:V5"/>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9.140625" style="615" bestFit="1"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t="15" hidden="1" customHeight="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475"/>
      <c r="C3" s="1475"/>
      <c r="D3" s="1475"/>
      <c r="E3" s="1475"/>
      <c r="F3" s="1475"/>
      <c r="G3" s="1475"/>
      <c r="H3" s="1475"/>
      <c r="I3" s="1475"/>
      <c r="J3" s="1475"/>
      <c r="K3" s="1475"/>
      <c r="L3" s="618"/>
      <c r="M3" s="618"/>
      <c r="W3" s="620"/>
      <c r="AA3" s="620"/>
      <c r="AD3" s="620"/>
    </row>
    <row r="4" spans="2:32" s="621" customFormat="1" ht="13.5" customHeight="1" x14ac:dyDescent="0.2">
      <c r="B4" s="1476"/>
      <c r="C4" s="1476"/>
      <c r="D4" s="1476"/>
      <c r="E4" s="1476"/>
      <c r="F4" s="1476"/>
      <c r="G4" s="1476"/>
      <c r="H4" s="1476"/>
      <c r="I4" s="1476"/>
      <c r="J4" s="1476"/>
      <c r="K4" s="1476"/>
      <c r="L4" s="1476"/>
      <c r="M4" s="1476"/>
      <c r="N4" s="1476"/>
      <c r="O4" s="1476"/>
      <c r="P4" s="1476"/>
      <c r="Q4" s="1476"/>
      <c r="R4" s="1476"/>
      <c r="S4" s="1476"/>
      <c r="T4" s="1476"/>
      <c r="U4" s="1476"/>
      <c r="V4" s="1476"/>
      <c r="W4" s="1476"/>
      <c r="X4" s="1476"/>
      <c r="Y4" s="1476"/>
      <c r="Z4" s="1476"/>
      <c r="AA4" s="1476"/>
      <c r="AB4" s="1476"/>
      <c r="AC4" s="1476"/>
      <c r="AD4" s="1476"/>
    </row>
    <row r="5" spans="2:32" s="623" customFormat="1" ht="16.5" customHeight="1" x14ac:dyDescent="0.2">
      <c r="B5" s="1477" t="s">
        <v>410</v>
      </c>
      <c r="C5" s="1477"/>
      <c r="D5" s="1477"/>
      <c r="E5" s="1477"/>
      <c r="F5" s="1477"/>
      <c r="G5" s="1477"/>
      <c r="H5" s="1477"/>
      <c r="I5" s="1477"/>
      <c r="J5" s="1477"/>
      <c r="K5" s="1477"/>
      <c r="L5" s="1477"/>
      <c r="M5" s="1477"/>
      <c r="N5" s="1477"/>
      <c r="O5" s="1477"/>
      <c r="P5" s="1477"/>
      <c r="Q5" s="1477"/>
      <c r="R5" s="1477"/>
      <c r="S5" s="1477"/>
      <c r="T5" s="1477"/>
      <c r="U5" s="1477"/>
      <c r="V5" s="1477"/>
      <c r="W5" s="1477"/>
      <c r="X5" s="1477"/>
      <c r="Y5" s="1477"/>
      <c r="Z5" s="1477"/>
      <c r="AA5" s="1477"/>
      <c r="AB5" s="1477"/>
      <c r="AC5" s="1477"/>
      <c r="AD5" s="1477"/>
    </row>
    <row r="6" spans="2:32" s="623" customFormat="1" ht="14.25" customHeight="1" x14ac:dyDescent="0.2">
      <c r="B6" s="1414" t="str">
        <f>porsaad!$B$6</f>
        <v>Situación a 31 de agosto de 2024</v>
      </c>
      <c r="C6" s="1414"/>
      <c r="D6" s="1414"/>
      <c r="E6" s="1414"/>
      <c r="F6" s="1414"/>
      <c r="G6" s="1414"/>
      <c r="H6" s="1414"/>
      <c r="I6" s="1414"/>
      <c r="J6" s="1414"/>
      <c r="K6" s="1414"/>
      <c r="L6" s="1414"/>
      <c r="M6" s="1414"/>
      <c r="N6" s="1414"/>
      <c r="O6" s="1414"/>
      <c r="P6" s="1414"/>
      <c r="Q6" s="1414"/>
      <c r="R6" s="1414"/>
      <c r="S6" s="1414"/>
      <c r="T6" s="1414"/>
      <c r="U6" s="1414"/>
      <c r="V6" s="1414"/>
      <c r="W6" s="1414"/>
      <c r="X6" s="1414"/>
      <c r="Y6" s="1414"/>
      <c r="Z6" s="1414"/>
      <c r="AA6" s="1414"/>
      <c r="AB6" s="1414"/>
      <c r="AC6" s="1414"/>
      <c r="AD6" s="622"/>
    </row>
    <row r="7" spans="2:32" s="621" customFormat="1" ht="5.25" customHeight="1" x14ac:dyDescent="0.2">
      <c r="AC7" s="794"/>
    </row>
    <row r="8" spans="2:32" s="626" customFormat="1" ht="21.75" customHeight="1" x14ac:dyDescent="0.2">
      <c r="B8" s="1491" t="s">
        <v>27</v>
      </c>
      <c r="C8" s="625"/>
      <c r="D8" s="1508" t="s">
        <v>112</v>
      </c>
      <c r="E8" s="1506" t="s">
        <v>26</v>
      </c>
      <c r="F8" s="1507"/>
      <c r="G8" s="1507"/>
      <c r="H8" s="1507"/>
      <c r="I8" s="1507"/>
      <c r="J8" s="1507"/>
      <c r="K8" s="1507"/>
      <c r="L8" s="1507"/>
      <c r="M8" s="1507"/>
      <c r="N8" s="1507"/>
      <c r="O8" s="1507"/>
      <c r="P8" s="1507"/>
      <c r="Q8" s="1507"/>
      <c r="R8" s="1507"/>
      <c r="S8" s="1507"/>
      <c r="T8" s="1507"/>
      <c r="U8" s="1507"/>
      <c r="V8" s="1507"/>
      <c r="W8" s="1507"/>
      <c r="X8" s="1507"/>
      <c r="Y8" s="1507"/>
      <c r="Z8" s="1507"/>
      <c r="AA8" s="1487"/>
      <c r="AB8" s="625"/>
      <c r="AC8" s="1508" t="s">
        <v>0</v>
      </c>
      <c r="AD8" s="1509"/>
    </row>
    <row r="9" spans="2:32" s="626" customFormat="1" ht="21.75" customHeight="1" x14ac:dyDescent="0.2">
      <c r="B9" s="1505"/>
      <c r="C9" s="625"/>
      <c r="D9" s="1514"/>
      <c r="E9" s="1512" t="s">
        <v>22</v>
      </c>
      <c r="F9" s="1513"/>
      <c r="G9" s="627"/>
      <c r="H9" s="1512" t="s">
        <v>21</v>
      </c>
      <c r="I9" s="1513"/>
      <c r="J9" s="627"/>
      <c r="K9" s="1512" t="s">
        <v>20</v>
      </c>
      <c r="L9" s="1513"/>
      <c r="M9" s="627"/>
      <c r="N9" s="1512" t="s">
        <v>19</v>
      </c>
      <c r="O9" s="1513"/>
      <c r="P9" s="627"/>
      <c r="Q9" s="1512" t="s">
        <v>18</v>
      </c>
      <c r="R9" s="1513"/>
      <c r="S9" s="627"/>
      <c r="T9" s="1512" t="s">
        <v>17</v>
      </c>
      <c r="U9" s="1513"/>
      <c r="V9" s="627"/>
      <c r="W9" s="1512" t="s">
        <v>16</v>
      </c>
      <c r="X9" s="1513"/>
      <c r="Y9" s="627"/>
      <c r="Z9" s="1512" t="s">
        <v>15</v>
      </c>
      <c r="AA9" s="1513"/>
      <c r="AB9" s="625"/>
      <c r="AC9" s="1510"/>
      <c r="AD9" s="1511"/>
    </row>
    <row r="10" spans="2:32" s="626" customFormat="1" ht="21.75" customHeight="1" x14ac:dyDescent="0.2">
      <c r="B10" s="1492"/>
      <c r="C10" s="628"/>
      <c r="D10" s="1515"/>
      <c r="E10" s="820" t="s">
        <v>9</v>
      </c>
      <c r="F10" s="821" t="s">
        <v>25</v>
      </c>
      <c r="G10" s="629"/>
      <c r="H10" s="820" t="s">
        <v>9</v>
      </c>
      <c r="I10" s="821" t="s">
        <v>25</v>
      </c>
      <c r="J10" s="629"/>
      <c r="K10" s="820" t="s">
        <v>9</v>
      </c>
      <c r="L10" s="821" t="s">
        <v>25</v>
      </c>
      <c r="M10" s="629"/>
      <c r="N10" s="820" t="s">
        <v>9</v>
      </c>
      <c r="O10" s="821" t="s">
        <v>25</v>
      </c>
      <c r="P10" s="629"/>
      <c r="Q10" s="820" t="s">
        <v>9</v>
      </c>
      <c r="R10" s="821" t="s">
        <v>25</v>
      </c>
      <c r="S10" s="629"/>
      <c r="T10" s="820" t="s">
        <v>9</v>
      </c>
      <c r="U10" s="821" t="s">
        <v>25</v>
      </c>
      <c r="V10" s="629"/>
      <c r="W10" s="820" t="s">
        <v>9</v>
      </c>
      <c r="X10" s="821" t="s">
        <v>25</v>
      </c>
      <c r="Y10" s="629"/>
      <c r="Z10" s="820" t="s">
        <v>9</v>
      </c>
      <c r="AA10" s="821" t="s">
        <v>25</v>
      </c>
      <c r="AB10" s="628"/>
      <c r="AC10" s="710" t="s">
        <v>9</v>
      </c>
      <c r="AD10" s="821" t="s">
        <v>25</v>
      </c>
    </row>
    <row r="11" spans="2:32"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16" t="s">
        <v>24</v>
      </c>
      <c r="D12" s="795" t="s">
        <v>31</v>
      </c>
      <c r="E12" s="796">
        <v>610</v>
      </c>
      <c r="F12" s="797">
        <v>0.22318080206058077</v>
      </c>
      <c r="G12" s="634"/>
      <c r="H12" s="798">
        <v>10393</v>
      </c>
      <c r="I12" s="797">
        <v>3.8024886488780592</v>
      </c>
      <c r="J12" s="634"/>
      <c r="K12" s="798">
        <v>6163</v>
      </c>
      <c r="L12" s="797">
        <v>2.2548578411464906</v>
      </c>
      <c r="M12" s="634"/>
      <c r="N12" s="798">
        <v>9055</v>
      </c>
      <c r="O12" s="797">
        <v>3.312954365014031</v>
      </c>
      <c r="P12" s="634"/>
      <c r="Q12" s="798">
        <v>8580</v>
      </c>
      <c r="R12" s="797">
        <v>3.1391660355406281</v>
      </c>
      <c r="S12" s="634"/>
      <c r="T12" s="798">
        <v>11766</v>
      </c>
      <c r="U12" s="797">
        <v>4.3048283885980219</v>
      </c>
      <c r="V12" s="634"/>
      <c r="W12" s="798">
        <v>39857</v>
      </c>
      <c r="X12" s="797">
        <v>14.582487258571422</v>
      </c>
      <c r="Y12" s="634"/>
      <c r="Z12" s="798">
        <v>186897</v>
      </c>
      <c r="AA12" s="797">
        <f t="shared" ref="AA12:AA21" si="0">Z12*100/$AC12</f>
        <v>68.380036660190768</v>
      </c>
      <c r="AB12" s="637"/>
      <c r="AC12" s="675">
        <f t="shared" ref="AC12:AD15" si="1">E12+H12+K12+N12+Q12+T12+W12+Z12</f>
        <v>273321</v>
      </c>
      <c r="AD12" s="676">
        <f t="shared" si="1"/>
        <v>100</v>
      </c>
      <c r="AF12" s="799"/>
    </row>
    <row r="13" spans="2:32" s="633" customFormat="1" ht="21" customHeight="1" x14ac:dyDescent="0.2">
      <c r="B13" s="1517"/>
      <c r="D13" s="800" t="s">
        <v>49</v>
      </c>
      <c r="E13" s="801">
        <v>806</v>
      </c>
      <c r="F13" s="802">
        <v>0.21401620256660125</v>
      </c>
      <c r="G13" s="634"/>
      <c r="H13" s="803">
        <v>12219</v>
      </c>
      <c r="I13" s="802">
        <v>3.2444962520611673</v>
      </c>
      <c r="J13" s="634"/>
      <c r="K13" s="803">
        <v>7889</v>
      </c>
      <c r="L13" s="802">
        <v>2.0947566030371183</v>
      </c>
      <c r="M13" s="634"/>
      <c r="N13" s="803">
        <v>11689</v>
      </c>
      <c r="O13" s="802">
        <v>3.1037659947903253</v>
      </c>
      <c r="P13" s="634"/>
      <c r="Q13" s="803">
        <v>13139</v>
      </c>
      <c r="R13" s="802">
        <v>3.4887827363803647</v>
      </c>
      <c r="S13" s="634"/>
      <c r="T13" s="803">
        <v>21226</v>
      </c>
      <c r="U13" s="802">
        <v>5.6361140393035711</v>
      </c>
      <c r="V13" s="634"/>
      <c r="W13" s="803">
        <v>68675</v>
      </c>
      <c r="X13" s="802">
        <v>18.235189468066181</v>
      </c>
      <c r="Y13" s="634"/>
      <c r="Z13" s="803">
        <v>240964</v>
      </c>
      <c r="AA13" s="802">
        <f t="shared" si="0"/>
        <v>63.982878703794675</v>
      </c>
      <c r="AB13" s="637"/>
      <c r="AC13" s="683">
        <f t="shared" si="1"/>
        <v>376607</v>
      </c>
      <c r="AD13" s="684">
        <f t="shared" si="1"/>
        <v>100</v>
      </c>
      <c r="AF13" s="799"/>
    </row>
    <row r="14" spans="2:32" s="633" customFormat="1" ht="21" customHeight="1" x14ac:dyDescent="0.2">
      <c r="B14" s="1517"/>
      <c r="D14" s="800" t="s">
        <v>50</v>
      </c>
      <c r="E14" s="801">
        <v>368</v>
      </c>
      <c r="F14" s="802">
        <v>0.10224068234542348</v>
      </c>
      <c r="G14" s="634"/>
      <c r="H14" s="803">
        <v>8962</v>
      </c>
      <c r="I14" s="802">
        <v>2.4898940086404489</v>
      </c>
      <c r="J14" s="634"/>
      <c r="K14" s="803">
        <v>7173</v>
      </c>
      <c r="L14" s="802">
        <v>1.9928598219122897</v>
      </c>
      <c r="M14" s="634"/>
      <c r="N14" s="803">
        <v>9888</v>
      </c>
      <c r="O14" s="802">
        <v>2.7471626821509441</v>
      </c>
      <c r="P14" s="634"/>
      <c r="Q14" s="803">
        <v>13271</v>
      </c>
      <c r="R14" s="802">
        <v>3.6870546070818344</v>
      </c>
      <c r="S14" s="634"/>
      <c r="T14" s="803">
        <v>23528</v>
      </c>
      <c r="U14" s="802">
        <v>6.5367357995193576</v>
      </c>
      <c r="V14" s="634"/>
      <c r="W14" s="803">
        <v>85124</v>
      </c>
      <c r="X14" s="802">
        <v>23.649825662966926</v>
      </c>
      <c r="Y14" s="634"/>
      <c r="Z14" s="803">
        <v>211621</v>
      </c>
      <c r="AA14" s="802">
        <f t="shared" si="0"/>
        <v>58.794226735382779</v>
      </c>
      <c r="AB14" s="637"/>
      <c r="AC14" s="683">
        <f t="shared" si="1"/>
        <v>359935</v>
      </c>
      <c r="AD14" s="684">
        <f t="shared" si="1"/>
        <v>100</v>
      </c>
      <c r="AF14" s="799"/>
    </row>
    <row r="15" spans="2:32" s="633" customFormat="1" ht="21" customHeight="1" x14ac:dyDescent="0.2">
      <c r="B15" s="1517"/>
      <c r="D15" s="804" t="s">
        <v>113</v>
      </c>
      <c r="E15" s="805">
        <v>614</v>
      </c>
      <c r="F15" s="806">
        <v>0.25530570155012972</v>
      </c>
      <c r="G15" s="634"/>
      <c r="H15" s="807">
        <v>10676</v>
      </c>
      <c r="I15" s="806">
        <v>4.4391590712527442</v>
      </c>
      <c r="J15" s="634"/>
      <c r="K15" s="807">
        <v>4722</v>
      </c>
      <c r="L15" s="806">
        <v>1.9634422194132126</v>
      </c>
      <c r="M15" s="634"/>
      <c r="N15" s="807">
        <v>5405</v>
      </c>
      <c r="O15" s="806">
        <v>2.2474386268378685</v>
      </c>
      <c r="P15" s="634"/>
      <c r="Q15" s="807">
        <v>8324</v>
      </c>
      <c r="R15" s="806">
        <v>3.4611802275297716</v>
      </c>
      <c r="S15" s="634"/>
      <c r="T15" s="807">
        <v>16693</v>
      </c>
      <c r="U15" s="806">
        <v>6.941071784977713</v>
      </c>
      <c r="V15" s="634"/>
      <c r="W15" s="807">
        <v>70576</v>
      </c>
      <c r="X15" s="806">
        <v>29.346018228993415</v>
      </c>
      <c r="Y15" s="634"/>
      <c r="Z15" s="807">
        <v>123486</v>
      </c>
      <c r="AA15" s="806">
        <f t="shared" si="0"/>
        <v>51.346384139445149</v>
      </c>
      <c r="AB15" s="637"/>
      <c r="AC15" s="691">
        <f t="shared" si="1"/>
        <v>240496</v>
      </c>
      <c r="AD15" s="692">
        <f t="shared" si="1"/>
        <v>100</v>
      </c>
      <c r="AF15" s="799"/>
    </row>
    <row r="16" spans="2:32" s="633" customFormat="1" ht="21" customHeight="1" x14ac:dyDescent="0.2">
      <c r="B16" s="1518"/>
      <c r="D16" s="808" t="s">
        <v>68</v>
      </c>
      <c r="E16" s="809">
        <f>SUM(E12:E15)</f>
        <v>2398</v>
      </c>
      <c r="F16" s="810">
        <f t="shared" ref="F16:F21" si="2">E16*100/$AC16</f>
        <v>0.1917849193711566</v>
      </c>
      <c r="G16" s="634"/>
      <c r="H16" s="809">
        <f>SUM(H12:H15)</f>
        <v>42250</v>
      </c>
      <c r="I16" s="810">
        <f t="shared" ref="I16:I21" si="3">H16*100/$AC16</f>
        <v>3.3790295427153323</v>
      </c>
      <c r="J16" s="634"/>
      <c r="K16" s="811">
        <f>SUM(K12:K15)</f>
        <v>25947</v>
      </c>
      <c r="L16" s="812">
        <f t="shared" ref="L16:L21" si="4">K16*100/$AC16</f>
        <v>2.0751640128954962</v>
      </c>
      <c r="M16" s="634"/>
      <c r="N16" s="811">
        <f>SUM(N12:N15)</f>
        <v>36037</v>
      </c>
      <c r="O16" s="812">
        <f t="shared" ref="O16:O21" si="5">N16*100/$AC16</f>
        <v>2.8821322516173353</v>
      </c>
      <c r="P16" s="634"/>
      <c r="Q16" s="811">
        <f>SUM(Q12:Q15)</f>
        <v>43314</v>
      </c>
      <c r="R16" s="812">
        <f t="shared" ref="R16:R21" si="6">Q16*100/$AC16</f>
        <v>3.4641251032703408</v>
      </c>
      <c r="S16" s="634"/>
      <c r="T16" s="811">
        <f>SUM(T12:T15)</f>
        <v>73213</v>
      </c>
      <c r="U16" s="812">
        <f t="shared" ref="U16:U21" si="7">T16*100/$AC16</f>
        <v>5.8553583410844405</v>
      </c>
      <c r="V16" s="634"/>
      <c r="W16" s="811">
        <f>SUM(W12:W15)</f>
        <v>264232</v>
      </c>
      <c r="X16" s="812">
        <f t="shared" ref="X16:X21" si="8">W16*100/$AC16</f>
        <v>21.132490748656984</v>
      </c>
      <c r="Y16" s="634"/>
      <c r="Z16" s="809">
        <f>SUM(Z12:Z15)</f>
        <v>762968</v>
      </c>
      <c r="AA16" s="810">
        <f t="shared" si="0"/>
        <v>61.019915080388913</v>
      </c>
      <c r="AB16" s="637"/>
      <c r="AC16" s="813">
        <f>SUM(AC12:AC15)</f>
        <v>1250359</v>
      </c>
      <c r="AD16" s="814">
        <f t="shared" ref="AD16:AD21" si="9">F16+I16+L16+O16+R16+U16+X16+AA16</f>
        <v>100</v>
      </c>
      <c r="AF16" s="799"/>
    </row>
    <row r="17" spans="2:32" s="633" customFormat="1" ht="21" customHeight="1" x14ac:dyDescent="0.2">
      <c r="B17" s="1516" t="s">
        <v>23</v>
      </c>
      <c r="D17" s="795" t="s">
        <v>31</v>
      </c>
      <c r="E17" s="798">
        <v>747</v>
      </c>
      <c r="F17" s="797">
        <v>0.480101804720037</v>
      </c>
      <c r="G17" s="634"/>
      <c r="H17" s="798">
        <v>22091</v>
      </c>
      <c r="I17" s="797">
        <v>14.198030747082113</v>
      </c>
      <c r="J17" s="634"/>
      <c r="K17" s="798">
        <v>9536</v>
      </c>
      <c r="L17" s="797">
        <v>6.1288498123296824</v>
      </c>
      <c r="M17" s="634"/>
      <c r="N17" s="798">
        <v>11147</v>
      </c>
      <c r="O17" s="797">
        <v>7.1642500899789194</v>
      </c>
      <c r="P17" s="634"/>
      <c r="Q17" s="798">
        <v>9744</v>
      </c>
      <c r="R17" s="797">
        <v>6.2625327780348607</v>
      </c>
      <c r="S17" s="634"/>
      <c r="T17" s="798">
        <v>12919</v>
      </c>
      <c r="U17" s="797">
        <v>8.3031261247364903</v>
      </c>
      <c r="V17" s="634"/>
      <c r="W17" s="798">
        <v>29662</v>
      </c>
      <c r="X17" s="797">
        <v>19.063962157437402</v>
      </c>
      <c r="Y17" s="634"/>
      <c r="Z17" s="798">
        <v>59746</v>
      </c>
      <c r="AA17" s="797">
        <f t="shared" si="0"/>
        <v>38.399146485680497</v>
      </c>
      <c r="AB17" s="637"/>
      <c r="AC17" s="675">
        <f>E17+H17+K17+N17+Q17+T17+W17+Z17</f>
        <v>155592</v>
      </c>
      <c r="AD17" s="676">
        <f t="shared" si="9"/>
        <v>100</v>
      </c>
      <c r="AF17" s="799"/>
    </row>
    <row r="18" spans="2:32" s="633" customFormat="1" ht="21" customHeight="1" x14ac:dyDescent="0.2">
      <c r="B18" s="1517"/>
      <c r="D18" s="800" t="s">
        <v>49</v>
      </c>
      <c r="E18" s="803">
        <v>1116</v>
      </c>
      <c r="F18" s="802">
        <v>0.49143944197844008</v>
      </c>
      <c r="G18" s="634"/>
      <c r="H18" s="803">
        <v>30172</v>
      </c>
      <c r="I18" s="802">
        <v>13.286479250334672</v>
      </c>
      <c r="J18" s="634"/>
      <c r="K18" s="803">
        <v>12432</v>
      </c>
      <c r="L18" s="802">
        <v>5.4745296977383218</v>
      </c>
      <c r="M18" s="634"/>
      <c r="N18" s="803">
        <v>15421</v>
      </c>
      <c r="O18" s="802">
        <v>6.7907595293454523</v>
      </c>
      <c r="P18" s="634"/>
      <c r="Q18" s="803">
        <v>15782</v>
      </c>
      <c r="R18" s="802">
        <v>6.9497287395194816</v>
      </c>
      <c r="S18" s="634"/>
      <c r="T18" s="803">
        <v>23064</v>
      </c>
      <c r="U18" s="802">
        <v>10.156415134221096</v>
      </c>
      <c r="V18" s="634"/>
      <c r="W18" s="803">
        <v>46256</v>
      </c>
      <c r="X18" s="802">
        <v>20.369196082575918</v>
      </c>
      <c r="Y18" s="634"/>
      <c r="Z18" s="803">
        <v>82845</v>
      </c>
      <c r="AA18" s="802">
        <f t="shared" si="0"/>
        <v>36.481452124286619</v>
      </c>
      <c r="AB18" s="637"/>
      <c r="AC18" s="683">
        <f>E18+H18+K18+N18+Q18+T18+W18+Z18</f>
        <v>227088</v>
      </c>
      <c r="AD18" s="684">
        <f t="shared" si="9"/>
        <v>100</v>
      </c>
      <c r="AF18" s="799"/>
    </row>
    <row r="19" spans="2:32" s="633" customFormat="1" ht="21" customHeight="1" x14ac:dyDescent="0.2">
      <c r="B19" s="1517"/>
      <c r="D19" s="800" t="s">
        <v>50</v>
      </c>
      <c r="E19" s="803">
        <v>433</v>
      </c>
      <c r="F19" s="802">
        <v>0.20241779406677449</v>
      </c>
      <c r="G19" s="634"/>
      <c r="H19" s="803">
        <v>20498</v>
      </c>
      <c r="I19" s="802">
        <v>9.5823555260525257</v>
      </c>
      <c r="J19" s="634"/>
      <c r="K19" s="803">
        <v>12213</v>
      </c>
      <c r="L19" s="802">
        <v>5.7093037388857208</v>
      </c>
      <c r="M19" s="634"/>
      <c r="N19" s="803">
        <v>13900</v>
      </c>
      <c r="O19" s="802">
        <v>6.4979384238525766</v>
      </c>
      <c r="P19" s="634"/>
      <c r="Q19" s="803">
        <v>15273</v>
      </c>
      <c r="R19" s="802">
        <v>7.1397851473021872</v>
      </c>
      <c r="S19" s="634"/>
      <c r="T19" s="803">
        <v>23249</v>
      </c>
      <c r="U19" s="802">
        <v>10.868386360873997</v>
      </c>
      <c r="V19" s="634"/>
      <c r="W19" s="803">
        <v>45388</v>
      </c>
      <c r="X19" s="802">
        <v>21.217872603008686</v>
      </c>
      <c r="Y19" s="634"/>
      <c r="Z19" s="803">
        <v>82960</v>
      </c>
      <c r="AA19" s="802">
        <f t="shared" si="0"/>
        <v>38.781940405957535</v>
      </c>
      <c r="AB19" s="637"/>
      <c r="AC19" s="683">
        <f>E19+H19+K19+N19+Q19+T19+W19+Z19</f>
        <v>213914</v>
      </c>
      <c r="AD19" s="684">
        <f t="shared" si="9"/>
        <v>100</v>
      </c>
      <c r="AF19" s="799"/>
    </row>
    <row r="20" spans="2:32" s="633" customFormat="1" ht="21" customHeight="1" x14ac:dyDescent="0.2">
      <c r="B20" s="1517"/>
      <c r="D20" s="804" t="s">
        <v>113</v>
      </c>
      <c r="E20" s="807">
        <v>741</v>
      </c>
      <c r="F20" s="806">
        <v>0.49558256030925424</v>
      </c>
      <c r="G20" s="634"/>
      <c r="H20" s="807">
        <v>14945</v>
      </c>
      <c r="I20" s="806">
        <v>9.9952515031333391</v>
      </c>
      <c r="J20" s="634"/>
      <c r="K20" s="807">
        <v>7377</v>
      </c>
      <c r="L20" s="806">
        <v>4.9337551246982025</v>
      </c>
      <c r="M20" s="634"/>
      <c r="N20" s="807">
        <v>6579</v>
      </c>
      <c r="O20" s="806">
        <v>4.4000508289805449</v>
      </c>
      <c r="P20" s="634"/>
      <c r="Q20" s="807">
        <v>7805</v>
      </c>
      <c r="R20" s="806">
        <v>5.220002541449027</v>
      </c>
      <c r="S20" s="634"/>
      <c r="T20" s="807">
        <v>14381</v>
      </c>
      <c r="U20" s="806">
        <v>9.6180469633028132</v>
      </c>
      <c r="V20" s="634"/>
      <c r="W20" s="807">
        <v>35746</v>
      </c>
      <c r="X20" s="806">
        <v>23.907009717698518</v>
      </c>
      <c r="Y20" s="634"/>
      <c r="Z20" s="807">
        <v>61947</v>
      </c>
      <c r="AA20" s="806">
        <f t="shared" si="0"/>
        <v>41.430300760428302</v>
      </c>
      <c r="AB20" s="637"/>
      <c r="AC20" s="691">
        <f>E20+H20+K20+N20+Q20+T20+W20+Z20</f>
        <v>149521</v>
      </c>
      <c r="AD20" s="692">
        <f t="shared" si="9"/>
        <v>100</v>
      </c>
      <c r="AF20" s="799"/>
    </row>
    <row r="21" spans="2:32" s="633" customFormat="1" ht="21" customHeight="1" x14ac:dyDescent="0.2">
      <c r="B21" s="1518"/>
      <c r="D21" s="815" t="s">
        <v>68</v>
      </c>
      <c r="E21" s="811">
        <f>SUM(E17:E20)</f>
        <v>3037</v>
      </c>
      <c r="F21" s="812">
        <f t="shared" si="2"/>
        <v>0.40704180990866018</v>
      </c>
      <c r="G21" s="634"/>
      <c r="H21" s="811">
        <f>SUM(H17:H20)</f>
        <v>87706</v>
      </c>
      <c r="I21" s="812">
        <f t="shared" si="3"/>
        <v>11.755024359515625</v>
      </c>
      <c r="J21" s="634"/>
      <c r="K21" s="811">
        <f>SUM(K17:K20)</f>
        <v>41558</v>
      </c>
      <c r="L21" s="812">
        <f t="shared" si="4"/>
        <v>5.5699188462904514</v>
      </c>
      <c r="M21" s="634"/>
      <c r="N21" s="811">
        <f>SUM(N17:N20)</f>
        <v>47047</v>
      </c>
      <c r="O21" s="812">
        <f t="shared" si="5"/>
        <v>6.3055963222827582</v>
      </c>
      <c r="P21" s="634"/>
      <c r="Q21" s="811">
        <f>SUM(Q17:Q20)</f>
        <v>48604</v>
      </c>
      <c r="R21" s="812">
        <f t="shared" si="6"/>
        <v>6.5142772896939478</v>
      </c>
      <c r="S21" s="634"/>
      <c r="T21" s="811">
        <f>SUM(T17:T20)</f>
        <v>73613</v>
      </c>
      <c r="U21" s="812">
        <f t="shared" si="7"/>
        <v>9.8661734451123486</v>
      </c>
      <c r="V21" s="634"/>
      <c r="W21" s="811">
        <f>SUM(W17:W20)</f>
        <v>157052</v>
      </c>
      <c r="X21" s="812">
        <f t="shared" si="8"/>
        <v>21.049302051292361</v>
      </c>
      <c r="Y21" s="634"/>
      <c r="Z21" s="811">
        <f>SUM(Z17:Z20)</f>
        <v>287498</v>
      </c>
      <c r="AA21" s="812">
        <f t="shared" si="0"/>
        <v>38.532665875903845</v>
      </c>
      <c r="AB21" s="637"/>
      <c r="AC21" s="813">
        <f>SUM(AC17:AC20)</f>
        <v>746115</v>
      </c>
      <c r="AD21" s="814">
        <f t="shared" si="9"/>
        <v>100</v>
      </c>
      <c r="AF21" s="799"/>
    </row>
    <row r="22" spans="2:32" s="649" customFormat="1" ht="3" customHeight="1" x14ac:dyDescent="0.2">
      <c r="B22" s="644"/>
      <c r="C22" s="645"/>
      <c r="D22" s="637"/>
      <c r="E22" s="816"/>
      <c r="F22" s="817"/>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
      <c r="B23" s="1519" t="s">
        <v>0</v>
      </c>
      <c r="C23" s="1520"/>
      <c r="D23" s="1521"/>
      <c r="E23" s="818">
        <f>E16+E21</f>
        <v>5435</v>
      </c>
      <c r="F23" s="819">
        <f>E23*100/$AC23</f>
        <v>0.27222994138666468</v>
      </c>
      <c r="G23" s="1271"/>
      <c r="H23" s="664">
        <f>H16+H21</f>
        <v>129956</v>
      </c>
      <c r="I23" s="665">
        <f>H23*100/$AC23</f>
        <v>6.5092758533294202</v>
      </c>
      <c r="J23" s="1271"/>
      <c r="K23" s="664">
        <f>K16+K21</f>
        <v>67505</v>
      </c>
      <c r="L23" s="665">
        <f>K23*100/$AC23</f>
        <v>3.3812110751254463</v>
      </c>
      <c r="M23" s="1271"/>
      <c r="N23" s="664">
        <f>N16+N21</f>
        <v>83084</v>
      </c>
      <c r="O23" s="665">
        <f>N23*100/$AC23</f>
        <v>4.1615367893596407</v>
      </c>
      <c r="P23" s="1271"/>
      <c r="Q23" s="664">
        <f>Q16+Q21</f>
        <v>91918</v>
      </c>
      <c r="R23" s="665">
        <f>Q23*100/$AC23</f>
        <v>4.6040168817625471</v>
      </c>
      <c r="S23" s="1271"/>
      <c r="T23" s="664">
        <f>T16+T21</f>
        <v>146826</v>
      </c>
      <c r="U23" s="665">
        <f>T23*100/$AC23</f>
        <v>7.3542655702002628</v>
      </c>
      <c r="V23" s="1271"/>
      <c r="W23" s="664">
        <f>W16+W21</f>
        <v>421284</v>
      </c>
      <c r="X23" s="665">
        <f>W23*100/$AC23</f>
        <v>21.101401771322841</v>
      </c>
      <c r="Y23" s="1271"/>
      <c r="Z23" s="664">
        <f>Z16+Z21</f>
        <v>1050466</v>
      </c>
      <c r="AA23" s="665">
        <f>Z23*100/$AC23</f>
        <v>52.616062117513174</v>
      </c>
      <c r="AB23" s="1271"/>
      <c r="AC23" s="664">
        <f>AC16+AC21</f>
        <v>1996474</v>
      </c>
      <c r="AD23" s="665">
        <f>F23+I23+L23+O23+R23+U23+X23+AA23</f>
        <v>100</v>
      </c>
    </row>
    <row r="24" spans="2:32" s="631" customFormat="1" ht="5.25" customHeight="1" x14ac:dyDescent="0.2">
      <c r="B24" s="651"/>
      <c r="C24" s="651"/>
      <c r="D24" s="651"/>
      <c r="E24" s="651"/>
      <c r="F24" s="651"/>
      <c r="G24" s="651"/>
      <c r="H24" s="651"/>
      <c r="I24" s="651"/>
      <c r="J24" s="651"/>
      <c r="K24" s="651"/>
      <c r="L24" s="651"/>
      <c r="M24" s="651"/>
      <c r="N24" s="651"/>
      <c r="O24" s="652"/>
      <c r="P24" s="652"/>
    </row>
    <row r="25" spans="2:32" s="631" customFormat="1" ht="5.25" customHeight="1" x14ac:dyDescent="0.2">
      <c r="B25" s="651"/>
      <c r="C25" s="651"/>
      <c r="D25" s="651"/>
      <c r="E25" s="651"/>
      <c r="F25" s="651"/>
      <c r="G25" s="651"/>
      <c r="H25" s="651"/>
      <c r="I25" s="651"/>
      <c r="J25" s="651"/>
      <c r="K25" s="651"/>
      <c r="L25" s="651"/>
      <c r="M25" s="651"/>
      <c r="N25" s="651"/>
      <c r="O25" s="652"/>
      <c r="P25" s="652"/>
    </row>
    <row r="26" spans="2:32" s="631" customFormat="1" ht="12.75" customHeight="1" x14ac:dyDescent="0.2">
      <c r="B26" s="652"/>
      <c r="C26" s="652"/>
      <c r="D26" s="652"/>
      <c r="E26" s="652"/>
      <c r="F26" s="652"/>
      <c r="G26" s="652"/>
      <c r="H26" s="652"/>
      <c r="I26" s="652"/>
      <c r="J26" s="652"/>
      <c r="K26" s="652"/>
      <c r="L26" s="652"/>
      <c r="M26" s="652"/>
      <c r="N26" s="652"/>
      <c r="O26" s="652"/>
      <c r="P26" s="652"/>
    </row>
    <row r="27" spans="2:32" s="649" customFormat="1" ht="24.75" customHeight="1" x14ac:dyDescent="0.2">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B35" s="652"/>
      <c r="C35" s="652"/>
      <c r="D35" s="652"/>
      <c r="E35" s="652"/>
      <c r="F35" s="652"/>
      <c r="G35" s="652"/>
      <c r="H35" s="652"/>
      <c r="I35" s="652"/>
      <c r="J35" s="652"/>
      <c r="K35" s="652"/>
      <c r="L35" s="652"/>
      <c r="M35" s="652"/>
      <c r="N35" s="652"/>
      <c r="O35" s="652"/>
      <c r="P35" s="652"/>
    </row>
    <row r="36" spans="2:16" s="631" customFormat="1" x14ac:dyDescent="0.2">
      <c r="B36" s="652"/>
      <c r="C36" s="652"/>
      <c r="D36" s="652"/>
      <c r="E36" s="652"/>
      <c r="F36" s="652"/>
      <c r="G36" s="652"/>
      <c r="H36" s="652"/>
      <c r="I36" s="652"/>
      <c r="J36" s="652"/>
      <c r="K36" s="652"/>
      <c r="L36" s="652"/>
      <c r="M36" s="652"/>
      <c r="N36" s="652"/>
      <c r="O36" s="652"/>
      <c r="P36" s="652"/>
    </row>
    <row r="37" spans="2:16" s="631" customFormat="1" ht="15" customHeight="1" x14ac:dyDescent="0.2">
      <c r="C37" s="1474" t="s">
        <v>14</v>
      </c>
      <c r="D37" s="1474"/>
      <c r="E37" s="1474"/>
      <c r="F37" s="1474"/>
      <c r="G37" s="1474"/>
      <c r="H37" s="1474"/>
      <c r="I37" s="1474"/>
      <c r="J37" s="1474"/>
      <c r="K37" s="1474"/>
      <c r="L37" s="1474"/>
      <c r="M37" s="652"/>
      <c r="N37" s="652"/>
      <c r="O37" s="652"/>
      <c r="P37" s="652"/>
    </row>
    <row r="38" spans="2:16" s="631" customFormat="1" x14ac:dyDescent="0.2">
      <c r="L38" s="652"/>
      <c r="M38" s="652"/>
      <c r="N38" s="652"/>
      <c r="O38" s="652"/>
      <c r="P38" s="652"/>
    </row>
    <row r="39" spans="2:16" s="631" customFormat="1" x14ac:dyDescent="0.2">
      <c r="B39" s="652"/>
      <c r="C39" s="652"/>
      <c r="D39" s="652"/>
      <c r="E39" s="652"/>
      <c r="F39" s="652"/>
      <c r="G39" s="652"/>
      <c r="H39" s="652"/>
      <c r="I39" s="652"/>
      <c r="J39" s="652"/>
      <c r="K39" s="652"/>
      <c r="L39" s="652"/>
      <c r="M39" s="652"/>
      <c r="N39" s="652"/>
      <c r="O39" s="652"/>
      <c r="P39" s="652"/>
    </row>
    <row r="40" spans="2:16" s="631" customFormat="1" ht="5.25" customHeight="1" x14ac:dyDescent="0.2">
      <c r="B40" s="652"/>
      <c r="C40" s="652"/>
      <c r="D40" s="652"/>
      <c r="E40" s="652"/>
      <c r="F40" s="652"/>
      <c r="G40" s="652"/>
      <c r="H40" s="652"/>
      <c r="I40" s="652"/>
      <c r="J40" s="652"/>
      <c r="K40" s="652"/>
      <c r="L40" s="652"/>
      <c r="M40" s="652"/>
      <c r="N40" s="652"/>
      <c r="O40" s="652"/>
      <c r="P40" s="652"/>
    </row>
    <row r="41" spans="2:16" s="631" customFormat="1" ht="5.25" customHeight="1" x14ac:dyDescent="0.2">
      <c r="B41" s="652"/>
      <c r="C41" s="652"/>
      <c r="D41" s="652"/>
      <c r="E41" s="652"/>
      <c r="F41" s="652"/>
      <c r="G41" s="652"/>
      <c r="H41" s="652"/>
      <c r="I41" s="652"/>
      <c r="J41" s="652"/>
      <c r="K41" s="652"/>
      <c r="L41" s="652"/>
      <c r="M41" s="652"/>
      <c r="N41" s="652"/>
      <c r="O41" s="652"/>
      <c r="P41" s="652"/>
    </row>
    <row r="42" spans="2:16" s="631" customFormat="1" ht="16.5" customHeight="1" x14ac:dyDescent="0.2">
      <c r="B42" s="652"/>
      <c r="C42" s="652"/>
      <c r="D42" s="652"/>
      <c r="E42" s="652"/>
      <c r="F42" s="652"/>
      <c r="G42" s="652"/>
      <c r="H42" s="652"/>
      <c r="I42" s="652"/>
      <c r="J42" s="652"/>
      <c r="K42" s="652"/>
      <c r="L42" s="652"/>
      <c r="M42" s="652"/>
      <c r="N42" s="652"/>
      <c r="O42" s="652"/>
      <c r="P42" s="652"/>
    </row>
    <row r="43" spans="2:16" s="631" customFormat="1" x14ac:dyDescent="0.2">
      <c r="B43" s="652"/>
      <c r="C43" s="652"/>
      <c r="D43" s="652"/>
      <c r="E43" s="652"/>
      <c r="F43" s="652"/>
      <c r="G43" s="652"/>
      <c r="H43" s="652"/>
      <c r="I43" s="652"/>
      <c r="J43" s="652"/>
      <c r="K43" s="652"/>
      <c r="L43" s="652"/>
      <c r="M43" s="652"/>
      <c r="N43" s="652"/>
      <c r="O43" s="652"/>
      <c r="P43" s="652"/>
    </row>
    <row r="44" spans="2:16" s="631" customFormat="1" x14ac:dyDescent="0.2"/>
    <row r="45" spans="2:16" s="650" customFormat="1" x14ac:dyDescent="0.2"/>
    <row r="46" spans="2:16" s="657" customFormat="1" ht="12.75" customHeight="1" x14ac:dyDescent="0.2">
      <c r="B46" s="1484"/>
      <c r="C46" s="1484"/>
      <c r="D46" s="1484"/>
      <c r="E46" s="1484"/>
      <c r="F46" s="1484"/>
      <c r="G46" s="1484"/>
      <c r="H46" s="1484"/>
      <c r="I46" s="1484"/>
      <c r="J46" s="1484"/>
      <c r="K46" s="1484"/>
      <c r="L46" s="1484"/>
      <c r="M46" s="1484"/>
      <c r="N46" s="1484"/>
      <c r="O46" s="1484"/>
      <c r="P46" s="656"/>
    </row>
  </sheetData>
  <mergeCells count="21">
    <mergeCell ref="B46:O46"/>
    <mergeCell ref="N9:O9"/>
    <mergeCell ref="Q9:R9"/>
    <mergeCell ref="T9:U9"/>
    <mergeCell ref="W9:X9"/>
    <mergeCell ref="C37:L37"/>
    <mergeCell ref="D8:D10"/>
    <mergeCell ref="B12:B16"/>
    <mergeCell ref="B17:B21"/>
    <mergeCell ref="B23:D23"/>
    <mergeCell ref="B3:K3"/>
    <mergeCell ref="B4:AD4"/>
    <mergeCell ref="B5:AD5"/>
    <mergeCell ref="B6:AC6"/>
    <mergeCell ref="B8:B10"/>
    <mergeCell ref="E8:AA8"/>
    <mergeCell ref="AC8:AD9"/>
    <mergeCell ref="E9:F9"/>
    <mergeCell ref="H9:I9"/>
    <mergeCell ref="K9:L9"/>
    <mergeCell ref="Z9:AA9"/>
  </mergeCells>
  <printOptions horizontalCentered="1"/>
  <pageMargins left="0" right="0" top="0.43307086614173229" bottom="0.43307086614173229" header="0" footer="0"/>
  <pageSetup paperSize="9" scale="83"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7"/>
      <c r="C3" s="1527"/>
      <c r="D3" s="1527"/>
      <c r="E3" s="1527"/>
      <c r="F3" s="1527"/>
      <c r="G3" s="1527"/>
      <c r="H3" s="1527"/>
      <c r="I3" s="1527"/>
      <c r="J3" s="12"/>
      <c r="Q3" s="16"/>
    </row>
    <row r="4" spans="2:30" s="4" customFormat="1" ht="2.25" customHeight="1" x14ac:dyDescent="0.2">
      <c r="B4" s="1528"/>
      <c r="C4" s="1528"/>
      <c r="D4" s="1528"/>
      <c r="E4" s="1528"/>
      <c r="F4" s="1528"/>
      <c r="G4" s="1528"/>
      <c r="H4" s="1528"/>
      <c r="I4" s="1528"/>
      <c r="J4" s="1528"/>
      <c r="K4" s="1528"/>
      <c r="L4" s="1528"/>
      <c r="M4" s="1528"/>
      <c r="N4" s="1528"/>
      <c r="O4" s="1528"/>
      <c r="P4" s="1528"/>
      <c r="Q4" s="1528"/>
      <c r="R4" s="1528"/>
      <c r="S4" s="1528"/>
      <c r="T4" s="1528"/>
    </row>
    <row r="5" spans="2:30" s="740" customFormat="1" ht="16.5" customHeight="1" x14ac:dyDescent="0.2">
      <c r="B5" s="1477" t="s">
        <v>411</v>
      </c>
      <c r="C5" s="1477"/>
      <c r="D5" s="1477"/>
      <c r="E5" s="1477"/>
      <c r="F5" s="1477"/>
      <c r="G5" s="1477"/>
      <c r="H5" s="1477"/>
      <c r="I5" s="1477"/>
      <c r="J5" s="1477"/>
      <c r="K5" s="1477"/>
      <c r="L5" s="1477"/>
      <c r="M5" s="1477"/>
      <c r="N5" s="1477"/>
      <c r="O5" s="1477"/>
      <c r="P5" s="1477"/>
      <c r="Q5" s="1477"/>
      <c r="R5" s="1477"/>
      <c r="S5" s="1477"/>
      <c r="T5" s="1477"/>
      <c r="U5" s="1477"/>
      <c r="V5" s="1477"/>
      <c r="W5" s="1477"/>
      <c r="X5" s="1477"/>
      <c r="Y5" s="1477"/>
      <c r="Z5" s="1477"/>
      <c r="AA5" s="1477"/>
      <c r="AB5" s="1477"/>
      <c r="AC5" s="714"/>
    </row>
    <row r="6" spans="2:30" s="740" customFormat="1" ht="14.25" customHeight="1" x14ac:dyDescent="0.2">
      <c r="B6" s="1414" t="str">
        <f>porsaad!$B$6</f>
        <v>Situación a 31 de agosto de 2024</v>
      </c>
      <c r="C6" s="1414"/>
      <c r="D6" s="1414"/>
      <c r="E6" s="1414"/>
      <c r="F6" s="1414"/>
      <c r="G6" s="1414"/>
      <c r="H6" s="1414"/>
      <c r="I6" s="1414"/>
      <c r="J6" s="1414"/>
      <c r="K6" s="1414"/>
      <c r="L6" s="1414"/>
      <c r="M6" s="1414"/>
      <c r="N6" s="1414"/>
      <c r="O6" s="1414"/>
      <c r="P6" s="1414"/>
      <c r="Q6" s="1414"/>
      <c r="R6" s="1414"/>
      <c r="S6" s="1414"/>
      <c r="T6" s="1414"/>
      <c r="U6" s="1414"/>
      <c r="V6" s="1414"/>
      <c r="W6" s="1414"/>
      <c r="X6" s="1414"/>
      <c r="Y6" s="1414"/>
      <c r="Z6" s="1414"/>
      <c r="AA6" s="1414"/>
      <c r="AB6" s="1414"/>
      <c r="AC6" s="1414"/>
    </row>
    <row r="7" spans="2:30" s="133" customFormat="1" ht="5.25" customHeight="1" x14ac:dyDescent="0.2"/>
    <row r="8" spans="2:30" s="134" customFormat="1" ht="21.75" customHeight="1" x14ac:dyDescent="0.2">
      <c r="B8" s="1523" t="s">
        <v>27</v>
      </c>
      <c r="D8" s="1523" t="s">
        <v>112</v>
      </c>
      <c r="E8" s="1523" t="s">
        <v>26</v>
      </c>
      <c r="F8" s="1523"/>
      <c r="G8" s="1523"/>
      <c r="H8" s="1523"/>
      <c r="I8" s="1523"/>
      <c r="J8" s="1523"/>
      <c r="K8" s="1523"/>
      <c r="L8" s="1523"/>
      <c r="M8" s="1523"/>
      <c r="N8" s="1523"/>
      <c r="O8" s="1523"/>
      <c r="P8" s="1523"/>
      <c r="Q8" s="1523"/>
      <c r="R8" s="1523"/>
      <c r="S8" s="1523"/>
    </row>
    <row r="9" spans="2:30" s="134" customFormat="1" ht="21.75" customHeight="1" x14ac:dyDescent="0.2">
      <c r="B9" s="1523"/>
      <c r="D9" s="1523"/>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3"/>
      <c r="D10" s="1523"/>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2" t="s">
        <v>24</v>
      </c>
      <c r="D12" s="141" t="s">
        <v>31</v>
      </c>
      <c r="E12" s="142">
        <f>'36perfresol'!E12</f>
        <v>610</v>
      </c>
      <c r="F12" s="141"/>
      <c r="G12" s="142">
        <f>'36perfresol'!H12</f>
        <v>10393</v>
      </c>
      <c r="H12" s="141"/>
      <c r="I12" s="142">
        <f>'36perfresol'!K12</f>
        <v>6163</v>
      </c>
      <c r="J12" s="141"/>
      <c r="K12" s="142">
        <f>'36perfresol'!N12</f>
        <v>9055</v>
      </c>
      <c r="L12" s="141"/>
      <c r="M12" s="142">
        <f>'36perfresol'!Q12</f>
        <v>8580</v>
      </c>
      <c r="N12" s="141"/>
      <c r="O12" s="142">
        <f>'36perfresol'!T12</f>
        <v>11766</v>
      </c>
      <c r="P12" s="141"/>
      <c r="Q12" s="142">
        <f>'36perfresol'!W12</f>
        <v>39857</v>
      </c>
      <c r="R12" s="141"/>
      <c r="S12" s="142">
        <f>'36perfresol'!Z12</f>
        <v>186897</v>
      </c>
      <c r="T12" s="143"/>
      <c r="V12" s="144">
        <f>E12/E$16</f>
        <v>0.2543786488740617</v>
      </c>
      <c r="W12" s="144">
        <f>G12/G$16</f>
        <v>0.24598816568047338</v>
      </c>
      <c r="X12" s="144">
        <f>I12/I$16</f>
        <v>0.23752264230932285</v>
      </c>
      <c r="Y12" s="144">
        <f>K12/K$16</f>
        <v>0.25126952854011153</v>
      </c>
      <c r="Z12" s="144">
        <f>M12/M$16</f>
        <v>0.19808837789167474</v>
      </c>
      <c r="AA12" s="144">
        <f>O12/O$16</f>
        <v>0.16070916367311816</v>
      </c>
      <c r="AB12" s="144">
        <f>Q12/Q$16</f>
        <v>0.15084092766962368</v>
      </c>
      <c r="AC12" s="144">
        <f>S12/S$16</f>
        <v>0.24496047016388631</v>
      </c>
      <c r="AD12" s="144"/>
    </row>
    <row r="13" spans="2:30" s="140" customFormat="1" ht="21" customHeight="1" x14ac:dyDescent="0.2">
      <c r="B13" s="1522"/>
      <c r="D13" s="141" t="s">
        <v>49</v>
      </c>
      <c r="E13" s="142">
        <f>'36perfresol'!E13</f>
        <v>806</v>
      </c>
      <c r="F13" s="141"/>
      <c r="G13" s="142">
        <f>'36perfresol'!H13</f>
        <v>12219</v>
      </c>
      <c r="H13" s="141"/>
      <c r="I13" s="142">
        <f>'36perfresol'!K13</f>
        <v>7889</v>
      </c>
      <c r="J13" s="141"/>
      <c r="K13" s="142">
        <f>'36perfresol'!N13</f>
        <v>11689</v>
      </c>
      <c r="L13" s="141"/>
      <c r="M13" s="142">
        <f>'36perfresol'!Q13</f>
        <v>13139</v>
      </c>
      <c r="N13" s="141"/>
      <c r="O13" s="142">
        <f>'36perfresol'!T13</f>
        <v>21226</v>
      </c>
      <c r="P13" s="141"/>
      <c r="Q13" s="142">
        <f>'36perfresol'!W13</f>
        <v>68675</v>
      </c>
      <c r="R13" s="141"/>
      <c r="S13" s="142">
        <f>'36perfresol'!Z13</f>
        <v>240964</v>
      </c>
      <c r="T13" s="143"/>
      <c r="V13" s="144">
        <f>E13/E$16</f>
        <v>0.33611342785654713</v>
      </c>
      <c r="W13" s="144">
        <f>G13/G$16</f>
        <v>0.28920710059171595</v>
      </c>
      <c r="X13" s="144">
        <f>I13/I$16</f>
        <v>0.30404285659228425</v>
      </c>
      <c r="Y13" s="144">
        <f>K13/K$16</f>
        <v>0.32436107334128811</v>
      </c>
      <c r="Z13" s="144">
        <f>M13/M$16</f>
        <v>0.30334302996721613</v>
      </c>
      <c r="AA13" s="144">
        <f>O13/O$16</f>
        <v>0.28992118885990192</v>
      </c>
      <c r="AB13" s="144">
        <f>Q13/Q$16</f>
        <v>0.25990417511883496</v>
      </c>
      <c r="AC13" s="144">
        <f>S13/S$16</f>
        <v>0.31582451688668461</v>
      </c>
      <c r="AD13" s="144"/>
    </row>
    <row r="14" spans="2:30" s="140" customFormat="1" ht="21" customHeight="1" x14ac:dyDescent="0.2">
      <c r="B14" s="1522"/>
      <c r="D14" s="141" t="s">
        <v>50</v>
      </c>
      <c r="E14" s="142">
        <f>'36perfresol'!E14</f>
        <v>368</v>
      </c>
      <c r="F14" s="141"/>
      <c r="G14" s="142">
        <f>'36perfresol'!H14</f>
        <v>8962</v>
      </c>
      <c r="H14" s="141"/>
      <c r="I14" s="142">
        <f>'36perfresol'!K14</f>
        <v>7173</v>
      </c>
      <c r="J14" s="141"/>
      <c r="K14" s="142">
        <f>'36perfresol'!N14</f>
        <v>9888</v>
      </c>
      <c r="L14" s="141"/>
      <c r="M14" s="142">
        <f>'36perfresol'!Q14</f>
        <v>13271</v>
      </c>
      <c r="N14" s="141"/>
      <c r="O14" s="142">
        <f>'36perfresol'!T14</f>
        <v>23528</v>
      </c>
      <c r="P14" s="141"/>
      <c r="Q14" s="142">
        <f>'36perfresol'!W14</f>
        <v>85124</v>
      </c>
      <c r="R14" s="141"/>
      <c r="S14" s="142">
        <f>'36perfresol'!Z14</f>
        <v>211621</v>
      </c>
      <c r="T14" s="143"/>
      <c r="V14" s="144">
        <f>E14/E$16</f>
        <v>0.15346121768140117</v>
      </c>
      <c r="W14" s="144">
        <f>G14/G$16</f>
        <v>0.21211834319526626</v>
      </c>
      <c r="X14" s="144">
        <f>I14/I$16</f>
        <v>0.27644814429413805</v>
      </c>
      <c r="Y14" s="144">
        <f>K14/K$16</f>
        <v>0.27438466021033936</v>
      </c>
      <c r="Z14" s="144">
        <f>M14/M$16</f>
        <v>0.30639054347324191</v>
      </c>
      <c r="AA14" s="144">
        <f>O14/O$16</f>
        <v>0.32136369224044908</v>
      </c>
      <c r="AB14" s="144">
        <f>Q14/Q$16</f>
        <v>0.32215628689939146</v>
      </c>
      <c r="AC14" s="144">
        <f>S14/S$16</f>
        <v>0.27736549894622053</v>
      </c>
      <c r="AD14" s="144"/>
    </row>
    <row r="15" spans="2:30" s="140" customFormat="1" ht="21" customHeight="1" x14ac:dyDescent="0.2">
      <c r="B15" s="1522"/>
      <c r="D15" s="141" t="s">
        <v>113</v>
      </c>
      <c r="E15" s="142">
        <f>'36perfresol'!E15</f>
        <v>614</v>
      </c>
      <c r="F15" s="141"/>
      <c r="G15" s="142">
        <f>'36perfresol'!H15</f>
        <v>10676</v>
      </c>
      <c r="H15" s="141"/>
      <c r="I15" s="142">
        <f>'36perfresol'!K15</f>
        <v>4722</v>
      </c>
      <c r="J15" s="141"/>
      <c r="K15" s="142">
        <f>'36perfresol'!N15</f>
        <v>5405</v>
      </c>
      <c r="L15" s="141"/>
      <c r="M15" s="142">
        <f>'36perfresol'!Q15</f>
        <v>8324</v>
      </c>
      <c r="N15" s="141"/>
      <c r="O15" s="142">
        <f>'36perfresol'!T15</f>
        <v>16693</v>
      </c>
      <c r="P15" s="141"/>
      <c r="Q15" s="142">
        <f>'36perfresol'!W15</f>
        <v>70576</v>
      </c>
      <c r="R15" s="141"/>
      <c r="S15" s="142">
        <f>'36perfresol'!Z15</f>
        <v>123486</v>
      </c>
      <c r="T15" s="143"/>
      <c r="V15" s="144">
        <f>E15/E$16</f>
        <v>0.25604670558798998</v>
      </c>
      <c r="W15" s="144">
        <f>G15/G$16</f>
        <v>0.25268639053254438</v>
      </c>
      <c r="X15" s="144">
        <f>I15/I$16</f>
        <v>0.18198635680425482</v>
      </c>
      <c r="Y15" s="144">
        <f>K15/K$16</f>
        <v>0.14998473790826095</v>
      </c>
      <c r="Z15" s="144">
        <f>M15/M$16</f>
        <v>0.1921780486678672</v>
      </c>
      <c r="AA15" s="144">
        <f>O15/O$16</f>
        <v>0.2280059552265308</v>
      </c>
      <c r="AB15" s="144">
        <f>Q15/Q$16</f>
        <v>0.26709861031214993</v>
      </c>
      <c r="AC15" s="144">
        <f>S15/S$16</f>
        <v>0.16184951400320852</v>
      </c>
      <c r="AD15" s="144"/>
    </row>
    <row r="16" spans="2:30" s="140" customFormat="1" ht="21" customHeight="1" x14ac:dyDescent="0.2">
      <c r="B16" s="1522"/>
      <c r="D16" s="145" t="s">
        <v>68</v>
      </c>
      <c r="E16" s="142">
        <f>SUM(E12:E15)</f>
        <v>2398</v>
      </c>
      <c r="F16" s="141"/>
      <c r="G16" s="142">
        <f>SUM(G12:G15)</f>
        <v>42250</v>
      </c>
      <c r="H16" s="141"/>
      <c r="I16" s="142">
        <f>SUM(I12:I15)</f>
        <v>25947</v>
      </c>
      <c r="J16" s="141"/>
      <c r="K16" s="142">
        <f>SUM(K12:K15)</f>
        <v>36037</v>
      </c>
      <c r="L16" s="141"/>
      <c r="M16" s="142">
        <f>SUM(M12:M15)</f>
        <v>43314</v>
      </c>
      <c r="N16" s="141"/>
      <c r="O16" s="142">
        <f>SUM(O12:O15)</f>
        <v>73213</v>
      </c>
      <c r="P16" s="141"/>
      <c r="Q16" s="142">
        <f>SUM(Q12:Q15)</f>
        <v>264232</v>
      </c>
      <c r="R16" s="141"/>
      <c r="S16" s="142">
        <f>SUM(S12:S15)</f>
        <v>762968</v>
      </c>
      <c r="T16" s="143"/>
      <c r="V16" s="144"/>
    </row>
    <row r="17" spans="2:29" s="140" customFormat="1" ht="21" customHeight="1" x14ac:dyDescent="0.2">
      <c r="B17" s="1522" t="s">
        <v>23</v>
      </c>
      <c r="D17" s="141" t="s">
        <v>31</v>
      </c>
      <c r="E17" s="142">
        <f>'36perfresol'!E17</f>
        <v>747</v>
      </c>
      <c r="F17" s="141"/>
      <c r="G17" s="142">
        <f>'36perfresol'!H17</f>
        <v>22091</v>
      </c>
      <c r="H17" s="141"/>
      <c r="I17" s="142">
        <f>'36perfresol'!K17</f>
        <v>9536</v>
      </c>
      <c r="J17" s="141"/>
      <c r="K17" s="142">
        <f>'36perfresol'!N17</f>
        <v>11147</v>
      </c>
      <c r="L17" s="141"/>
      <c r="M17" s="142">
        <f>'36perfresol'!Q17</f>
        <v>9744</v>
      </c>
      <c r="N17" s="141"/>
      <c r="O17" s="142">
        <f>'36perfresol'!T17</f>
        <v>12919</v>
      </c>
      <c r="P17" s="141"/>
      <c r="Q17" s="142">
        <f>'36perfresol'!W17</f>
        <v>29662</v>
      </c>
      <c r="R17" s="141"/>
      <c r="S17" s="142">
        <f>'36perfresol'!Z17</f>
        <v>59746</v>
      </c>
      <c r="T17" s="143"/>
      <c r="V17" s="144">
        <f>E17/E$21</f>
        <v>0.24596641422456372</v>
      </c>
      <c r="W17" s="144">
        <f>G17/G$21</f>
        <v>0.25187558433858576</v>
      </c>
      <c r="X17" s="144">
        <f>I17/I$21</f>
        <v>0.22946243803840416</v>
      </c>
      <c r="Y17" s="144">
        <f>K17/K$21</f>
        <v>0.23693327948647097</v>
      </c>
      <c r="Z17" s="144">
        <f>M17/M$21</f>
        <v>0.20047732696897375</v>
      </c>
      <c r="AA17" s="144">
        <f>O17/O$21</f>
        <v>0.17549889285859835</v>
      </c>
      <c r="AB17" s="144">
        <f>Q17/Q$21</f>
        <v>0.18886738150421517</v>
      </c>
      <c r="AC17" s="144">
        <f>S17/S$21</f>
        <v>0.20781361957300573</v>
      </c>
    </row>
    <row r="18" spans="2:29" s="140" customFormat="1" ht="21" customHeight="1" x14ac:dyDescent="0.2">
      <c r="B18" s="1522"/>
      <c r="D18" s="141" t="s">
        <v>49</v>
      </c>
      <c r="E18" s="142">
        <f>'36perfresol'!E18</f>
        <v>1116</v>
      </c>
      <c r="F18" s="141"/>
      <c r="G18" s="142">
        <f>'36perfresol'!H18</f>
        <v>30172</v>
      </c>
      <c r="H18" s="141"/>
      <c r="I18" s="142">
        <f>'36perfresol'!K18</f>
        <v>12432</v>
      </c>
      <c r="J18" s="141"/>
      <c r="K18" s="142">
        <f>'36perfresol'!N18</f>
        <v>15421</v>
      </c>
      <c r="L18" s="141"/>
      <c r="M18" s="142">
        <f>'36perfresol'!Q18</f>
        <v>15782</v>
      </c>
      <c r="N18" s="141"/>
      <c r="O18" s="142">
        <f>'36perfresol'!T18</f>
        <v>23064</v>
      </c>
      <c r="P18" s="141"/>
      <c r="Q18" s="142">
        <f>'36perfresol'!W18</f>
        <v>46256</v>
      </c>
      <c r="R18" s="141"/>
      <c r="S18" s="142">
        <f>'36perfresol'!Z18</f>
        <v>82845</v>
      </c>
      <c r="T18" s="143"/>
      <c r="V18" s="144">
        <f>E18/E$21</f>
        <v>0.36746789594995061</v>
      </c>
      <c r="W18" s="144">
        <f>G18/G$21</f>
        <v>0.34401295236357832</v>
      </c>
      <c r="X18" s="144">
        <f>I18/I$21</f>
        <v>0.29914817844939601</v>
      </c>
      <c r="Y18" s="144">
        <f>K18/K$21</f>
        <v>0.32777860437434908</v>
      </c>
      <c r="Z18" s="144">
        <f>M18/M$21</f>
        <v>0.32470578553205498</v>
      </c>
      <c r="AA18" s="144">
        <f>O18/O$21</f>
        <v>0.31331422438971379</v>
      </c>
      <c r="AB18" s="144">
        <f>Q18/Q$21</f>
        <v>0.29452665359244073</v>
      </c>
      <c r="AC18" s="144">
        <f>S18/S$21</f>
        <v>0.28815852632018307</v>
      </c>
    </row>
    <row r="19" spans="2:29" s="140" customFormat="1" ht="21" customHeight="1" x14ac:dyDescent="0.2">
      <c r="B19" s="1522"/>
      <c r="D19" s="141" t="s">
        <v>50</v>
      </c>
      <c r="E19" s="142">
        <f>'36perfresol'!E19</f>
        <v>433</v>
      </c>
      <c r="F19" s="141"/>
      <c r="G19" s="142">
        <f>'36perfresol'!H19</f>
        <v>20498</v>
      </c>
      <c r="H19" s="141"/>
      <c r="I19" s="142">
        <f>'36perfresol'!K19</f>
        <v>12213</v>
      </c>
      <c r="J19" s="141"/>
      <c r="K19" s="142">
        <f>'36perfresol'!N19</f>
        <v>13900</v>
      </c>
      <c r="L19" s="141"/>
      <c r="M19" s="142">
        <f>'36perfresol'!Q19</f>
        <v>15273</v>
      </c>
      <c r="N19" s="141"/>
      <c r="O19" s="142">
        <f>'36perfresol'!T19</f>
        <v>23249</v>
      </c>
      <c r="P19" s="141"/>
      <c r="Q19" s="142">
        <f>'36perfresol'!W19</f>
        <v>45388</v>
      </c>
      <c r="R19" s="141"/>
      <c r="S19" s="142">
        <f>'36perfresol'!Z19</f>
        <v>82960</v>
      </c>
      <c r="T19" s="143"/>
      <c r="V19" s="144">
        <f>E19/E$21</f>
        <v>0.14257490945011525</v>
      </c>
      <c r="W19" s="144">
        <f>G19/G$21</f>
        <v>0.23371263083483457</v>
      </c>
      <c r="X19" s="144">
        <f>I19/I$21</f>
        <v>0.29387843495837146</v>
      </c>
      <c r="Y19" s="144">
        <f>K19/K$21</f>
        <v>0.29544923161944436</v>
      </c>
      <c r="Z19" s="144">
        <f>M19/M$21</f>
        <v>0.31423339642827752</v>
      </c>
      <c r="AA19" s="144">
        <f>O19/O$21</f>
        <v>0.31582736744868434</v>
      </c>
      <c r="AB19" s="144">
        <f>Q19/Q$21</f>
        <v>0.28899982171510075</v>
      </c>
      <c r="AC19" s="144">
        <f>S19/S$21</f>
        <v>0.28855852910281116</v>
      </c>
    </row>
    <row r="20" spans="2:29" s="140" customFormat="1" ht="21" customHeight="1" x14ac:dyDescent="0.2">
      <c r="B20" s="1522"/>
      <c r="D20" s="141" t="s">
        <v>113</v>
      </c>
      <c r="E20" s="142">
        <f>'36perfresol'!E20</f>
        <v>741</v>
      </c>
      <c r="F20" s="141"/>
      <c r="G20" s="142">
        <f>'36perfresol'!H20</f>
        <v>14945</v>
      </c>
      <c r="H20" s="141"/>
      <c r="I20" s="142">
        <f>'36perfresol'!K20</f>
        <v>7377</v>
      </c>
      <c r="J20" s="141"/>
      <c r="K20" s="142">
        <f>'36perfresol'!N20</f>
        <v>6579</v>
      </c>
      <c r="L20" s="141"/>
      <c r="M20" s="142">
        <f>'36perfresol'!Q20</f>
        <v>7805</v>
      </c>
      <c r="N20" s="141"/>
      <c r="O20" s="142">
        <f>'36perfresol'!T20</f>
        <v>14381</v>
      </c>
      <c r="P20" s="141"/>
      <c r="Q20" s="142">
        <f>'36perfresol'!W20</f>
        <v>35746</v>
      </c>
      <c r="R20" s="141"/>
      <c r="S20" s="142">
        <f>'36perfresol'!Z20</f>
        <v>61947</v>
      </c>
      <c r="T20" s="143"/>
      <c r="V20" s="144">
        <f>E20/E$21</f>
        <v>0.24399078037537042</v>
      </c>
      <c r="W20" s="144">
        <f>G20/G$21</f>
        <v>0.17039883246300139</v>
      </c>
      <c r="X20" s="144">
        <f>I20/I$21</f>
        <v>0.17751094855382837</v>
      </c>
      <c r="Y20" s="144">
        <f>K20/K$21</f>
        <v>0.13983888451973558</v>
      </c>
      <c r="Z20" s="144">
        <f>M20/M$21</f>
        <v>0.16058349107069378</v>
      </c>
      <c r="AA20" s="144">
        <f>O20/O$21</f>
        <v>0.19535951530300355</v>
      </c>
      <c r="AB20" s="144">
        <f>Q20/Q$21</f>
        <v>0.22760614318824338</v>
      </c>
      <c r="AC20" s="144">
        <f>S20/S$21</f>
        <v>0.21546932500400004</v>
      </c>
    </row>
    <row r="21" spans="2:29" s="140" customFormat="1" ht="21" customHeight="1" x14ac:dyDescent="0.2">
      <c r="B21" s="1522"/>
      <c r="D21" s="145" t="s">
        <v>68</v>
      </c>
      <c r="E21" s="142">
        <f>SUM(E17:E20)</f>
        <v>3037</v>
      </c>
      <c r="F21" s="141"/>
      <c r="G21" s="142">
        <f>SUM(G17:G20)</f>
        <v>87706</v>
      </c>
      <c r="H21" s="141"/>
      <c r="I21" s="142">
        <f>SUM(I17:I20)</f>
        <v>41558</v>
      </c>
      <c r="J21" s="141"/>
      <c r="K21" s="142">
        <f>SUM(K17:K20)</f>
        <v>47047</v>
      </c>
      <c r="L21" s="141"/>
      <c r="M21" s="142">
        <f>SUM(M17:M20)</f>
        <v>48604</v>
      </c>
      <c r="N21" s="141"/>
      <c r="O21" s="142">
        <f>SUM(O17:O20)</f>
        <v>73613</v>
      </c>
      <c r="P21" s="141"/>
      <c r="Q21" s="142">
        <f>SUM(Q17:Q20)</f>
        <v>157052</v>
      </c>
      <c r="R21" s="141"/>
      <c r="S21" s="142">
        <f>SUM(S17:S20)</f>
        <v>287498</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3" t="s">
        <v>0</v>
      </c>
      <c r="C23" s="1523"/>
      <c r="D23" s="1523"/>
      <c r="E23" s="147">
        <f>E16+E21</f>
        <v>5435</v>
      </c>
      <c r="F23" s="143"/>
      <c r="G23" s="147">
        <f>G16+G21</f>
        <v>129956</v>
      </c>
      <c r="H23" s="143"/>
      <c r="I23" s="147">
        <f>I16+I21</f>
        <v>67505</v>
      </c>
      <c r="J23" s="143"/>
      <c r="K23" s="147">
        <f>K16+K21</f>
        <v>83084</v>
      </c>
      <c r="L23" s="143"/>
      <c r="M23" s="147">
        <f>M16+M21</f>
        <v>91918</v>
      </c>
      <c r="N23" s="143"/>
      <c r="O23" s="147">
        <f>O16+O21</f>
        <v>146826</v>
      </c>
      <c r="P23" s="143"/>
      <c r="Q23" s="147">
        <f>Q16+Q21</f>
        <v>421284</v>
      </c>
      <c r="R23" s="143"/>
      <c r="S23" s="147">
        <f>S16+S21</f>
        <v>1050466</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4"/>
      <c r="D37" s="1524"/>
      <c r="E37" s="1524"/>
      <c r="F37" s="1524"/>
      <c r="G37" s="1524"/>
      <c r="H37" s="1524"/>
      <c r="I37" s="1524"/>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5"/>
      <c r="C46" s="1526"/>
      <c r="D46" s="1526"/>
      <c r="E46" s="1526"/>
      <c r="F46" s="1526"/>
      <c r="G46" s="1526"/>
      <c r="H46" s="1526"/>
      <c r="I46" s="1526"/>
      <c r="J46" s="1526"/>
      <c r="K46" s="1526"/>
      <c r="L46" s="107"/>
    </row>
  </sheetData>
  <mergeCells count="12">
    <mergeCell ref="B3:I3"/>
    <mergeCell ref="B4:T4"/>
    <mergeCell ref="B8:B10"/>
    <mergeCell ref="D8:D10"/>
    <mergeCell ref="E8:S8"/>
    <mergeCell ref="B6:AC6"/>
    <mergeCell ref="B5:AB5"/>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7"/>
      <c r="C3" s="1527"/>
      <c r="D3" s="1527"/>
      <c r="E3" s="1527"/>
      <c r="F3" s="1527"/>
      <c r="G3" s="1527"/>
      <c r="H3" s="1527"/>
      <c r="I3" s="1527"/>
      <c r="J3" s="12"/>
      <c r="Q3" s="16"/>
    </row>
    <row r="4" spans="2:30" s="4" customFormat="1" ht="2.25" customHeight="1" x14ac:dyDescent="0.2">
      <c r="B4" s="1528"/>
      <c r="C4" s="1528"/>
      <c r="D4" s="1528"/>
      <c r="E4" s="1528"/>
      <c r="F4" s="1528"/>
      <c r="G4" s="1528"/>
      <c r="H4" s="1528"/>
      <c r="I4" s="1528"/>
      <c r="J4" s="1528"/>
      <c r="K4" s="1528"/>
      <c r="L4" s="1528"/>
      <c r="M4" s="1528"/>
      <c r="N4" s="1528"/>
      <c r="O4" s="1528"/>
      <c r="P4" s="1528"/>
      <c r="Q4" s="1528"/>
      <c r="R4" s="1528"/>
      <c r="S4" s="1528"/>
      <c r="T4" s="1528"/>
    </row>
    <row r="5" spans="2:30" s="740" customFormat="1" ht="16.5" customHeight="1" x14ac:dyDescent="0.2">
      <c r="B5" s="1477" t="s">
        <v>412</v>
      </c>
      <c r="C5" s="1477"/>
      <c r="D5" s="1477"/>
      <c r="E5" s="1477"/>
      <c r="F5" s="1477"/>
      <c r="G5" s="1477"/>
      <c r="H5" s="1477"/>
      <c r="I5" s="1477"/>
      <c r="J5" s="1477"/>
      <c r="K5" s="1477"/>
      <c r="L5" s="1477"/>
      <c r="M5" s="1477"/>
      <c r="N5" s="1477"/>
      <c r="O5" s="1477"/>
      <c r="P5" s="1477"/>
      <c r="Q5" s="1477"/>
      <c r="R5" s="1477"/>
      <c r="S5" s="1477"/>
      <c r="T5" s="1477"/>
      <c r="U5" s="1477"/>
      <c r="V5" s="1477"/>
      <c r="W5" s="1477"/>
      <c r="X5" s="1477"/>
      <c r="Y5" s="1477"/>
      <c r="Z5" s="1477"/>
      <c r="AA5" s="1477"/>
      <c r="AB5" s="1477"/>
      <c r="AC5" s="714"/>
    </row>
    <row r="6" spans="2:30" s="740" customFormat="1" ht="14.25" customHeight="1" x14ac:dyDescent="0.2">
      <c r="B6" s="1414" t="str">
        <f>porsaad!$B$6</f>
        <v>Situación a 31 de agosto de 2024</v>
      </c>
      <c r="C6" s="1414"/>
      <c r="D6" s="1414"/>
      <c r="E6" s="1414"/>
      <c r="F6" s="1414"/>
      <c r="G6" s="1414"/>
      <c r="H6" s="1414"/>
      <c r="I6" s="1414"/>
      <c r="J6" s="1414"/>
      <c r="K6" s="1414"/>
      <c r="L6" s="1414"/>
      <c r="M6" s="1414"/>
      <c r="N6" s="1414"/>
      <c r="O6" s="1414"/>
      <c r="P6" s="1414"/>
      <c r="Q6" s="1414"/>
      <c r="R6" s="1414"/>
      <c r="S6" s="1414"/>
      <c r="T6" s="1414"/>
      <c r="U6" s="1414"/>
      <c r="V6" s="1414"/>
      <c r="W6" s="1414"/>
      <c r="X6" s="1414"/>
      <c r="Y6" s="1414"/>
      <c r="Z6" s="1414"/>
      <c r="AA6" s="1414"/>
      <c r="AB6" s="1414"/>
      <c r="AC6" s="1414"/>
    </row>
    <row r="7" spans="2:30" s="133" customFormat="1" ht="5.25" customHeight="1" x14ac:dyDescent="0.2"/>
    <row r="8" spans="2:30" s="134" customFormat="1" ht="21.75" customHeight="1" x14ac:dyDescent="0.2">
      <c r="B8" s="1523" t="s">
        <v>27</v>
      </c>
      <c r="D8" s="1523" t="s">
        <v>112</v>
      </c>
      <c r="E8" s="1523" t="s">
        <v>26</v>
      </c>
      <c r="F8" s="1523"/>
      <c r="G8" s="1523"/>
      <c r="H8" s="1523"/>
      <c r="I8" s="1523"/>
      <c r="J8" s="1523"/>
      <c r="K8" s="1523"/>
      <c r="L8" s="1523"/>
      <c r="M8" s="1523"/>
      <c r="N8" s="1523"/>
      <c r="O8" s="1523"/>
      <c r="P8" s="1523"/>
      <c r="Q8" s="1523"/>
      <c r="R8" s="1523"/>
      <c r="S8" s="1523"/>
    </row>
    <row r="9" spans="2:30" s="134" customFormat="1" ht="21.75" customHeight="1" x14ac:dyDescent="0.2">
      <c r="B9" s="1523"/>
      <c r="D9" s="1523"/>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3"/>
      <c r="D10" s="1523"/>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2" t="s">
        <v>24</v>
      </c>
      <c r="D12" s="141" t="s">
        <v>31</v>
      </c>
      <c r="E12" s="142">
        <f>'36perfresol'!E12</f>
        <v>610</v>
      </c>
      <c r="F12" s="141"/>
      <c r="G12" s="142">
        <f>'36perfresol'!H12</f>
        <v>10393</v>
      </c>
      <c r="H12" s="141"/>
      <c r="I12" s="142">
        <f>'36perfresol'!K12</f>
        <v>6163</v>
      </c>
      <c r="J12" s="141"/>
      <c r="K12" s="142">
        <f>'36perfresol'!N12</f>
        <v>9055</v>
      </c>
      <c r="L12" s="141"/>
      <c r="M12" s="142">
        <f>'36perfresol'!Q12</f>
        <v>8580</v>
      </c>
      <c r="N12" s="141"/>
      <c r="O12" s="142">
        <f>'36perfresol'!T12</f>
        <v>11766</v>
      </c>
      <c r="P12" s="141"/>
      <c r="Q12" s="142">
        <f>'36perfresol'!W12</f>
        <v>39857</v>
      </c>
      <c r="R12" s="141"/>
      <c r="S12" s="142">
        <f>'36perfresol'!Z12</f>
        <v>186897</v>
      </c>
      <c r="T12" s="143"/>
      <c r="V12" s="144">
        <f>E12/E$16</f>
        <v>0.34192825112107622</v>
      </c>
      <c r="W12" s="144">
        <f>G12/G$16</f>
        <v>0.32916323557357319</v>
      </c>
      <c r="X12" s="144">
        <f>I12/I$16</f>
        <v>0.2903651354534747</v>
      </c>
      <c r="Y12" s="144">
        <f>K12/K$16</f>
        <v>0.29560590232436668</v>
      </c>
      <c r="Z12" s="144">
        <f>M12/M$16</f>
        <v>0.24521291797656472</v>
      </c>
      <c r="AA12" s="144">
        <f>O12/O$16</f>
        <v>0.20817409766454353</v>
      </c>
      <c r="AB12" s="144">
        <f>Q12/Q$16</f>
        <v>0.20581340108233157</v>
      </c>
      <c r="AC12" s="144">
        <f>S12/S$16</f>
        <v>0.2922631129570496</v>
      </c>
      <c r="AD12" s="144"/>
    </row>
    <row r="13" spans="2:30" s="140" customFormat="1" ht="21" customHeight="1" x14ac:dyDescent="0.2">
      <c r="B13" s="1522"/>
      <c r="D13" s="141" t="s">
        <v>49</v>
      </c>
      <c r="E13" s="142">
        <f>'36perfresol'!E13</f>
        <v>806</v>
      </c>
      <c r="F13" s="141"/>
      <c r="G13" s="142">
        <f>'36perfresol'!H13</f>
        <v>12219</v>
      </c>
      <c r="H13" s="141"/>
      <c r="I13" s="142">
        <f>'36perfresol'!K13</f>
        <v>7889</v>
      </c>
      <c r="J13" s="141"/>
      <c r="K13" s="142">
        <f>'36perfresol'!N13</f>
        <v>11689</v>
      </c>
      <c r="L13" s="141"/>
      <c r="M13" s="142">
        <f>'36perfresol'!Q13</f>
        <v>13139</v>
      </c>
      <c r="N13" s="141"/>
      <c r="O13" s="142">
        <f>'36perfresol'!T13</f>
        <v>21226</v>
      </c>
      <c r="P13" s="141"/>
      <c r="Q13" s="142">
        <f>'36perfresol'!W13</f>
        <v>68675</v>
      </c>
      <c r="R13" s="141"/>
      <c r="S13" s="142">
        <f>'36perfresol'!Z13</f>
        <v>240964</v>
      </c>
      <c r="T13" s="143"/>
      <c r="V13" s="144">
        <f>E13/E$16</f>
        <v>0.4517937219730942</v>
      </c>
      <c r="W13" s="144">
        <f>G13/G$16</f>
        <v>0.38699562931525938</v>
      </c>
      <c r="X13" s="144">
        <f>I13/I$16</f>
        <v>0.37168433451118965</v>
      </c>
      <c r="Y13" s="144">
        <f>K13/K$16</f>
        <v>0.38159441107338732</v>
      </c>
      <c r="Z13" s="144">
        <f>M13/M$16</f>
        <v>0.37550728779651327</v>
      </c>
      <c r="AA13" s="144">
        <f>O13/O$16</f>
        <v>0.37554847841472044</v>
      </c>
      <c r="AB13" s="144">
        <f>Q13/Q$16</f>
        <v>0.35462366257694056</v>
      </c>
      <c r="AC13" s="144">
        <f>S13/S$16</f>
        <v>0.37681123159056862</v>
      </c>
      <c r="AD13" s="144"/>
    </row>
    <row r="14" spans="2:30" s="140" customFormat="1" ht="21" customHeight="1" x14ac:dyDescent="0.2">
      <c r="B14" s="1522"/>
      <c r="D14" s="141" t="s">
        <v>50</v>
      </c>
      <c r="E14" s="142">
        <f>'36perfresol'!E14</f>
        <v>368</v>
      </c>
      <c r="F14" s="141"/>
      <c r="G14" s="142">
        <f>'36perfresol'!H14</f>
        <v>8962</v>
      </c>
      <c r="H14" s="141"/>
      <c r="I14" s="142">
        <f>'36perfresol'!K14</f>
        <v>7173</v>
      </c>
      <c r="J14" s="141"/>
      <c r="K14" s="142">
        <f>'36perfresol'!N14</f>
        <v>9888</v>
      </c>
      <c r="L14" s="141"/>
      <c r="M14" s="142">
        <f>'36perfresol'!Q14</f>
        <v>13271</v>
      </c>
      <c r="N14" s="141"/>
      <c r="O14" s="142">
        <f>'36perfresol'!T14</f>
        <v>23528</v>
      </c>
      <c r="P14" s="141"/>
      <c r="Q14" s="142">
        <f>'36perfresol'!W14</f>
        <v>85124</v>
      </c>
      <c r="R14" s="141"/>
      <c r="S14" s="142">
        <f>'36perfresol'!Z14</f>
        <v>211621</v>
      </c>
      <c r="T14" s="143"/>
      <c r="V14" s="144">
        <f>E14/E$16</f>
        <v>0.20627802690582961</v>
      </c>
      <c r="W14" s="144">
        <f>G14/G$16</f>
        <v>0.28384113511116743</v>
      </c>
      <c r="X14" s="144">
        <f>I14/I$16</f>
        <v>0.33795053003533571</v>
      </c>
      <c r="Y14" s="144">
        <f>K14/K$16</f>
        <v>0.32279968660224601</v>
      </c>
      <c r="Z14" s="144">
        <f>M14/M$16</f>
        <v>0.37927979422692198</v>
      </c>
      <c r="AA14" s="144">
        <f>O14/O$16</f>
        <v>0.41627742392073602</v>
      </c>
      <c r="AB14" s="144">
        <f>Q14/Q$16</f>
        <v>0.43956293634072791</v>
      </c>
      <c r="AC14" s="144">
        <f>S14/S$16</f>
        <v>0.33092565545238178</v>
      </c>
      <c r="AD14" s="144"/>
    </row>
    <row r="15" spans="2:30" s="140" customFormat="1" ht="21" customHeight="1" x14ac:dyDescent="0.2">
      <c r="B15" s="1522"/>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22"/>
      <c r="D16" s="145" t="s">
        <v>68</v>
      </c>
      <c r="E16" s="142">
        <f>SUM(E12:E15)</f>
        <v>1784</v>
      </c>
      <c r="F16" s="141"/>
      <c r="G16" s="142">
        <f>SUM(G12:G15)</f>
        <v>31574</v>
      </c>
      <c r="H16" s="141"/>
      <c r="I16" s="142">
        <f>SUM(I12:I15)</f>
        <v>21225</v>
      </c>
      <c r="J16" s="141"/>
      <c r="K16" s="142">
        <f>SUM(K12:K15)</f>
        <v>30632</v>
      </c>
      <c r="L16" s="141"/>
      <c r="M16" s="142">
        <f>SUM(M12:M15)</f>
        <v>34990</v>
      </c>
      <c r="N16" s="141"/>
      <c r="O16" s="142">
        <f>SUM(O12:O15)</f>
        <v>56520</v>
      </c>
      <c r="P16" s="141"/>
      <c r="Q16" s="142">
        <f>SUM(Q12:Q15)</f>
        <v>193656</v>
      </c>
      <c r="R16" s="141"/>
      <c r="S16" s="142">
        <f>SUM(S12:S15)</f>
        <v>639482</v>
      </c>
      <c r="T16" s="143"/>
      <c r="V16" s="144"/>
    </row>
    <row r="17" spans="2:29" s="140" customFormat="1" ht="21" customHeight="1" x14ac:dyDescent="0.2">
      <c r="B17" s="1522" t="s">
        <v>23</v>
      </c>
      <c r="D17" s="141" t="s">
        <v>31</v>
      </c>
      <c r="E17" s="142">
        <f>'36perfresol'!E17</f>
        <v>747</v>
      </c>
      <c r="F17" s="141"/>
      <c r="G17" s="142">
        <f>'36perfresol'!H17</f>
        <v>22091</v>
      </c>
      <c r="H17" s="141"/>
      <c r="I17" s="142">
        <f>'36perfresol'!K17</f>
        <v>9536</v>
      </c>
      <c r="J17" s="141"/>
      <c r="K17" s="142">
        <f>'36perfresol'!N17</f>
        <v>11147</v>
      </c>
      <c r="L17" s="141"/>
      <c r="M17" s="142">
        <f>'36perfresol'!Q17</f>
        <v>9744</v>
      </c>
      <c r="N17" s="141"/>
      <c r="O17" s="142">
        <f>'36perfresol'!T17</f>
        <v>12919</v>
      </c>
      <c r="P17" s="141"/>
      <c r="Q17" s="142">
        <f>'36perfresol'!W17</f>
        <v>29662</v>
      </c>
      <c r="R17" s="141"/>
      <c r="S17" s="142">
        <f>'36perfresol'!Z17</f>
        <v>59746</v>
      </c>
      <c r="T17" s="143"/>
      <c r="V17" s="144">
        <f>E17/E$21</f>
        <v>0.32534843205574915</v>
      </c>
      <c r="W17" s="144">
        <f>G17/G$21</f>
        <v>0.30361045065350944</v>
      </c>
      <c r="X17" s="144">
        <f>I17/I$21</f>
        <v>0.27898540124630644</v>
      </c>
      <c r="Y17" s="144">
        <f>K17/K$21</f>
        <v>0.27545220915291097</v>
      </c>
      <c r="Z17" s="144">
        <f>M17/M$21</f>
        <v>0.23882938307311455</v>
      </c>
      <c r="AA17" s="144">
        <f>O17/O$21</f>
        <v>0.21810845488924904</v>
      </c>
      <c r="AB17" s="144">
        <f>Q17/Q$21</f>
        <v>0.24452211761990339</v>
      </c>
      <c r="AC17" s="144">
        <f>S17/S$21</f>
        <v>0.26488909381913622</v>
      </c>
    </row>
    <row r="18" spans="2:29" s="140" customFormat="1" ht="21" customHeight="1" x14ac:dyDescent="0.2">
      <c r="B18" s="1522"/>
      <c r="D18" s="141" t="s">
        <v>49</v>
      </c>
      <c r="E18" s="142">
        <f>'36perfresol'!E18</f>
        <v>1116</v>
      </c>
      <c r="F18" s="141"/>
      <c r="G18" s="142">
        <f>'36perfresol'!H18</f>
        <v>30172</v>
      </c>
      <c r="H18" s="141"/>
      <c r="I18" s="142">
        <f>'36perfresol'!K18</f>
        <v>12432</v>
      </c>
      <c r="J18" s="141"/>
      <c r="K18" s="142">
        <f>'36perfresol'!N18</f>
        <v>15421</v>
      </c>
      <c r="L18" s="141"/>
      <c r="M18" s="142">
        <f>'36perfresol'!Q18</f>
        <v>15782</v>
      </c>
      <c r="N18" s="141"/>
      <c r="O18" s="142">
        <f>'36perfresol'!T18</f>
        <v>23064</v>
      </c>
      <c r="P18" s="141"/>
      <c r="Q18" s="142">
        <f>'36perfresol'!W18</f>
        <v>46256</v>
      </c>
      <c r="R18" s="141"/>
      <c r="S18" s="142">
        <f>'36perfresol'!Z18</f>
        <v>82845</v>
      </c>
      <c r="T18" s="143"/>
      <c r="V18" s="144">
        <f>E18/E$21</f>
        <v>0.48606271777003485</v>
      </c>
      <c r="W18" s="144">
        <f>G18/G$21</f>
        <v>0.41467269553744451</v>
      </c>
      <c r="X18" s="144">
        <f>I18/I$21</f>
        <v>0.36371083350399347</v>
      </c>
      <c r="Y18" s="144">
        <f>K18/K$21</f>
        <v>0.38106652169615501</v>
      </c>
      <c r="Z18" s="144">
        <f>M18/M$21</f>
        <v>0.38682320645113849</v>
      </c>
      <c r="AA18" s="144">
        <f>O18/O$21</f>
        <v>0.38938411669367912</v>
      </c>
      <c r="AB18" s="144">
        <f>Q18/Q$21</f>
        <v>0.38131667023889998</v>
      </c>
      <c r="AC18" s="144">
        <f>S18/S$21</f>
        <v>0.36730052183319961</v>
      </c>
    </row>
    <row r="19" spans="2:29" s="140" customFormat="1" ht="21" customHeight="1" x14ac:dyDescent="0.2">
      <c r="B19" s="1522"/>
      <c r="D19" s="141" t="s">
        <v>50</v>
      </c>
      <c r="E19" s="142">
        <f>'36perfresol'!E19</f>
        <v>433</v>
      </c>
      <c r="F19" s="141"/>
      <c r="G19" s="142">
        <f>'36perfresol'!H19</f>
        <v>20498</v>
      </c>
      <c r="H19" s="141"/>
      <c r="I19" s="142">
        <f>'36perfresol'!K19</f>
        <v>12213</v>
      </c>
      <c r="J19" s="141"/>
      <c r="K19" s="142">
        <f>'36perfresol'!N19</f>
        <v>13900</v>
      </c>
      <c r="L19" s="141"/>
      <c r="M19" s="142">
        <f>'36perfresol'!Q19</f>
        <v>15273</v>
      </c>
      <c r="N19" s="141"/>
      <c r="O19" s="142">
        <f>'36perfresol'!T19</f>
        <v>23249</v>
      </c>
      <c r="P19" s="141"/>
      <c r="Q19" s="142">
        <f>'36perfresol'!W19</f>
        <v>45388</v>
      </c>
      <c r="R19" s="141"/>
      <c r="S19" s="142">
        <f>'36perfresol'!Z19</f>
        <v>82960</v>
      </c>
      <c r="T19" s="143"/>
      <c r="V19" s="144">
        <f>E19/E$21</f>
        <v>0.18858885017421603</v>
      </c>
      <c r="W19" s="144">
        <f>G19/G$21</f>
        <v>0.28171685380904604</v>
      </c>
      <c r="X19" s="144">
        <f>I19/I$21</f>
        <v>0.35730376524970014</v>
      </c>
      <c r="Y19" s="144">
        <f>K19/K$21</f>
        <v>0.34348126915093408</v>
      </c>
      <c r="Z19" s="144">
        <f>M19/M$21</f>
        <v>0.37434741047574693</v>
      </c>
      <c r="AA19" s="144">
        <f>O19/O$21</f>
        <v>0.39250742841707187</v>
      </c>
      <c r="AB19" s="144">
        <f>Q19/Q$21</f>
        <v>0.37416121214119663</v>
      </c>
      <c r="AC19" s="144">
        <f>S19/S$21</f>
        <v>0.36781038434766417</v>
      </c>
    </row>
    <row r="20" spans="2:29" s="140" customFormat="1" ht="21" customHeight="1" x14ac:dyDescent="0.2">
      <c r="B20" s="1522"/>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22"/>
      <c r="D21" s="145" t="s">
        <v>68</v>
      </c>
      <c r="E21" s="142">
        <f>SUM(E17:E20)</f>
        <v>2296</v>
      </c>
      <c r="F21" s="141"/>
      <c r="G21" s="142">
        <f>SUM(G17:G20)</f>
        <v>72761</v>
      </c>
      <c r="H21" s="141"/>
      <c r="I21" s="142">
        <f>SUM(I17:I20)</f>
        <v>34181</v>
      </c>
      <c r="J21" s="141"/>
      <c r="K21" s="142">
        <f>SUM(K17:K20)</f>
        <v>40468</v>
      </c>
      <c r="L21" s="141"/>
      <c r="M21" s="142">
        <f>SUM(M17:M20)</f>
        <v>40799</v>
      </c>
      <c r="N21" s="141"/>
      <c r="O21" s="142">
        <f>SUM(O17:O20)</f>
        <v>59232</v>
      </c>
      <c r="P21" s="141"/>
      <c r="Q21" s="142">
        <f>SUM(Q17:Q20)</f>
        <v>121306</v>
      </c>
      <c r="R21" s="141"/>
      <c r="S21" s="142">
        <f>SUM(S17:S20)</f>
        <v>225551</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3" t="s">
        <v>0</v>
      </c>
      <c r="C23" s="1523"/>
      <c r="D23" s="1523"/>
      <c r="E23" s="147">
        <f>E16+E21</f>
        <v>4080</v>
      </c>
      <c r="F23" s="143"/>
      <c r="G23" s="147">
        <f>G16+G21</f>
        <v>104335</v>
      </c>
      <c r="H23" s="143"/>
      <c r="I23" s="147">
        <f>I16+I21</f>
        <v>55406</v>
      </c>
      <c r="J23" s="143"/>
      <c r="K23" s="147">
        <f>K16+K21</f>
        <v>71100</v>
      </c>
      <c r="L23" s="143"/>
      <c r="M23" s="147">
        <f>M16+M21</f>
        <v>75789</v>
      </c>
      <c r="N23" s="143"/>
      <c r="O23" s="147">
        <f>O16+O21</f>
        <v>115752</v>
      </c>
      <c r="P23" s="143"/>
      <c r="Q23" s="147">
        <f>Q16+Q21</f>
        <v>314962</v>
      </c>
      <c r="R23" s="143"/>
      <c r="S23" s="147">
        <f>S16+S21</f>
        <v>865033</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4"/>
      <c r="D37" s="1524"/>
      <c r="E37" s="1524"/>
      <c r="F37" s="1524"/>
      <c r="G37" s="1524"/>
      <c r="H37" s="1524"/>
      <c r="I37" s="1524"/>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5"/>
      <c r="C46" s="1526"/>
      <c r="D46" s="1526"/>
      <c r="E46" s="1526"/>
      <c r="F46" s="1526"/>
      <c r="G46" s="1526"/>
      <c r="H46" s="1526"/>
      <c r="I46" s="1526"/>
      <c r="J46" s="1526"/>
      <c r="K46" s="1526"/>
      <c r="L46" s="107"/>
    </row>
  </sheetData>
  <mergeCells count="12">
    <mergeCell ref="B3:I3"/>
    <mergeCell ref="B4:T4"/>
    <mergeCell ref="B5:AB5"/>
    <mergeCell ref="B6:AC6"/>
    <mergeCell ref="B8:B10"/>
    <mergeCell ref="D8:D10"/>
    <mergeCell ref="E8:S8"/>
    <mergeCell ref="B12:B16"/>
    <mergeCell ref="B17:B21"/>
    <mergeCell ref="B23:D23"/>
    <mergeCell ref="C37:I37"/>
    <mergeCell ref="B46:K46"/>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8.57031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77" t="s">
        <v>413</v>
      </c>
      <c r="C3" s="1477"/>
      <c r="D3" s="1477"/>
      <c r="E3" s="1477"/>
      <c r="F3" s="1477"/>
      <c r="G3" s="1477"/>
      <c r="H3" s="1477"/>
      <c r="I3" s="1477"/>
      <c r="J3" s="1477"/>
      <c r="K3" s="1477"/>
      <c r="L3" s="1477"/>
      <c r="M3" s="1477"/>
      <c r="N3" s="1477"/>
      <c r="O3" s="1477"/>
      <c r="P3" s="1477"/>
      <c r="Q3" s="1477"/>
      <c r="R3" s="1477"/>
      <c r="S3" s="1477"/>
      <c r="T3" s="1477"/>
      <c r="U3" s="1477"/>
      <c r="V3" s="1477"/>
      <c r="W3" s="1477"/>
      <c r="X3" s="1477"/>
      <c r="Y3" s="823"/>
    </row>
    <row r="4" spans="2:30" s="621"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29" t="s">
        <v>52</v>
      </c>
      <c r="G6" s="1530"/>
      <c r="H6" s="1530"/>
      <c r="I6" s="1530"/>
      <c r="J6" s="1530"/>
      <c r="K6" s="1530"/>
      <c r="L6" s="1530"/>
      <c r="M6" s="1530"/>
      <c r="N6" s="1530"/>
      <c r="O6" s="1530"/>
      <c r="P6" s="1530"/>
      <c r="Q6" s="1530"/>
      <c r="R6" s="1530"/>
      <c r="S6" s="1530"/>
      <c r="T6" s="1530"/>
      <c r="U6" s="1530"/>
      <c r="V6" s="1530"/>
      <c r="W6" s="1531"/>
      <c r="X6" s="827"/>
      <c r="Y6" s="828"/>
    </row>
    <row r="7" spans="2:30" s="621" customFormat="1" ht="64.5" customHeight="1" x14ac:dyDescent="0.2">
      <c r="B7" s="1491" t="s">
        <v>12</v>
      </c>
      <c r="C7" s="625"/>
      <c r="D7" s="873" t="s">
        <v>245</v>
      </c>
      <c r="E7" s="625"/>
      <c r="F7" s="1532" t="s">
        <v>54</v>
      </c>
      <c r="G7" s="1533"/>
      <c r="H7" s="1534" t="s">
        <v>55</v>
      </c>
      <c r="I7" s="1535"/>
      <c r="J7" s="1536" t="s">
        <v>56</v>
      </c>
      <c r="K7" s="1537"/>
      <c r="L7" s="1536" t="s">
        <v>57</v>
      </c>
      <c r="M7" s="1538"/>
      <c r="N7" s="1537" t="s">
        <v>58</v>
      </c>
      <c r="O7" s="1537"/>
      <c r="P7" s="1536" t="s">
        <v>59</v>
      </c>
      <c r="Q7" s="1538"/>
      <c r="R7" s="1534" t="s">
        <v>60</v>
      </c>
      <c r="S7" s="1535"/>
      <c r="T7" s="1536" t="s">
        <v>61</v>
      </c>
      <c r="U7" s="1538"/>
      <c r="V7" s="1536" t="s">
        <v>0</v>
      </c>
      <c r="W7" s="1539"/>
      <c r="X7" s="627"/>
      <c r="Y7" s="857" t="s">
        <v>481</v>
      </c>
      <c r="AD7" s="829"/>
    </row>
    <row r="8" spans="2:30" s="626" customFormat="1" ht="20.25" customHeight="1" x14ac:dyDescent="0.2">
      <c r="B8" s="1492"/>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288363</v>
      </c>
      <c r="E10" s="633"/>
      <c r="F10" s="675">
        <v>614</v>
      </c>
      <c r="G10" s="676">
        <v>0.14406584794717897</v>
      </c>
      <c r="H10" s="675">
        <v>135595</v>
      </c>
      <c r="I10" s="676">
        <v>31.815323538107059</v>
      </c>
      <c r="J10" s="675">
        <v>156094</v>
      </c>
      <c r="K10" s="676">
        <v>36.62510499913185</v>
      </c>
      <c r="L10" s="675">
        <v>14738</v>
      </c>
      <c r="M10" s="676">
        <v>3.458049620595316</v>
      </c>
      <c r="N10" s="675">
        <v>28868</v>
      </c>
      <c r="O10" s="676">
        <v>6.7734412028325126</v>
      </c>
      <c r="P10" s="675">
        <v>5181</v>
      </c>
      <c r="Q10" s="676">
        <v>1.2156435801536389</v>
      </c>
      <c r="R10" s="675">
        <v>85092</v>
      </c>
      <c r="S10" s="676">
        <v>19.965555592054322</v>
      </c>
      <c r="T10" s="675">
        <v>12</v>
      </c>
      <c r="U10" s="676">
        <f t="shared" ref="U10:U27" si="0">T10*100/$V10</f>
        <v>2.8156191781207617E-3</v>
      </c>
      <c r="V10" s="833">
        <f>F10+H10+J10+L10+N10+P10+R10+T10</f>
        <v>426194</v>
      </c>
      <c r="W10" s="676">
        <f t="shared" ref="V10:W27" si="1">G10+I10+K10+M10+O10+Q10+S10+U10</f>
        <v>100.00000000000001</v>
      </c>
      <c r="X10" s="678"/>
      <c r="Y10" s="834">
        <f t="shared" ref="Y10:Y27" si="2">V10/D10</f>
        <v>1.4779774104167316</v>
      </c>
    </row>
    <row r="11" spans="2:30" s="633" customFormat="1" ht="18" customHeight="1" x14ac:dyDescent="0.2">
      <c r="B11" s="682" t="s">
        <v>7</v>
      </c>
      <c r="D11" s="835">
        <v>42703</v>
      </c>
      <c r="F11" s="683">
        <v>4248</v>
      </c>
      <c r="G11" s="684">
        <v>7.6550195520155695</v>
      </c>
      <c r="H11" s="683">
        <v>9021</v>
      </c>
      <c r="I11" s="684">
        <v>16.25610437352459</v>
      </c>
      <c r="J11" s="683">
        <v>5367</v>
      </c>
      <c r="K11" s="684">
        <v>9.6714900978501799</v>
      </c>
      <c r="L11" s="683">
        <v>1750</v>
      </c>
      <c r="M11" s="684">
        <v>3.1535508983114986</v>
      </c>
      <c r="N11" s="683">
        <v>4094</v>
      </c>
      <c r="O11" s="684">
        <v>7.3775070729641579</v>
      </c>
      <c r="P11" s="683">
        <v>9212</v>
      </c>
      <c r="Q11" s="684">
        <v>16.60029192871173</v>
      </c>
      <c r="R11" s="683">
        <v>21801</v>
      </c>
      <c r="S11" s="684">
        <v>39.286036076622274</v>
      </c>
      <c r="T11" s="683">
        <v>0</v>
      </c>
      <c r="U11" s="684">
        <f t="shared" si="0"/>
        <v>0</v>
      </c>
      <c r="V11" s="836">
        <f t="shared" si="1"/>
        <v>55493</v>
      </c>
      <c r="W11" s="684">
        <f t="shared" si="1"/>
        <v>100</v>
      </c>
      <c r="X11" s="678"/>
      <c r="Y11" s="837">
        <f t="shared" si="2"/>
        <v>1.2995105730276562</v>
      </c>
    </row>
    <row r="12" spans="2:30" s="633" customFormat="1" ht="22.5" customHeight="1" x14ac:dyDescent="0.2">
      <c r="B12" s="682" t="s">
        <v>37</v>
      </c>
      <c r="D12" s="835">
        <v>31501</v>
      </c>
      <c r="F12" s="685">
        <v>7629</v>
      </c>
      <c r="G12" s="684">
        <v>18.055095375585744</v>
      </c>
      <c r="H12" s="685">
        <v>4914</v>
      </c>
      <c r="I12" s="684">
        <v>11.629668197093766</v>
      </c>
      <c r="J12" s="685">
        <v>7257</v>
      </c>
      <c r="K12" s="684">
        <v>17.174705353339331</v>
      </c>
      <c r="L12" s="685">
        <v>2222</v>
      </c>
      <c r="M12" s="684">
        <v>5.2586737350310031</v>
      </c>
      <c r="N12" s="685">
        <v>3806</v>
      </c>
      <c r="O12" s="684">
        <v>9.0074312491125106</v>
      </c>
      <c r="P12" s="685">
        <v>4696</v>
      </c>
      <c r="Q12" s="684">
        <v>11.113740710938609</v>
      </c>
      <c r="R12" s="685">
        <v>11707</v>
      </c>
      <c r="S12" s="684">
        <v>27.706252662469826</v>
      </c>
      <c r="T12" s="685">
        <v>23</v>
      </c>
      <c r="U12" s="684">
        <f t="shared" si="0"/>
        <v>5.4432716429213802E-2</v>
      </c>
      <c r="V12" s="836">
        <f t="shared" si="1"/>
        <v>42254</v>
      </c>
      <c r="W12" s="684">
        <f t="shared" si="1"/>
        <v>100</v>
      </c>
      <c r="X12" s="678"/>
      <c r="Y12" s="837">
        <f t="shared" si="2"/>
        <v>1.3413542427224532</v>
      </c>
    </row>
    <row r="13" spans="2:30" s="633" customFormat="1" ht="18" customHeight="1" x14ac:dyDescent="0.2">
      <c r="B13" s="682" t="s">
        <v>38</v>
      </c>
      <c r="D13" s="835">
        <v>30856</v>
      </c>
      <c r="F13" s="683">
        <v>4539</v>
      </c>
      <c r="G13" s="684">
        <v>8.8550303361360925</v>
      </c>
      <c r="H13" s="683">
        <v>15868</v>
      </c>
      <c r="I13" s="684">
        <v>30.956514953471586</v>
      </c>
      <c r="J13" s="683">
        <v>2064</v>
      </c>
      <c r="K13" s="684">
        <v>4.0266099611775497</v>
      </c>
      <c r="L13" s="683">
        <v>1697</v>
      </c>
      <c r="M13" s="684">
        <v>3.3106381318402622</v>
      </c>
      <c r="N13" s="683">
        <v>2986</v>
      </c>
      <c r="O13" s="684">
        <v>5.8253184806570557</v>
      </c>
      <c r="P13" s="683">
        <v>777</v>
      </c>
      <c r="Q13" s="684">
        <v>1.5158313661991065</v>
      </c>
      <c r="R13" s="683">
        <v>23328</v>
      </c>
      <c r="S13" s="684">
        <v>45.510056770518347</v>
      </c>
      <c r="T13" s="683">
        <v>0</v>
      </c>
      <c r="U13" s="684">
        <f t="shared" si="0"/>
        <v>0</v>
      </c>
      <c r="V13" s="836">
        <f t="shared" si="1"/>
        <v>51259</v>
      </c>
      <c r="W13" s="684">
        <f t="shared" si="1"/>
        <v>100</v>
      </c>
      <c r="X13" s="678"/>
      <c r="Y13" s="837">
        <f t="shared" si="2"/>
        <v>1.661232823437905</v>
      </c>
    </row>
    <row r="14" spans="2:30" s="633" customFormat="1" ht="18" customHeight="1" x14ac:dyDescent="0.2">
      <c r="B14" s="682" t="s">
        <v>6</v>
      </c>
      <c r="D14" s="835">
        <v>43050</v>
      </c>
      <c r="F14" s="683">
        <v>2368</v>
      </c>
      <c r="G14" s="684">
        <v>4.6344136527321123</v>
      </c>
      <c r="H14" s="683">
        <v>2837</v>
      </c>
      <c r="I14" s="684">
        <v>5.5522937216220445</v>
      </c>
      <c r="J14" s="683">
        <v>1413</v>
      </c>
      <c r="K14" s="684">
        <v>2.7653828088304366</v>
      </c>
      <c r="L14" s="683">
        <v>5776</v>
      </c>
      <c r="M14" s="684">
        <v>11.30421167997495</v>
      </c>
      <c r="N14" s="683">
        <v>5056</v>
      </c>
      <c r="O14" s="684">
        <v>9.8950994206982941</v>
      </c>
      <c r="P14" s="683">
        <v>14817</v>
      </c>
      <c r="Q14" s="684">
        <v>28.998356035697512</v>
      </c>
      <c r="R14" s="683">
        <v>18829</v>
      </c>
      <c r="S14" s="684">
        <v>36.850242680444651</v>
      </c>
      <c r="T14" s="683">
        <v>0</v>
      </c>
      <c r="U14" s="684">
        <f t="shared" si="0"/>
        <v>0</v>
      </c>
      <c r="V14" s="836">
        <f t="shared" si="1"/>
        <v>51096</v>
      </c>
      <c r="W14" s="684">
        <f t="shared" si="1"/>
        <v>100</v>
      </c>
      <c r="X14" s="678"/>
      <c r="Y14" s="837">
        <f t="shared" si="2"/>
        <v>1.1868989547038327</v>
      </c>
    </row>
    <row r="15" spans="2:30" s="633" customFormat="1" ht="18" customHeight="1" x14ac:dyDescent="0.2">
      <c r="B15" s="682" t="s">
        <v>5</v>
      </c>
      <c r="D15" s="835">
        <v>17880</v>
      </c>
      <c r="F15" s="685">
        <v>6739</v>
      </c>
      <c r="G15" s="684">
        <v>23.820296207274399</v>
      </c>
      <c r="H15" s="685">
        <v>3740</v>
      </c>
      <c r="I15" s="684">
        <v>13.219751864550563</v>
      </c>
      <c r="J15" s="685">
        <v>1469</v>
      </c>
      <c r="K15" s="684">
        <v>5.1924640344986042</v>
      </c>
      <c r="L15" s="685">
        <v>2255</v>
      </c>
      <c r="M15" s="684">
        <v>7.9707327418613696</v>
      </c>
      <c r="N15" s="685">
        <v>4703</v>
      </c>
      <c r="O15" s="684">
        <v>16.623661235021739</v>
      </c>
      <c r="P15" s="685">
        <v>202</v>
      </c>
      <c r="Q15" s="684">
        <v>0.71400798840620694</v>
      </c>
      <c r="R15" s="685">
        <v>9183</v>
      </c>
      <c r="S15" s="684">
        <v>32.459085928387118</v>
      </c>
      <c r="T15" s="685">
        <v>0</v>
      </c>
      <c r="U15" s="684">
        <f t="shared" si="0"/>
        <v>0</v>
      </c>
      <c r="V15" s="836">
        <f t="shared" si="1"/>
        <v>28291</v>
      </c>
      <c r="W15" s="684">
        <f t="shared" si="1"/>
        <v>100</v>
      </c>
      <c r="X15" s="678"/>
      <c r="Y15" s="837">
        <f t="shared" si="2"/>
        <v>1.5822706935123043</v>
      </c>
    </row>
    <row r="16" spans="2:30" s="744" customFormat="1" ht="18" customHeight="1" x14ac:dyDescent="0.2">
      <c r="B16" s="838" t="s">
        <v>4</v>
      </c>
      <c r="D16" s="839">
        <v>125164</v>
      </c>
      <c r="E16" s="822"/>
      <c r="F16" s="840">
        <v>13773</v>
      </c>
      <c r="G16" s="841">
        <v>8.0269254305446278</v>
      </c>
      <c r="H16" s="840">
        <v>27803</v>
      </c>
      <c r="I16" s="841">
        <v>16.203630853512838</v>
      </c>
      <c r="J16" s="840">
        <v>20775</v>
      </c>
      <c r="K16" s="841">
        <v>12.107701722178511</v>
      </c>
      <c r="L16" s="840">
        <v>8090</v>
      </c>
      <c r="M16" s="841">
        <v>4.7148643529446046</v>
      </c>
      <c r="N16" s="840">
        <v>8557</v>
      </c>
      <c r="O16" s="841">
        <v>4.987032666025585</v>
      </c>
      <c r="P16" s="840">
        <v>54522</v>
      </c>
      <c r="Q16" s="841">
        <v>31.775504851822713</v>
      </c>
      <c r="R16" s="840">
        <v>35522</v>
      </c>
      <c r="S16" s="841">
        <v>20.702275839962702</v>
      </c>
      <c r="T16" s="840">
        <v>2543</v>
      </c>
      <c r="U16" s="841">
        <f t="shared" si="0"/>
        <v>1.4820642830084214</v>
      </c>
      <c r="V16" s="842">
        <f t="shared" si="1"/>
        <v>171585</v>
      </c>
      <c r="W16" s="841">
        <f t="shared" si="1"/>
        <v>100.00000000000001</v>
      </c>
      <c r="X16" s="843"/>
      <c r="Y16" s="837">
        <f t="shared" si="2"/>
        <v>1.3708814035984789</v>
      </c>
    </row>
    <row r="17" spans="2:25" s="744" customFormat="1" ht="18" customHeight="1" x14ac:dyDescent="0.2">
      <c r="B17" s="838" t="s">
        <v>40</v>
      </c>
      <c r="D17" s="839">
        <v>74540</v>
      </c>
      <c r="E17" s="822"/>
      <c r="F17" s="840">
        <v>9615</v>
      </c>
      <c r="G17" s="841">
        <v>9.5204618141851416</v>
      </c>
      <c r="H17" s="840">
        <v>30280</v>
      </c>
      <c r="I17" s="841">
        <v>29.982275999326685</v>
      </c>
      <c r="J17" s="840">
        <v>15563</v>
      </c>
      <c r="K17" s="841">
        <v>15.409978909429366</v>
      </c>
      <c r="L17" s="840">
        <v>3717</v>
      </c>
      <c r="M17" s="841">
        <v>3.6804531007099501</v>
      </c>
      <c r="N17" s="840">
        <v>12417</v>
      </c>
      <c r="O17" s="841">
        <v>12.294911528521778</v>
      </c>
      <c r="P17" s="840">
        <v>11075</v>
      </c>
      <c r="Q17" s="841">
        <v>10.96610656184092</v>
      </c>
      <c r="R17" s="840">
        <v>18304</v>
      </c>
      <c r="S17" s="841">
        <v>18.124028398007784</v>
      </c>
      <c r="T17" s="840">
        <v>22</v>
      </c>
      <c r="U17" s="841">
        <f t="shared" si="0"/>
        <v>2.1783687978374738E-2</v>
      </c>
      <c r="V17" s="842">
        <f t="shared" si="1"/>
        <v>100993</v>
      </c>
      <c r="W17" s="841">
        <f t="shared" si="1"/>
        <v>99.999999999999986</v>
      </c>
      <c r="X17" s="843"/>
      <c r="Y17" s="837">
        <f t="shared" si="2"/>
        <v>1.3548832841427421</v>
      </c>
    </row>
    <row r="18" spans="2:25" s="744" customFormat="1" ht="18" customHeight="1" x14ac:dyDescent="0.2">
      <c r="B18" s="838" t="s">
        <v>41</v>
      </c>
      <c r="D18" s="839">
        <v>219746</v>
      </c>
      <c r="E18" s="822"/>
      <c r="F18" s="840">
        <v>17</v>
      </c>
      <c r="G18" s="841">
        <v>6.2936389820594267E-3</v>
      </c>
      <c r="H18" s="840">
        <v>33622</v>
      </c>
      <c r="I18" s="841">
        <v>12.447337050282473</v>
      </c>
      <c r="J18" s="840">
        <v>33759</v>
      </c>
      <c r="K18" s="841">
        <v>12.498056376196716</v>
      </c>
      <c r="L18" s="840">
        <v>13972</v>
      </c>
      <c r="M18" s="841">
        <v>5.1726308151373122</v>
      </c>
      <c r="N18" s="840">
        <v>38047</v>
      </c>
      <c r="O18" s="841">
        <v>14.085534255906765</v>
      </c>
      <c r="P18" s="840">
        <v>23795</v>
      </c>
      <c r="Q18" s="841">
        <v>8.809243504594356</v>
      </c>
      <c r="R18" s="840">
        <v>126818</v>
      </c>
      <c r="S18" s="841">
        <v>46.949806378047789</v>
      </c>
      <c r="T18" s="840">
        <v>84</v>
      </c>
      <c r="U18" s="841">
        <f t="shared" si="0"/>
        <v>3.1097980852528934E-2</v>
      </c>
      <c r="V18" s="842">
        <f t="shared" si="1"/>
        <v>270114</v>
      </c>
      <c r="W18" s="841">
        <f t="shared" si="1"/>
        <v>100</v>
      </c>
      <c r="X18" s="843"/>
      <c r="Y18" s="837">
        <f t="shared" si="2"/>
        <v>1.2292100880107033</v>
      </c>
    </row>
    <row r="19" spans="2:25" s="744" customFormat="1" ht="18" customHeight="1" x14ac:dyDescent="0.2">
      <c r="B19" s="838" t="s">
        <v>3</v>
      </c>
      <c r="D19" s="839">
        <v>158505</v>
      </c>
      <c r="E19" s="822"/>
      <c r="F19" s="840">
        <v>1591</v>
      </c>
      <c r="G19" s="841">
        <v>0.65040450990732446</v>
      </c>
      <c r="H19" s="840">
        <v>86761</v>
      </c>
      <c r="I19" s="841">
        <v>35.468099110037322</v>
      </c>
      <c r="J19" s="840">
        <v>5814</v>
      </c>
      <c r="K19" s="841">
        <v>2.3767767571346226</v>
      </c>
      <c r="L19" s="840">
        <v>9373</v>
      </c>
      <c r="M19" s="841">
        <v>3.8317042560410766</v>
      </c>
      <c r="N19" s="840">
        <v>13875</v>
      </c>
      <c r="O19" s="841">
        <v>5.6721323538429465</v>
      </c>
      <c r="P19" s="840">
        <v>23706</v>
      </c>
      <c r="Q19" s="841">
        <v>9.6910680778523162</v>
      </c>
      <c r="R19" s="840">
        <v>102821</v>
      </c>
      <c r="S19" s="841">
        <v>42.033464558881846</v>
      </c>
      <c r="T19" s="840">
        <v>676</v>
      </c>
      <c r="U19" s="841">
        <f t="shared" si="0"/>
        <v>0.27635037630254644</v>
      </c>
      <c r="V19" s="842">
        <f t="shared" si="1"/>
        <v>244617</v>
      </c>
      <c r="W19" s="841">
        <f t="shared" si="1"/>
        <v>100</v>
      </c>
      <c r="X19" s="843"/>
      <c r="Y19" s="837">
        <f t="shared" si="2"/>
        <v>1.5432762373426705</v>
      </c>
    </row>
    <row r="20" spans="2:25" s="633" customFormat="1" ht="18" customHeight="1" x14ac:dyDescent="0.2">
      <c r="B20" s="838" t="s">
        <v>2</v>
      </c>
      <c r="D20" s="835">
        <v>36248</v>
      </c>
      <c r="F20" s="683">
        <v>1657</v>
      </c>
      <c r="G20" s="684">
        <v>3.8216707412703537</v>
      </c>
      <c r="H20" s="683">
        <v>6778</v>
      </c>
      <c r="I20" s="684">
        <v>15.632639881913372</v>
      </c>
      <c r="J20" s="683">
        <v>938</v>
      </c>
      <c r="K20" s="684">
        <v>2.1633839199225058</v>
      </c>
      <c r="L20" s="683">
        <v>2367</v>
      </c>
      <c r="M20" s="684">
        <v>5.4592001476082848</v>
      </c>
      <c r="N20" s="683">
        <v>5283</v>
      </c>
      <c r="O20" s="684">
        <v>12.184602610821532</v>
      </c>
      <c r="P20" s="683">
        <v>19676</v>
      </c>
      <c r="Q20" s="684">
        <v>45.380321970570598</v>
      </c>
      <c r="R20" s="683">
        <v>6659</v>
      </c>
      <c r="S20" s="684">
        <v>15.358180727893354</v>
      </c>
      <c r="T20" s="683">
        <v>0</v>
      </c>
      <c r="U20" s="684">
        <f t="shared" si="0"/>
        <v>0</v>
      </c>
      <c r="V20" s="836">
        <f t="shared" si="1"/>
        <v>43358</v>
      </c>
      <c r="W20" s="684">
        <f t="shared" si="1"/>
        <v>100.00000000000001</v>
      </c>
      <c r="X20" s="678"/>
      <c r="Y20" s="837">
        <f t="shared" si="2"/>
        <v>1.1961487530346502</v>
      </c>
    </row>
    <row r="21" spans="2:25" s="633" customFormat="1" ht="18" customHeight="1" x14ac:dyDescent="0.2">
      <c r="B21" s="682" t="s">
        <v>35</v>
      </c>
      <c r="D21" s="835">
        <v>75850</v>
      </c>
      <c r="F21" s="683">
        <v>6100</v>
      </c>
      <c r="G21" s="684">
        <v>6.1418876739362451</v>
      </c>
      <c r="H21" s="683">
        <v>16761</v>
      </c>
      <c r="I21" s="684">
        <v>16.876094967679574</v>
      </c>
      <c r="J21" s="683">
        <v>24865</v>
      </c>
      <c r="K21" s="684">
        <v>25.035743772528644</v>
      </c>
      <c r="L21" s="683">
        <v>8981</v>
      </c>
      <c r="M21" s="684">
        <v>9.0426710163313793</v>
      </c>
      <c r="N21" s="683">
        <v>6814</v>
      </c>
      <c r="O21" s="684">
        <v>6.8607905918363237</v>
      </c>
      <c r="P21" s="683">
        <v>16248</v>
      </c>
      <c r="Q21" s="684">
        <v>16.359572282969854</v>
      </c>
      <c r="R21" s="683">
        <v>19415</v>
      </c>
      <c r="S21" s="684">
        <v>19.548319539257736</v>
      </c>
      <c r="T21" s="683">
        <v>134</v>
      </c>
      <c r="U21" s="684">
        <f t="shared" si="0"/>
        <v>0.13492015546023883</v>
      </c>
      <c r="V21" s="836">
        <f t="shared" si="1"/>
        <v>99318</v>
      </c>
      <c r="W21" s="684">
        <f t="shared" si="1"/>
        <v>99.999999999999986</v>
      </c>
      <c r="X21" s="678"/>
      <c r="Y21" s="837">
        <f t="shared" si="2"/>
        <v>1.3094001318391562</v>
      </c>
    </row>
    <row r="22" spans="2:25" s="633" customFormat="1" ht="21" customHeight="1" x14ac:dyDescent="0.2">
      <c r="B22" s="682" t="s">
        <v>42</v>
      </c>
      <c r="D22" s="835">
        <v>185247</v>
      </c>
      <c r="F22" s="683">
        <v>5516</v>
      </c>
      <c r="G22" s="684">
        <v>2.1521570341122351</v>
      </c>
      <c r="H22" s="683">
        <v>77587</v>
      </c>
      <c r="I22" s="684">
        <v>30.271828826262869</v>
      </c>
      <c r="J22" s="683">
        <v>53790</v>
      </c>
      <c r="K22" s="684">
        <v>20.987042578842846</v>
      </c>
      <c r="L22" s="683">
        <v>18231</v>
      </c>
      <c r="M22" s="684">
        <v>7.1131209008158374</v>
      </c>
      <c r="N22" s="683">
        <v>24677</v>
      </c>
      <c r="O22" s="684">
        <v>9.6281325472783958</v>
      </c>
      <c r="P22" s="683">
        <v>27478</v>
      </c>
      <c r="Q22" s="684">
        <v>10.720988213077593</v>
      </c>
      <c r="R22" s="683">
        <v>48940</v>
      </c>
      <c r="S22" s="684">
        <v>19.09473626712342</v>
      </c>
      <c r="T22" s="683">
        <v>82</v>
      </c>
      <c r="U22" s="684">
        <f t="shared" si="0"/>
        <v>3.1993632486802627E-2</v>
      </c>
      <c r="V22" s="836">
        <f t="shared" si="1"/>
        <v>256301</v>
      </c>
      <c r="W22" s="684">
        <f t="shared" si="1"/>
        <v>100</v>
      </c>
      <c r="X22" s="678"/>
      <c r="Y22" s="837">
        <f t="shared" si="2"/>
        <v>1.3835635664815085</v>
      </c>
    </row>
    <row r="23" spans="2:25" s="633" customFormat="1" ht="18" customHeight="1" x14ac:dyDescent="0.2">
      <c r="B23" s="682" t="s">
        <v>43</v>
      </c>
      <c r="D23" s="835">
        <v>43612</v>
      </c>
      <c r="F23" s="683">
        <v>3662</v>
      </c>
      <c r="G23" s="684">
        <v>6.5124219736444307</v>
      </c>
      <c r="H23" s="683">
        <v>11851</v>
      </c>
      <c r="I23" s="684">
        <v>21.075563301381798</v>
      </c>
      <c r="J23" s="683">
        <v>3774</v>
      </c>
      <c r="K23" s="684">
        <v>6.7116003627892091</v>
      </c>
      <c r="L23" s="683">
        <v>4068</v>
      </c>
      <c r="M23" s="684">
        <v>7.2344436342942506</v>
      </c>
      <c r="N23" s="683">
        <v>5185</v>
      </c>
      <c r="O23" s="684">
        <v>9.2208923903185074</v>
      </c>
      <c r="P23" s="683">
        <v>1592</v>
      </c>
      <c r="Q23" s="684">
        <v>2.8311785314150559</v>
      </c>
      <c r="R23" s="683">
        <v>26096</v>
      </c>
      <c r="S23" s="684">
        <v>46.408564670733227</v>
      </c>
      <c r="T23" s="683">
        <v>3</v>
      </c>
      <c r="U23" s="684">
        <f t="shared" si="0"/>
        <v>5.3351354235208334E-3</v>
      </c>
      <c r="V23" s="836">
        <f>F23+H23+J23+L23+N23+P23+R23+T23</f>
        <v>56231</v>
      </c>
      <c r="W23" s="684">
        <f t="shared" si="1"/>
        <v>100.00000000000001</v>
      </c>
      <c r="X23" s="678"/>
      <c r="Y23" s="837">
        <f t="shared" si="2"/>
        <v>1.2893469687242043</v>
      </c>
    </row>
    <row r="24" spans="2:25" s="633" customFormat="1" ht="22.5" customHeight="1" x14ac:dyDescent="0.2">
      <c r="B24" s="682" t="s">
        <v>44</v>
      </c>
      <c r="D24" s="835">
        <v>16218</v>
      </c>
      <c r="F24" s="685">
        <v>2185</v>
      </c>
      <c r="G24" s="686">
        <v>9.6336140381817383</v>
      </c>
      <c r="H24" s="685">
        <v>3439</v>
      </c>
      <c r="I24" s="684">
        <v>15.162470790529518</v>
      </c>
      <c r="J24" s="685">
        <v>1123</v>
      </c>
      <c r="K24" s="684">
        <v>4.9512808077245269</v>
      </c>
      <c r="L24" s="685">
        <v>764</v>
      </c>
      <c r="M24" s="684">
        <v>3.3684581808562233</v>
      </c>
      <c r="N24" s="685">
        <v>2519</v>
      </c>
      <c r="O24" s="684">
        <v>11.106212248137208</v>
      </c>
      <c r="P24" s="685">
        <v>2818</v>
      </c>
      <c r="Q24" s="684">
        <v>12.424496274414709</v>
      </c>
      <c r="R24" s="685">
        <v>9795</v>
      </c>
      <c r="S24" s="684">
        <v>43.18592654644857</v>
      </c>
      <c r="T24" s="685">
        <v>38</v>
      </c>
      <c r="U24" s="684">
        <f t="shared" si="0"/>
        <v>0.16754111370750849</v>
      </c>
      <c r="V24" s="844">
        <f t="shared" si="1"/>
        <v>22681</v>
      </c>
      <c r="W24" s="684">
        <f t="shared" si="1"/>
        <v>100.00000000000001</v>
      </c>
      <c r="X24" s="678"/>
      <c r="Y24" s="837">
        <f t="shared" si="2"/>
        <v>1.3985078308052781</v>
      </c>
    </row>
    <row r="25" spans="2:25" s="633" customFormat="1" ht="18" customHeight="1" x14ac:dyDescent="0.2">
      <c r="B25" s="682" t="s">
        <v>45</v>
      </c>
      <c r="D25" s="835">
        <v>69548</v>
      </c>
      <c r="F25" s="685">
        <v>1103</v>
      </c>
      <c r="G25" s="686">
        <v>1.1195469032297356</v>
      </c>
      <c r="H25" s="685">
        <v>25544</v>
      </c>
      <c r="I25" s="684">
        <v>25.92720407624693</v>
      </c>
      <c r="J25" s="685">
        <v>5845</v>
      </c>
      <c r="K25" s="684">
        <v>5.9326850855646454</v>
      </c>
      <c r="L25" s="685">
        <v>7728</v>
      </c>
      <c r="M25" s="684">
        <v>7.8439333346866693</v>
      </c>
      <c r="N25" s="685">
        <v>13298</v>
      </c>
      <c r="O25" s="684">
        <v>13.497492945738008</v>
      </c>
      <c r="P25" s="685">
        <v>1341</v>
      </c>
      <c r="Q25" s="684">
        <v>1.3611173138994337</v>
      </c>
      <c r="R25" s="685">
        <v>36538</v>
      </c>
      <c r="S25" s="684">
        <v>37.086133046426177</v>
      </c>
      <c r="T25" s="685">
        <v>7125</v>
      </c>
      <c r="U25" s="684">
        <f t="shared" si="0"/>
        <v>7.2318872942084003</v>
      </c>
      <c r="V25" s="844">
        <f t="shared" si="1"/>
        <v>98522</v>
      </c>
      <c r="W25" s="684">
        <f t="shared" si="1"/>
        <v>100</v>
      </c>
      <c r="X25" s="678"/>
      <c r="Y25" s="837">
        <f t="shared" si="2"/>
        <v>1.4166043595789959</v>
      </c>
    </row>
    <row r="26" spans="2:25" s="633" customFormat="1" ht="18" customHeight="1" x14ac:dyDescent="0.2">
      <c r="B26" s="682" t="s">
        <v>46</v>
      </c>
      <c r="D26" s="835">
        <v>9275</v>
      </c>
      <c r="F26" s="685">
        <v>1105</v>
      </c>
      <c r="G26" s="686">
        <v>7.8136048649413095</v>
      </c>
      <c r="H26" s="685">
        <v>3705</v>
      </c>
      <c r="I26" s="684">
        <v>26.198557488332625</v>
      </c>
      <c r="J26" s="685">
        <v>3724</v>
      </c>
      <c r="K26" s="684">
        <v>26.332909065195871</v>
      </c>
      <c r="L26" s="685">
        <v>1366</v>
      </c>
      <c r="M26" s="684">
        <v>9.6591712629048221</v>
      </c>
      <c r="N26" s="685">
        <v>2007</v>
      </c>
      <c r="O26" s="684">
        <v>14.191769198133221</v>
      </c>
      <c r="P26" s="685">
        <v>1037</v>
      </c>
      <c r="Q26" s="684">
        <v>7.3327676424833825</v>
      </c>
      <c r="R26" s="685">
        <v>1198</v>
      </c>
      <c r="S26" s="684">
        <v>8.4712204780087674</v>
      </c>
      <c r="T26" s="685">
        <v>0</v>
      </c>
      <c r="U26" s="684">
        <f t="shared" si="0"/>
        <v>0</v>
      </c>
      <c r="V26" s="844">
        <f t="shared" si="1"/>
        <v>14142</v>
      </c>
      <c r="W26" s="684">
        <f t="shared" si="1"/>
        <v>100</v>
      </c>
      <c r="X26" s="678"/>
      <c r="Y26" s="837">
        <f t="shared" si="2"/>
        <v>1.524743935309973</v>
      </c>
    </row>
    <row r="27" spans="2:25" s="633" customFormat="1" ht="18" customHeight="1" x14ac:dyDescent="0.2">
      <c r="B27" s="682" t="s">
        <v>1</v>
      </c>
      <c r="D27" s="835">
        <v>3640</v>
      </c>
      <c r="F27" s="685">
        <v>678</v>
      </c>
      <c r="G27" s="686">
        <v>13.921971252566735</v>
      </c>
      <c r="H27" s="685">
        <v>781</v>
      </c>
      <c r="I27" s="684">
        <v>16.036960985626283</v>
      </c>
      <c r="J27" s="685">
        <v>1265</v>
      </c>
      <c r="K27" s="684">
        <v>25.975359342915812</v>
      </c>
      <c r="L27" s="685">
        <v>68</v>
      </c>
      <c r="M27" s="684">
        <v>1.3963039014373717</v>
      </c>
      <c r="N27" s="685">
        <v>225</v>
      </c>
      <c r="O27" s="684">
        <v>4.6201232032854209</v>
      </c>
      <c r="P27" s="685">
        <v>6</v>
      </c>
      <c r="Q27" s="684">
        <v>0.12320328542094455</v>
      </c>
      <c r="R27" s="685">
        <v>1847</v>
      </c>
      <c r="S27" s="684">
        <v>37.926078028747433</v>
      </c>
      <c r="T27" s="685">
        <v>0</v>
      </c>
      <c r="U27" s="684">
        <f t="shared" si="0"/>
        <v>0</v>
      </c>
      <c r="V27" s="836">
        <f t="shared" si="1"/>
        <v>4870</v>
      </c>
      <c r="W27" s="684">
        <f t="shared" si="1"/>
        <v>100</v>
      </c>
      <c r="X27" s="678"/>
      <c r="Y27" s="837">
        <f t="shared" si="2"/>
        <v>1.3379120879120878</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1231" customFormat="1" ht="20.25" customHeight="1" x14ac:dyDescent="0.2">
      <c r="B30" s="1255" t="s">
        <v>0</v>
      </c>
      <c r="D30" s="1272">
        <f>SUM(D10:D29)</f>
        <v>1471946</v>
      </c>
      <c r="F30" s="1256">
        <f>SUM(F10:F27)</f>
        <v>73139</v>
      </c>
      <c r="G30" s="1257">
        <f>F30*100/$V30</f>
        <v>3.5899630838371408</v>
      </c>
      <c r="H30" s="1256">
        <f>SUM(H10:H27)</f>
        <v>496887</v>
      </c>
      <c r="I30" s="1257">
        <f>H30*100/$V30</f>
        <v>24.389258628619277</v>
      </c>
      <c r="J30" s="1256">
        <f>SUM(J10:J27)</f>
        <v>344899</v>
      </c>
      <c r="K30" s="1257">
        <f>J30*100/$V30</f>
        <v>16.929062164540753</v>
      </c>
      <c r="L30" s="1256">
        <f>SUM(L10:L27)</f>
        <v>107163</v>
      </c>
      <c r="M30" s="1257">
        <f>L30*100/$V30</f>
        <v>5.2600010111327684</v>
      </c>
      <c r="N30" s="1256">
        <f>SUM(N10:N27)</f>
        <v>182417</v>
      </c>
      <c r="O30" s="1257">
        <f>N30*100/$V30</f>
        <v>8.9537769981038799</v>
      </c>
      <c r="P30" s="1256">
        <f>SUM(P10:P27)</f>
        <v>218179</v>
      </c>
      <c r="Q30" s="1257">
        <f>P30*100/$V30</f>
        <v>10.709123117194705</v>
      </c>
      <c r="R30" s="1256">
        <f>SUM(R10:R27)</f>
        <v>603893</v>
      </c>
      <c r="S30" s="1257">
        <f>R30*100/$V30</f>
        <v>29.641553433703805</v>
      </c>
      <c r="T30" s="1256">
        <f>SUM(T10:T28)</f>
        <v>10742</v>
      </c>
      <c r="U30" s="1257">
        <f>T30*100/$V30</f>
        <v>0.52726156286767067</v>
      </c>
      <c r="V30" s="1256">
        <f>SUM(V10:V27)</f>
        <v>2037319</v>
      </c>
      <c r="W30" s="1257">
        <f>G30+I30+K30+M30+O30+Q30+S30+U30</f>
        <v>100</v>
      </c>
      <c r="X30" s="1273"/>
      <c r="Y30" s="1274">
        <f>(V30/D30)</f>
        <v>1.3840990090669087</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X35" s="697"/>
      <c r="Y35" s="697"/>
    </row>
    <row r="36" spans="2:25" s="854" customFormat="1" x14ac:dyDescent="0.2">
      <c r="D36" s="855"/>
      <c r="T36" s="697"/>
      <c r="U36" s="697"/>
    </row>
    <row r="37" spans="2:25" s="854" customFormat="1" x14ac:dyDescent="0.2">
      <c r="T37" s="697"/>
      <c r="U37" s="697"/>
    </row>
    <row r="38" spans="2:25" s="854" customFormat="1" x14ac:dyDescent="0.2">
      <c r="T38" s="697"/>
      <c r="U38" s="697"/>
    </row>
    <row r="39" spans="2:25" s="854" customFormat="1" x14ac:dyDescent="0.2">
      <c r="T39" s="697"/>
      <c r="U39" s="697"/>
    </row>
    <row r="40" spans="2:25" s="854" customFormat="1" x14ac:dyDescent="0.2">
      <c r="T40" s="697"/>
      <c r="U40" s="697"/>
    </row>
    <row r="41" spans="2:25" s="854" customFormat="1" x14ac:dyDescent="0.2">
      <c r="T41" s="697"/>
      <c r="U41" s="697"/>
    </row>
    <row r="42" spans="2:25" x14ac:dyDescent="0.2">
      <c r="T42" s="734"/>
      <c r="U42" s="734"/>
      <c r="X42" s="615"/>
      <c r="Y42" s="615"/>
    </row>
    <row r="43" spans="2:25" x14ac:dyDescent="0.2">
      <c r="T43" s="734"/>
      <c r="U43" s="734"/>
      <c r="X43" s="615"/>
      <c r="Y43" s="615"/>
    </row>
    <row r="44" spans="2:25" x14ac:dyDescent="0.2">
      <c r="T44" s="734"/>
      <c r="U44" s="734"/>
      <c r="X44" s="615"/>
      <c r="Y44" s="615"/>
    </row>
    <row r="45" spans="2:25" x14ac:dyDescent="0.2">
      <c r="T45" s="734"/>
      <c r="U45" s="734"/>
      <c r="X45" s="615"/>
      <c r="Y45" s="615"/>
    </row>
    <row r="46" spans="2:25" x14ac:dyDescent="0.2">
      <c r="T46" s="734"/>
      <c r="U46" s="734"/>
      <c r="X46" s="615"/>
      <c r="Y46" s="615"/>
    </row>
    <row r="47" spans="2:25" x14ac:dyDescent="0.2">
      <c r="T47" s="734"/>
      <c r="U47" s="734"/>
      <c r="X47" s="615"/>
      <c r="Y47" s="615"/>
    </row>
    <row r="48" spans="2: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493" t="s">
        <v>414</v>
      </c>
      <c r="C3" s="1493"/>
      <c r="D3" s="1493"/>
      <c r="E3" s="1493"/>
      <c r="F3" s="1493"/>
      <c r="G3" s="1493"/>
      <c r="H3" s="1493"/>
      <c r="I3" s="1493"/>
      <c r="J3" s="1493"/>
      <c r="K3" s="1493"/>
      <c r="L3" s="1493"/>
      <c r="M3" s="1493"/>
      <c r="N3" s="1493"/>
      <c r="O3" s="1493"/>
      <c r="P3" s="1493"/>
      <c r="Q3" s="1493"/>
      <c r="R3" s="1493"/>
      <c r="S3" s="1493"/>
      <c r="T3" s="1493"/>
      <c r="U3" s="1493"/>
      <c r="V3" s="1493"/>
      <c r="W3" s="1493"/>
      <c r="X3" s="1493"/>
      <c r="Y3" s="218"/>
    </row>
    <row r="4" spans="2:25" s="217"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496" t="s">
        <v>52</v>
      </c>
      <c r="G6" s="1496"/>
      <c r="H6" s="1496"/>
      <c r="I6" s="1496"/>
      <c r="J6" s="1496"/>
      <c r="K6" s="1496"/>
      <c r="L6" s="1496"/>
      <c r="M6" s="1496"/>
      <c r="N6" s="1496"/>
      <c r="O6" s="1496"/>
      <c r="P6" s="1496"/>
      <c r="Q6" s="1496"/>
      <c r="R6" s="1496"/>
      <c r="S6" s="1496"/>
      <c r="T6" s="1496"/>
      <c r="U6" s="1496"/>
      <c r="V6" s="1496"/>
      <c r="W6" s="1496"/>
      <c r="X6" s="192"/>
      <c r="Y6" s="192"/>
    </row>
    <row r="7" spans="2:25" s="132" customFormat="1" ht="64.5" customHeight="1" x14ac:dyDescent="0.2">
      <c r="B7" s="1497" t="s">
        <v>12</v>
      </c>
      <c r="C7" s="155"/>
      <c r="D7" s="156" t="s">
        <v>53</v>
      </c>
      <c r="E7" s="155"/>
      <c r="F7" s="1498" t="s">
        <v>168</v>
      </c>
      <c r="G7" s="1498"/>
      <c r="H7" s="1498" t="s">
        <v>59</v>
      </c>
      <c r="I7" s="1498"/>
      <c r="J7" s="1498" t="s">
        <v>60</v>
      </c>
      <c r="K7" s="1498"/>
      <c r="L7" s="1498" t="s">
        <v>152</v>
      </c>
      <c r="M7" s="1498"/>
      <c r="N7" s="1498" t="s">
        <v>0</v>
      </c>
      <c r="O7" s="1498"/>
      <c r="P7" s="156"/>
      <c r="Q7" s="156" t="s">
        <v>62</v>
      </c>
      <c r="R7" s="133"/>
      <c r="S7" s="133"/>
      <c r="T7" s="133"/>
      <c r="U7" s="133"/>
      <c r="V7" s="133"/>
      <c r="W7" s="133"/>
    </row>
    <row r="8" spans="2:25" s="189" customFormat="1" ht="20.25" customHeight="1" x14ac:dyDescent="0.2">
      <c r="B8" s="149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288363</v>
      </c>
      <c r="E10" s="162"/>
      <c r="F10" s="164">
        <f>'41benpresaad'!F10+'41benpresaad'!H10+'41benpresaad'!J10+'41benpresaad'!L10+'41benpresaad'!N10</f>
        <v>335909</v>
      </c>
      <c r="G10" s="165">
        <f t="shared" ref="G10:G27" si="0">F10*100/$N10</f>
        <v>78.815985208613924</v>
      </c>
      <c r="H10" s="164">
        <f>'41benpresaad'!P10</f>
        <v>5181</v>
      </c>
      <c r="I10" s="165">
        <f t="shared" ref="I10:I27" si="1">H10*100/$N10</f>
        <v>1.2156435801536389</v>
      </c>
      <c r="J10" s="164">
        <f>'41benpresaad'!R10</f>
        <v>85092</v>
      </c>
      <c r="K10" s="165">
        <f t="shared" ref="K10:K27" si="2">J10*100/$N10</f>
        <v>19.965555592054322</v>
      </c>
      <c r="L10" s="164">
        <f>'41benpresaad'!T10</f>
        <v>12</v>
      </c>
      <c r="M10" s="165">
        <f t="shared" ref="M10:M27" si="3">L10*100/$N10</f>
        <v>2.8156191781207617E-3</v>
      </c>
      <c r="N10" s="164">
        <f>F10+H10+J10+L10</f>
        <v>426194</v>
      </c>
      <c r="O10" s="165">
        <f>G10+I10+K10+M10</f>
        <v>100.00000000000001</v>
      </c>
      <c r="P10" s="166"/>
      <c r="Q10" s="166">
        <f t="shared" ref="Q10:Q27" si="4">N10/D10</f>
        <v>1.4779774104167316</v>
      </c>
      <c r="R10" s="162"/>
      <c r="S10" s="162"/>
      <c r="T10" s="162"/>
      <c r="U10" s="162"/>
      <c r="V10" s="162"/>
      <c r="W10" s="162"/>
    </row>
    <row r="11" spans="2:25" s="191" customFormat="1" ht="18" customHeight="1" x14ac:dyDescent="0.2">
      <c r="B11" s="146" t="s">
        <v>7</v>
      </c>
      <c r="C11" s="159"/>
      <c r="D11" s="163">
        <f>'41benpresaad'!D11</f>
        <v>42703</v>
      </c>
      <c r="E11" s="162"/>
      <c r="F11" s="164">
        <f>'41benpresaad'!F11+'41benpresaad'!H11+'41benpresaad'!J11+'41benpresaad'!L11+'41benpresaad'!N11</f>
        <v>24480</v>
      </c>
      <c r="G11" s="165">
        <f t="shared" si="0"/>
        <v>44.113671994665992</v>
      </c>
      <c r="H11" s="164">
        <f>'41benpresaad'!P11</f>
        <v>9212</v>
      </c>
      <c r="I11" s="165">
        <f t="shared" si="1"/>
        <v>16.60029192871173</v>
      </c>
      <c r="J11" s="164">
        <f>'41benpresaad'!R11</f>
        <v>21801</v>
      </c>
      <c r="K11" s="165">
        <f t="shared" si="2"/>
        <v>39.286036076622274</v>
      </c>
      <c r="L11" s="164">
        <f>'41benpresaad'!T11</f>
        <v>0</v>
      </c>
      <c r="M11" s="165">
        <f t="shared" si="3"/>
        <v>0</v>
      </c>
      <c r="N11" s="164">
        <f t="shared" ref="N11:N27" si="5">F11+H11+J11+L11</f>
        <v>55493</v>
      </c>
      <c r="O11" s="165">
        <f t="shared" ref="O11:O27" si="6">G11+I11+K11+M11</f>
        <v>100</v>
      </c>
      <c r="P11" s="166"/>
      <c r="Q11" s="166">
        <f t="shared" si="4"/>
        <v>1.2995105730276562</v>
      </c>
      <c r="R11" s="162"/>
      <c r="S11" s="162"/>
      <c r="T11" s="162"/>
      <c r="U11" s="162"/>
      <c r="V11" s="162"/>
      <c r="W11" s="162"/>
    </row>
    <row r="12" spans="2:25" s="191" customFormat="1" ht="22.5" customHeight="1" x14ac:dyDescent="0.2">
      <c r="B12" s="146" t="s">
        <v>37</v>
      </c>
      <c r="C12" s="159"/>
      <c r="D12" s="163">
        <f>'41benpresaad'!D12</f>
        <v>31501</v>
      </c>
      <c r="E12" s="162"/>
      <c r="F12" s="163">
        <f>'41benpresaad'!F12+'41benpresaad'!H12+'41benpresaad'!J12+'41benpresaad'!L12+'41benpresaad'!N12</f>
        <v>25828</v>
      </c>
      <c r="G12" s="165">
        <f t="shared" si="0"/>
        <v>61.125573910162352</v>
      </c>
      <c r="H12" s="164">
        <f>'41benpresaad'!P12</f>
        <v>4696</v>
      </c>
      <c r="I12" s="165">
        <f t="shared" si="1"/>
        <v>11.113740710938609</v>
      </c>
      <c r="J12" s="164">
        <f>'41benpresaad'!R12</f>
        <v>11707</v>
      </c>
      <c r="K12" s="165">
        <f t="shared" si="2"/>
        <v>27.706252662469826</v>
      </c>
      <c r="L12" s="164">
        <f>'41benpresaad'!T12</f>
        <v>23</v>
      </c>
      <c r="M12" s="165">
        <f t="shared" si="3"/>
        <v>5.4432716429213802E-2</v>
      </c>
      <c r="N12" s="164">
        <f t="shared" si="5"/>
        <v>42254</v>
      </c>
      <c r="O12" s="165">
        <f t="shared" si="6"/>
        <v>100</v>
      </c>
      <c r="P12" s="166"/>
      <c r="Q12" s="166">
        <f t="shared" si="4"/>
        <v>1.3413542427224532</v>
      </c>
      <c r="R12" s="162"/>
      <c r="S12" s="162"/>
      <c r="T12" s="162"/>
      <c r="U12" s="162"/>
      <c r="V12" s="162"/>
      <c r="W12" s="162"/>
    </row>
    <row r="13" spans="2:25" s="191" customFormat="1" ht="18" customHeight="1" x14ac:dyDescent="0.2">
      <c r="B13" s="146" t="s">
        <v>38</v>
      </c>
      <c r="C13" s="159"/>
      <c r="D13" s="163">
        <f>'41benpresaad'!D13</f>
        <v>30856</v>
      </c>
      <c r="E13" s="162"/>
      <c r="F13" s="164">
        <f>'41benpresaad'!F13+'41benpresaad'!H13+'41benpresaad'!J13+'41benpresaad'!L13+'41benpresaad'!N13</f>
        <v>27154</v>
      </c>
      <c r="G13" s="165">
        <f t="shared" si="0"/>
        <v>52.974111863282545</v>
      </c>
      <c r="H13" s="164">
        <f>'41benpresaad'!P13</f>
        <v>777</v>
      </c>
      <c r="I13" s="165">
        <f t="shared" si="1"/>
        <v>1.5158313661991065</v>
      </c>
      <c r="J13" s="164">
        <f>'41benpresaad'!R13</f>
        <v>23328</v>
      </c>
      <c r="K13" s="165">
        <f t="shared" si="2"/>
        <v>45.510056770518347</v>
      </c>
      <c r="L13" s="164">
        <f>'41benpresaad'!T13</f>
        <v>0</v>
      </c>
      <c r="M13" s="165">
        <f t="shared" si="3"/>
        <v>0</v>
      </c>
      <c r="N13" s="164">
        <f t="shared" si="5"/>
        <v>51259</v>
      </c>
      <c r="O13" s="165">
        <f t="shared" si="6"/>
        <v>100</v>
      </c>
      <c r="P13" s="166"/>
      <c r="Q13" s="166">
        <f t="shared" si="4"/>
        <v>1.661232823437905</v>
      </c>
      <c r="R13" s="162"/>
      <c r="S13" s="162"/>
      <c r="T13" s="162"/>
      <c r="U13" s="162"/>
      <c r="V13" s="162"/>
      <c r="W13" s="162"/>
    </row>
    <row r="14" spans="2:25" s="191" customFormat="1" ht="18" customHeight="1" x14ac:dyDescent="0.2">
      <c r="B14" s="146" t="s">
        <v>6</v>
      </c>
      <c r="C14" s="159"/>
      <c r="D14" s="163">
        <f>'41benpresaad'!D14</f>
        <v>43050</v>
      </c>
      <c r="E14" s="162"/>
      <c r="F14" s="164">
        <f>'41benpresaad'!F14+'41benpresaad'!H14+'41benpresaad'!J14+'41benpresaad'!L14+'41benpresaad'!N14</f>
        <v>17450</v>
      </c>
      <c r="G14" s="165">
        <f t="shared" si="0"/>
        <v>34.151401283857837</v>
      </c>
      <c r="H14" s="164">
        <f>'41benpresaad'!P14</f>
        <v>14817</v>
      </c>
      <c r="I14" s="165">
        <f t="shared" si="1"/>
        <v>28.998356035697512</v>
      </c>
      <c r="J14" s="164">
        <f>'41benpresaad'!R14</f>
        <v>18829</v>
      </c>
      <c r="K14" s="165">
        <f t="shared" si="2"/>
        <v>36.850242680444651</v>
      </c>
      <c r="L14" s="164">
        <f>'41benpresaad'!T14</f>
        <v>0</v>
      </c>
      <c r="M14" s="165">
        <f t="shared" si="3"/>
        <v>0</v>
      </c>
      <c r="N14" s="164">
        <f t="shared" si="5"/>
        <v>51096</v>
      </c>
      <c r="O14" s="165">
        <f t="shared" si="6"/>
        <v>100</v>
      </c>
      <c r="P14" s="166"/>
      <c r="Q14" s="166">
        <f t="shared" si="4"/>
        <v>1.1868989547038327</v>
      </c>
      <c r="R14" s="162"/>
      <c r="S14" s="162"/>
      <c r="T14" s="162"/>
      <c r="U14" s="162"/>
      <c r="V14" s="162"/>
      <c r="W14" s="162"/>
    </row>
    <row r="15" spans="2:25" s="191" customFormat="1" ht="18" customHeight="1" x14ac:dyDescent="0.2">
      <c r="B15" s="146" t="s">
        <v>5</v>
      </c>
      <c r="C15" s="159"/>
      <c r="D15" s="163">
        <f>'41benpresaad'!D15</f>
        <v>17880</v>
      </c>
      <c r="E15" s="162"/>
      <c r="F15" s="163">
        <f>'41benpresaad'!F15+'41benpresaad'!H15+'41benpresaad'!J15+'41benpresaad'!L15+'41benpresaad'!N15</f>
        <v>18906</v>
      </c>
      <c r="G15" s="165">
        <f t="shared" si="0"/>
        <v>66.82690608320668</v>
      </c>
      <c r="H15" s="164">
        <f>'41benpresaad'!P15</f>
        <v>202</v>
      </c>
      <c r="I15" s="165">
        <f t="shared" si="1"/>
        <v>0.71400798840620694</v>
      </c>
      <c r="J15" s="164">
        <f>'41benpresaad'!R15</f>
        <v>9183</v>
      </c>
      <c r="K15" s="165">
        <f t="shared" si="2"/>
        <v>32.459085928387118</v>
      </c>
      <c r="L15" s="164">
        <f>'41benpresaad'!T15</f>
        <v>0</v>
      </c>
      <c r="M15" s="165">
        <f t="shared" si="3"/>
        <v>0</v>
      </c>
      <c r="N15" s="164">
        <f t="shared" si="5"/>
        <v>28291</v>
      </c>
      <c r="O15" s="165">
        <f t="shared" si="6"/>
        <v>100</v>
      </c>
      <c r="P15" s="166"/>
      <c r="Q15" s="166">
        <f t="shared" si="4"/>
        <v>1.5822706935123043</v>
      </c>
      <c r="R15" s="162"/>
      <c r="S15" s="162"/>
      <c r="T15" s="162"/>
      <c r="U15" s="162"/>
      <c r="V15" s="162"/>
      <c r="W15" s="162"/>
    </row>
    <row r="16" spans="2:25" s="191" customFormat="1" ht="18" customHeight="1" x14ac:dyDescent="0.2">
      <c r="B16" s="146" t="s">
        <v>4</v>
      </c>
      <c r="C16" s="159"/>
      <c r="D16" s="163">
        <f>'41benpresaad'!D16</f>
        <v>125164</v>
      </c>
      <c r="E16" s="162"/>
      <c r="F16" s="164">
        <f>'41benpresaad'!F16+'41benpresaad'!H16+'41benpresaad'!J16+'41benpresaad'!L16+'41benpresaad'!N16</f>
        <v>78998</v>
      </c>
      <c r="G16" s="165">
        <f t="shared" si="0"/>
        <v>46.040155025206168</v>
      </c>
      <c r="H16" s="164">
        <f>'41benpresaad'!P16</f>
        <v>54522</v>
      </c>
      <c r="I16" s="165">
        <f t="shared" si="1"/>
        <v>31.775504851822713</v>
      </c>
      <c r="J16" s="164">
        <f>'41benpresaad'!R16</f>
        <v>35522</v>
      </c>
      <c r="K16" s="165">
        <f t="shared" si="2"/>
        <v>20.702275839962702</v>
      </c>
      <c r="L16" s="164">
        <f>'41benpresaad'!T16</f>
        <v>2543</v>
      </c>
      <c r="M16" s="165">
        <f t="shared" si="3"/>
        <v>1.4820642830084214</v>
      </c>
      <c r="N16" s="164">
        <f t="shared" si="5"/>
        <v>171585</v>
      </c>
      <c r="O16" s="165">
        <f t="shared" si="6"/>
        <v>100.00000000000001</v>
      </c>
      <c r="P16" s="166"/>
      <c r="Q16" s="166">
        <f t="shared" si="4"/>
        <v>1.3708814035984789</v>
      </c>
      <c r="R16" s="162"/>
      <c r="S16" s="162"/>
      <c r="T16" s="162"/>
      <c r="U16" s="162"/>
      <c r="V16" s="162"/>
      <c r="W16" s="162"/>
    </row>
    <row r="17" spans="2:25" s="191" customFormat="1" ht="18" customHeight="1" x14ac:dyDescent="0.2">
      <c r="B17" s="146" t="s">
        <v>40</v>
      </c>
      <c r="C17" s="159"/>
      <c r="D17" s="163">
        <f>'41benpresaad'!D17</f>
        <v>74540</v>
      </c>
      <c r="E17" s="162"/>
      <c r="F17" s="164">
        <f>'41benpresaad'!F17+'41benpresaad'!H17+'41benpresaad'!J17+'41benpresaad'!L17+'41benpresaad'!N17</f>
        <v>71592</v>
      </c>
      <c r="G17" s="165">
        <f t="shared" si="0"/>
        <v>70.888081352172918</v>
      </c>
      <c r="H17" s="164">
        <f>'41benpresaad'!P17</f>
        <v>11075</v>
      </c>
      <c r="I17" s="165">
        <f t="shared" si="1"/>
        <v>10.96610656184092</v>
      </c>
      <c r="J17" s="164">
        <f>'41benpresaad'!R17</f>
        <v>18304</v>
      </c>
      <c r="K17" s="165">
        <f t="shared" si="2"/>
        <v>18.124028398007784</v>
      </c>
      <c r="L17" s="164">
        <f>'41benpresaad'!T17</f>
        <v>22</v>
      </c>
      <c r="M17" s="165">
        <f t="shared" si="3"/>
        <v>2.1783687978374738E-2</v>
      </c>
      <c r="N17" s="164">
        <f t="shared" si="5"/>
        <v>100993</v>
      </c>
      <c r="O17" s="165">
        <f t="shared" si="6"/>
        <v>99.999999999999986</v>
      </c>
      <c r="P17" s="166"/>
      <c r="Q17" s="166">
        <f t="shared" si="4"/>
        <v>1.3548832841427421</v>
      </c>
      <c r="R17" s="162"/>
      <c r="S17" s="162"/>
      <c r="T17" s="162"/>
      <c r="U17" s="162"/>
      <c r="V17" s="162"/>
      <c r="W17" s="162"/>
    </row>
    <row r="18" spans="2:25" s="191" customFormat="1" ht="18" customHeight="1" x14ac:dyDescent="0.2">
      <c r="B18" s="146" t="s">
        <v>41</v>
      </c>
      <c r="C18" s="159"/>
      <c r="D18" s="163">
        <f>'41benpresaad'!D18</f>
        <v>219746</v>
      </c>
      <c r="E18" s="162"/>
      <c r="F18" s="164">
        <f>'41benpresaad'!F18+'41benpresaad'!H18+'41benpresaad'!J18+'41benpresaad'!L18+'41benpresaad'!N18</f>
        <v>119417</v>
      </c>
      <c r="G18" s="165">
        <f t="shared" si="0"/>
        <v>44.209852136505326</v>
      </c>
      <c r="H18" s="164">
        <f>'41benpresaad'!P18</f>
        <v>23795</v>
      </c>
      <c r="I18" s="165">
        <f t="shared" si="1"/>
        <v>8.809243504594356</v>
      </c>
      <c r="J18" s="164">
        <f>'41benpresaad'!R18</f>
        <v>126818</v>
      </c>
      <c r="K18" s="165">
        <f t="shared" si="2"/>
        <v>46.949806378047789</v>
      </c>
      <c r="L18" s="164">
        <f>'41benpresaad'!T18</f>
        <v>84</v>
      </c>
      <c r="M18" s="165">
        <f t="shared" si="3"/>
        <v>3.1097980852528934E-2</v>
      </c>
      <c r="N18" s="164">
        <f t="shared" si="5"/>
        <v>270114</v>
      </c>
      <c r="O18" s="165">
        <f t="shared" si="6"/>
        <v>100</v>
      </c>
      <c r="P18" s="166"/>
      <c r="Q18" s="166">
        <f t="shared" si="4"/>
        <v>1.2292100880107033</v>
      </c>
      <c r="R18" s="162"/>
      <c r="S18" s="162"/>
      <c r="T18" s="162"/>
      <c r="U18" s="162"/>
      <c r="V18" s="162"/>
      <c r="W18" s="162"/>
    </row>
    <row r="19" spans="2:25" s="191" customFormat="1" ht="18" customHeight="1" x14ac:dyDescent="0.2">
      <c r="B19" s="146" t="s">
        <v>3</v>
      </c>
      <c r="C19" s="159"/>
      <c r="D19" s="163">
        <f>'41benpresaad'!D19</f>
        <v>158505</v>
      </c>
      <c r="E19" s="162"/>
      <c r="F19" s="164">
        <f>'41benpresaad'!F19+'41benpresaad'!H19+'41benpresaad'!J19+'41benpresaad'!L19+'41benpresaad'!N19</f>
        <v>117414</v>
      </c>
      <c r="G19" s="165">
        <f t="shared" si="0"/>
        <v>47.999116986963294</v>
      </c>
      <c r="H19" s="164">
        <f>'41benpresaad'!P19</f>
        <v>23706</v>
      </c>
      <c r="I19" s="165">
        <f>H19*100/$N19</f>
        <v>9.6910680778523162</v>
      </c>
      <c r="J19" s="164">
        <f>'41benpresaad'!R19</f>
        <v>102821</v>
      </c>
      <c r="K19" s="165">
        <f>J19*100/$N19</f>
        <v>42.033464558881846</v>
      </c>
      <c r="L19" s="164">
        <f>'41benpresaad'!T19</f>
        <v>676</v>
      </c>
      <c r="M19" s="165">
        <f t="shared" si="3"/>
        <v>0.27635037630254644</v>
      </c>
      <c r="N19" s="164">
        <f t="shared" si="5"/>
        <v>244617</v>
      </c>
      <c r="O19" s="165">
        <f t="shared" si="6"/>
        <v>100</v>
      </c>
      <c r="P19" s="166"/>
      <c r="Q19" s="166">
        <f t="shared" si="4"/>
        <v>1.5432762373426705</v>
      </c>
      <c r="R19" s="162"/>
      <c r="S19" s="162"/>
      <c r="T19" s="162"/>
      <c r="U19" s="162"/>
      <c r="V19" s="162"/>
      <c r="W19" s="162"/>
    </row>
    <row r="20" spans="2:25" s="191" customFormat="1" ht="18" customHeight="1" x14ac:dyDescent="0.2">
      <c r="B20" s="146" t="s">
        <v>2</v>
      </c>
      <c r="C20" s="159"/>
      <c r="D20" s="163">
        <f>'41benpresaad'!D20</f>
        <v>36248</v>
      </c>
      <c r="E20" s="162"/>
      <c r="F20" s="164">
        <f>'41benpresaad'!F20+'41benpresaad'!H20+'41benpresaad'!J20+'41benpresaad'!L20+'41benpresaad'!N20</f>
        <v>17023</v>
      </c>
      <c r="G20" s="165">
        <f t="shared" si="0"/>
        <v>39.261497301536046</v>
      </c>
      <c r="H20" s="164">
        <f>'41benpresaad'!P20</f>
        <v>19676</v>
      </c>
      <c r="I20" s="165">
        <f>H20*100/$N20</f>
        <v>45.380321970570598</v>
      </c>
      <c r="J20" s="164">
        <f>'41benpresaad'!R20</f>
        <v>6659</v>
      </c>
      <c r="K20" s="165">
        <f>J20*100/$N20</f>
        <v>15.358180727893354</v>
      </c>
      <c r="L20" s="164">
        <f>'41benpresaad'!T20</f>
        <v>0</v>
      </c>
      <c r="M20" s="165">
        <f t="shared" si="3"/>
        <v>0</v>
      </c>
      <c r="N20" s="164">
        <f t="shared" si="5"/>
        <v>43358</v>
      </c>
      <c r="O20" s="165">
        <f t="shared" si="6"/>
        <v>100</v>
      </c>
      <c r="P20" s="166"/>
      <c r="Q20" s="166">
        <f t="shared" si="4"/>
        <v>1.1961487530346502</v>
      </c>
      <c r="R20" s="162"/>
      <c r="S20" s="162"/>
      <c r="T20" s="162"/>
      <c r="U20" s="162"/>
      <c r="V20" s="162"/>
      <c r="W20" s="162"/>
    </row>
    <row r="21" spans="2:25" s="191" customFormat="1" ht="18" customHeight="1" x14ac:dyDescent="0.2">
      <c r="B21" s="146" t="s">
        <v>35</v>
      </c>
      <c r="C21" s="159"/>
      <c r="D21" s="163">
        <f>'41benpresaad'!D21</f>
        <v>75850</v>
      </c>
      <c r="E21" s="162"/>
      <c r="F21" s="164">
        <f>'41benpresaad'!F21+'41benpresaad'!H21+'41benpresaad'!J21+'41benpresaad'!L21+'41benpresaad'!N21</f>
        <v>63521</v>
      </c>
      <c r="G21" s="165">
        <f t="shared" si="0"/>
        <v>63.957188022312167</v>
      </c>
      <c r="H21" s="164">
        <f>'41benpresaad'!P21</f>
        <v>16248</v>
      </c>
      <c r="I21" s="165">
        <f>H21*100/$N21</f>
        <v>16.359572282969854</v>
      </c>
      <c r="J21" s="164">
        <f>'41benpresaad'!R21</f>
        <v>19415</v>
      </c>
      <c r="K21" s="165">
        <f>J21*100/$N21</f>
        <v>19.548319539257736</v>
      </c>
      <c r="L21" s="164">
        <f>'41benpresaad'!T21</f>
        <v>134</v>
      </c>
      <c r="M21" s="165">
        <f t="shared" si="3"/>
        <v>0.13492015546023883</v>
      </c>
      <c r="N21" s="164">
        <f t="shared" si="5"/>
        <v>99318</v>
      </c>
      <c r="O21" s="165">
        <f t="shared" si="6"/>
        <v>99.999999999999986</v>
      </c>
      <c r="P21" s="166"/>
      <c r="Q21" s="166">
        <f t="shared" si="4"/>
        <v>1.3094001318391562</v>
      </c>
      <c r="R21" s="162"/>
      <c r="S21" s="162"/>
      <c r="T21" s="162"/>
      <c r="U21" s="162"/>
      <c r="V21" s="162"/>
      <c r="W21" s="162"/>
    </row>
    <row r="22" spans="2:25" s="191" customFormat="1" ht="21" customHeight="1" x14ac:dyDescent="0.2">
      <c r="B22" s="146" t="s">
        <v>42</v>
      </c>
      <c r="C22" s="159"/>
      <c r="D22" s="163">
        <f>'41benpresaad'!D22</f>
        <v>185247</v>
      </c>
      <c r="E22" s="162"/>
      <c r="F22" s="164">
        <f>'41benpresaad'!F22+'41benpresaad'!H22+'41benpresaad'!J22+'41benpresaad'!L22+'41benpresaad'!N22</f>
        <v>179801</v>
      </c>
      <c r="G22" s="165">
        <f t="shared" si="0"/>
        <v>70.152281887312185</v>
      </c>
      <c r="H22" s="164">
        <f>'41benpresaad'!P22</f>
        <v>27478</v>
      </c>
      <c r="I22" s="165">
        <f>H22*100/$N22</f>
        <v>10.720988213077593</v>
      </c>
      <c r="J22" s="164">
        <f>'41benpresaad'!R22</f>
        <v>48940</v>
      </c>
      <c r="K22" s="165">
        <f>J22*100/$N22</f>
        <v>19.09473626712342</v>
      </c>
      <c r="L22" s="164">
        <f>'41benpresaad'!T22</f>
        <v>82</v>
      </c>
      <c r="M22" s="165">
        <f t="shared" si="3"/>
        <v>3.1993632486802627E-2</v>
      </c>
      <c r="N22" s="164">
        <f t="shared" si="5"/>
        <v>256301</v>
      </c>
      <c r="O22" s="165">
        <f t="shared" si="6"/>
        <v>100</v>
      </c>
      <c r="P22" s="166"/>
      <c r="Q22" s="166">
        <f t="shared" si="4"/>
        <v>1.3835635664815085</v>
      </c>
      <c r="R22" s="162"/>
      <c r="S22" s="162"/>
      <c r="T22" s="162"/>
      <c r="U22" s="162"/>
      <c r="V22" s="162"/>
      <c r="W22" s="162"/>
    </row>
    <row r="23" spans="2:25" s="191" customFormat="1" ht="18" customHeight="1" x14ac:dyDescent="0.2">
      <c r="B23" s="146" t="s">
        <v>43</v>
      </c>
      <c r="C23" s="159"/>
      <c r="D23" s="163">
        <f>'41benpresaad'!D23</f>
        <v>43612</v>
      </c>
      <c r="E23" s="162"/>
      <c r="F23" s="164">
        <f>'41benpresaad'!F23+'41benpresaad'!H23+'41benpresaad'!J23+'41benpresaad'!L23+'41benpresaad'!N23</f>
        <v>28540</v>
      </c>
      <c r="G23" s="165">
        <f t="shared" si="0"/>
        <v>50.754921662428195</v>
      </c>
      <c r="H23" s="164">
        <f>'41benpresaad'!P23</f>
        <v>1592</v>
      </c>
      <c r="I23" s="165">
        <f>H23*100/$N23</f>
        <v>2.8311785314150559</v>
      </c>
      <c r="J23" s="164">
        <f>'41benpresaad'!R23</f>
        <v>26096</v>
      </c>
      <c r="K23" s="165">
        <f>J23*100/$N23</f>
        <v>46.408564670733227</v>
      </c>
      <c r="L23" s="164">
        <f>'41benpresaad'!T23</f>
        <v>3</v>
      </c>
      <c r="M23" s="165">
        <f t="shared" si="3"/>
        <v>5.3351354235208334E-3</v>
      </c>
      <c r="N23" s="164">
        <f t="shared" si="5"/>
        <v>56231</v>
      </c>
      <c r="O23" s="165">
        <f t="shared" si="6"/>
        <v>100</v>
      </c>
      <c r="P23" s="166"/>
      <c r="Q23" s="166">
        <f t="shared" si="4"/>
        <v>1.2893469687242043</v>
      </c>
      <c r="R23" s="162"/>
      <c r="S23" s="162"/>
      <c r="T23" s="162"/>
      <c r="U23" s="162"/>
      <c r="V23" s="162"/>
      <c r="W23" s="162"/>
    </row>
    <row r="24" spans="2:25" s="191" customFormat="1" ht="22.5" customHeight="1" x14ac:dyDescent="0.2">
      <c r="B24" s="146" t="s">
        <v>44</v>
      </c>
      <c r="C24" s="159"/>
      <c r="D24" s="163">
        <f>'41benpresaad'!D24</f>
        <v>16218</v>
      </c>
      <c r="E24" s="162"/>
      <c r="F24" s="163">
        <f>'41benpresaad'!F24+'41benpresaad'!H24+'41benpresaad'!J24+'41benpresaad'!L24+'41benpresaad'!N24</f>
        <v>10030</v>
      </c>
      <c r="G24" s="167">
        <f t="shared" si="0"/>
        <v>44.222036065429215</v>
      </c>
      <c r="H24" s="164">
        <f>'41benpresaad'!P24</f>
        <v>2818</v>
      </c>
      <c r="I24" s="165">
        <f t="shared" si="1"/>
        <v>12.424496274414709</v>
      </c>
      <c r="J24" s="164">
        <f>'41benpresaad'!R24</f>
        <v>9795</v>
      </c>
      <c r="K24" s="165">
        <f t="shared" si="2"/>
        <v>43.18592654644857</v>
      </c>
      <c r="L24" s="164">
        <f>'41benpresaad'!T24</f>
        <v>38</v>
      </c>
      <c r="M24" s="165">
        <f t="shared" si="3"/>
        <v>0.16754111370750849</v>
      </c>
      <c r="N24" s="163">
        <f t="shared" si="5"/>
        <v>22681</v>
      </c>
      <c r="O24" s="165">
        <f t="shared" si="6"/>
        <v>100.00000000000001</v>
      </c>
      <c r="P24" s="166"/>
      <c r="Q24" s="166">
        <f t="shared" si="4"/>
        <v>1.3985078308052781</v>
      </c>
      <c r="R24" s="162"/>
      <c r="S24" s="162"/>
      <c r="T24" s="162"/>
      <c r="U24" s="162"/>
      <c r="V24" s="162"/>
      <c r="W24" s="162"/>
    </row>
    <row r="25" spans="2:25" s="191" customFormat="1" ht="18" customHeight="1" x14ac:dyDescent="0.2">
      <c r="B25" s="146" t="s">
        <v>45</v>
      </c>
      <c r="C25" s="159"/>
      <c r="D25" s="163">
        <f>'41benpresaad'!D25</f>
        <v>69548</v>
      </c>
      <c r="E25" s="162"/>
      <c r="F25" s="163">
        <f>'41benpresaad'!F25+'41benpresaad'!H25+'41benpresaad'!J25+'41benpresaad'!L25+'41benpresaad'!N25</f>
        <v>53518</v>
      </c>
      <c r="G25" s="167">
        <f t="shared" si="0"/>
        <v>54.32086234546599</v>
      </c>
      <c r="H25" s="164">
        <f>'41benpresaad'!P25</f>
        <v>1341</v>
      </c>
      <c r="I25" s="165">
        <f t="shared" si="1"/>
        <v>1.3611173138994337</v>
      </c>
      <c r="J25" s="164">
        <f>'41benpresaad'!R25</f>
        <v>36538</v>
      </c>
      <c r="K25" s="165">
        <f t="shared" si="2"/>
        <v>37.086133046426177</v>
      </c>
      <c r="L25" s="164">
        <f>'41benpresaad'!T25</f>
        <v>7125</v>
      </c>
      <c r="M25" s="165">
        <f t="shared" si="3"/>
        <v>7.2318872942084003</v>
      </c>
      <c r="N25" s="163">
        <f t="shared" si="5"/>
        <v>98522</v>
      </c>
      <c r="O25" s="165">
        <f t="shared" si="6"/>
        <v>100</v>
      </c>
      <c r="P25" s="166"/>
      <c r="Q25" s="166">
        <f t="shared" si="4"/>
        <v>1.4166043595789959</v>
      </c>
      <c r="R25" s="162"/>
      <c r="S25" s="162"/>
      <c r="T25" s="162"/>
      <c r="U25" s="162"/>
      <c r="V25" s="162"/>
      <c r="W25" s="162"/>
    </row>
    <row r="26" spans="2:25" s="191" customFormat="1" ht="18" customHeight="1" x14ac:dyDescent="0.2">
      <c r="B26" s="146" t="s">
        <v>46</v>
      </c>
      <c r="C26" s="159"/>
      <c r="D26" s="163">
        <f>'41benpresaad'!D26</f>
        <v>9275</v>
      </c>
      <c r="E26" s="162"/>
      <c r="F26" s="163">
        <f>'41benpresaad'!F26+'41benpresaad'!H26+'41benpresaad'!J26+'41benpresaad'!L26+'41benpresaad'!N26</f>
        <v>11907</v>
      </c>
      <c r="G26" s="167">
        <f t="shared" si="0"/>
        <v>84.19601187950785</v>
      </c>
      <c r="H26" s="164">
        <f>'41benpresaad'!P26</f>
        <v>1037</v>
      </c>
      <c r="I26" s="165">
        <f t="shared" si="1"/>
        <v>7.3327676424833825</v>
      </c>
      <c r="J26" s="164">
        <f>'41benpresaad'!R26</f>
        <v>1198</v>
      </c>
      <c r="K26" s="165">
        <f t="shared" si="2"/>
        <v>8.4712204780087674</v>
      </c>
      <c r="L26" s="164">
        <f>'41benpresaad'!T26</f>
        <v>0</v>
      </c>
      <c r="M26" s="165">
        <f t="shared" si="3"/>
        <v>0</v>
      </c>
      <c r="N26" s="163">
        <f t="shared" si="5"/>
        <v>14142</v>
      </c>
      <c r="O26" s="165">
        <f t="shared" si="6"/>
        <v>100</v>
      </c>
      <c r="P26" s="166"/>
      <c r="Q26" s="166">
        <f t="shared" si="4"/>
        <v>1.524743935309973</v>
      </c>
      <c r="R26" s="162"/>
      <c r="S26" s="162"/>
      <c r="T26" s="162"/>
      <c r="U26" s="162"/>
      <c r="V26" s="162"/>
      <c r="W26" s="162"/>
    </row>
    <row r="27" spans="2:25" s="191" customFormat="1" ht="18" customHeight="1" x14ac:dyDescent="0.2">
      <c r="B27" s="146" t="s">
        <v>1</v>
      </c>
      <c r="C27" s="159"/>
      <c r="D27" s="163">
        <f>'41benpresaad'!D27</f>
        <v>3640</v>
      </c>
      <c r="E27" s="162"/>
      <c r="F27" s="163">
        <f>'41benpresaad'!F27+'41benpresaad'!H27+'41benpresaad'!J27+'41benpresaad'!L27+'41benpresaad'!N27</f>
        <v>3017</v>
      </c>
      <c r="G27" s="167">
        <f t="shared" si="0"/>
        <v>61.950718685831625</v>
      </c>
      <c r="H27" s="164">
        <f>'41benpresaad'!P27</f>
        <v>6</v>
      </c>
      <c r="I27" s="165">
        <f t="shared" si="1"/>
        <v>0.12320328542094455</v>
      </c>
      <c r="J27" s="164">
        <f>'41benpresaad'!R27</f>
        <v>1847</v>
      </c>
      <c r="K27" s="165">
        <f t="shared" si="2"/>
        <v>37.926078028747433</v>
      </c>
      <c r="L27" s="164">
        <f>'41benpresaad'!T27</f>
        <v>0</v>
      </c>
      <c r="M27" s="165">
        <f t="shared" si="3"/>
        <v>0</v>
      </c>
      <c r="N27" s="164">
        <f t="shared" si="5"/>
        <v>4870</v>
      </c>
      <c r="O27" s="165">
        <f t="shared" si="6"/>
        <v>100</v>
      </c>
      <c r="P27" s="166"/>
      <c r="Q27" s="166">
        <f t="shared" si="4"/>
        <v>1.3379120879120878</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1471946</v>
      </c>
      <c r="E30" s="174"/>
      <c r="F30" s="147">
        <f>SUM(F10:F27)</f>
        <v>1204505</v>
      </c>
      <c r="G30" s="175">
        <f>F30*100/$N30</f>
        <v>59.122061886233823</v>
      </c>
      <c r="H30" s="147">
        <f>SUM(H10:H27)</f>
        <v>218179</v>
      </c>
      <c r="I30" s="175">
        <f>H30*100/$N30</f>
        <v>10.709123117194705</v>
      </c>
      <c r="J30" s="147">
        <f>SUM(J10:J27)</f>
        <v>603893</v>
      </c>
      <c r="K30" s="175">
        <f>J30*100/$N30</f>
        <v>29.641553433703805</v>
      </c>
      <c r="L30" s="147">
        <f>SUM(L10:L28)</f>
        <v>10742</v>
      </c>
      <c r="M30" s="175">
        <f>L30*100/$N30</f>
        <v>0.52726156286767067</v>
      </c>
      <c r="N30" s="147">
        <f>F30+H30+J30+L30</f>
        <v>2037319</v>
      </c>
      <c r="O30" s="175">
        <f>G30+I30+K30+M30</f>
        <v>100</v>
      </c>
      <c r="P30" s="176"/>
      <c r="Q30" s="176">
        <f>(N30/D30)</f>
        <v>1.3840990090669087</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6"/>
  <sheetViews>
    <sheetView showGridLines="0"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32</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77" t="s">
        <v>415</v>
      </c>
      <c r="C3" s="1477"/>
      <c r="D3" s="1477"/>
      <c r="E3" s="1477"/>
      <c r="F3" s="1477"/>
      <c r="G3" s="1477"/>
      <c r="H3" s="1477"/>
      <c r="I3" s="1477"/>
      <c r="J3" s="1477"/>
      <c r="K3" s="1477"/>
      <c r="L3" s="1477"/>
      <c r="M3" s="1477"/>
      <c r="N3" s="1477"/>
      <c r="O3" s="1477"/>
      <c r="P3" s="1477"/>
      <c r="Q3" s="1477"/>
      <c r="R3" s="1477"/>
      <c r="S3" s="1477"/>
      <c r="T3" s="1477"/>
      <c r="U3" s="1477"/>
      <c r="V3" s="1477"/>
      <c r="W3" s="1477"/>
      <c r="X3" s="1477"/>
      <c r="Y3" s="823"/>
    </row>
    <row r="4" spans="2:30" s="621"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29" t="s">
        <v>52</v>
      </c>
      <c r="G6" s="1530"/>
      <c r="H6" s="1530"/>
      <c r="I6" s="1530"/>
      <c r="J6" s="1530"/>
      <c r="K6" s="1530"/>
      <c r="L6" s="1530"/>
      <c r="M6" s="1530"/>
      <c r="N6" s="1530"/>
      <c r="O6" s="1530"/>
      <c r="P6" s="1530"/>
      <c r="Q6" s="1530"/>
      <c r="R6" s="1530"/>
      <c r="S6" s="1530"/>
      <c r="T6" s="1530"/>
      <c r="U6" s="1530"/>
      <c r="V6" s="1530"/>
      <c r="W6" s="1531"/>
      <c r="X6" s="827"/>
      <c r="Y6" s="828"/>
    </row>
    <row r="7" spans="2:30" s="621" customFormat="1" ht="64.5" customHeight="1" x14ac:dyDescent="0.2">
      <c r="B7" s="1491" t="s">
        <v>12</v>
      </c>
      <c r="C7" s="625"/>
      <c r="D7" s="873" t="s">
        <v>246</v>
      </c>
      <c r="E7" s="625"/>
      <c r="F7" s="1532" t="s">
        <v>54</v>
      </c>
      <c r="G7" s="1533"/>
      <c r="H7" s="1534" t="s">
        <v>55</v>
      </c>
      <c r="I7" s="1535"/>
      <c r="J7" s="1536" t="s">
        <v>56</v>
      </c>
      <c r="K7" s="1537"/>
      <c r="L7" s="1536" t="s">
        <v>57</v>
      </c>
      <c r="M7" s="1538"/>
      <c r="N7" s="1537" t="s">
        <v>58</v>
      </c>
      <c r="O7" s="1537"/>
      <c r="P7" s="1536" t="s">
        <v>59</v>
      </c>
      <c r="Q7" s="1538"/>
      <c r="R7" s="1534" t="s">
        <v>60</v>
      </c>
      <c r="S7" s="1535"/>
      <c r="T7" s="1536" t="s">
        <v>61</v>
      </c>
      <c r="U7" s="1538"/>
      <c r="V7" s="1536" t="s">
        <v>0</v>
      </c>
      <c r="W7" s="1539"/>
      <c r="X7" s="627"/>
      <c r="Y7" s="857" t="s">
        <v>247</v>
      </c>
      <c r="AD7" s="829"/>
    </row>
    <row r="8" spans="2:30" s="626" customFormat="1" ht="20.25" customHeight="1" x14ac:dyDescent="0.2">
      <c r="B8" s="1492"/>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75604</v>
      </c>
      <c r="E10" s="633"/>
      <c r="F10" s="675">
        <v>5</v>
      </c>
      <c r="G10" s="676">
        <v>4.1448354287779113E-2</v>
      </c>
      <c r="H10" s="675">
        <v>26497</v>
      </c>
      <c r="I10" s="676">
        <v>22.496891373428415</v>
      </c>
      <c r="J10" s="675">
        <v>30805</v>
      </c>
      <c r="K10" s="676">
        <v>25.898844759971517</v>
      </c>
      <c r="L10" s="675">
        <v>5981</v>
      </c>
      <c r="M10" s="676">
        <v>6.7656467537436367</v>
      </c>
      <c r="N10" s="675">
        <v>12890</v>
      </c>
      <c r="O10" s="676">
        <v>12.528030778060005</v>
      </c>
      <c r="P10" s="675">
        <v>2671</v>
      </c>
      <c r="Q10" s="676">
        <v>2.7451563878290628</v>
      </c>
      <c r="R10" s="675">
        <v>26769</v>
      </c>
      <c r="S10" s="676">
        <v>29.514416587843943</v>
      </c>
      <c r="T10" s="675">
        <v>8</v>
      </c>
      <c r="U10" s="676">
        <v>9.5650048356413341E-3</v>
      </c>
      <c r="V10" s="833">
        <f>F10+H10+J10+L10+N10+P10+R10+T10</f>
        <v>105626</v>
      </c>
      <c r="W10" s="676">
        <f t="shared" ref="V10:W27" si="0">G10+I10+K10+M10+O10+Q10+S10+U10</f>
        <v>100</v>
      </c>
      <c r="X10" s="678"/>
      <c r="Y10" s="834">
        <f t="shared" ref="Y10:Y27" si="1">V10/D10</f>
        <v>1.3970953917782127</v>
      </c>
    </row>
    <row r="11" spans="2:30" s="633" customFormat="1" ht="18" customHeight="1" x14ac:dyDescent="0.2">
      <c r="B11" s="682" t="s">
        <v>7</v>
      </c>
      <c r="D11" s="835">
        <v>12514</v>
      </c>
      <c r="F11" s="683">
        <v>1975</v>
      </c>
      <c r="G11" s="684">
        <v>14.391281630215721</v>
      </c>
      <c r="H11" s="683">
        <v>1502</v>
      </c>
      <c r="I11" s="684">
        <v>3.2171381652608795</v>
      </c>
      <c r="J11" s="683">
        <v>663</v>
      </c>
      <c r="K11" s="684">
        <v>5.0160483690378443</v>
      </c>
      <c r="L11" s="683">
        <v>469</v>
      </c>
      <c r="M11" s="684">
        <v>3.4634619690975592</v>
      </c>
      <c r="N11" s="683">
        <v>2786</v>
      </c>
      <c r="O11" s="684">
        <v>20.243338060759871</v>
      </c>
      <c r="P11" s="683">
        <v>3747</v>
      </c>
      <c r="Q11" s="684">
        <v>22.057176979920879</v>
      </c>
      <c r="R11" s="683">
        <v>4841</v>
      </c>
      <c r="S11" s="684">
        <v>31.611554825707248</v>
      </c>
      <c r="T11" s="683">
        <v>0</v>
      </c>
      <c r="U11" s="684">
        <v>0</v>
      </c>
      <c r="V11" s="836">
        <f t="shared" si="0"/>
        <v>15983</v>
      </c>
      <c r="W11" s="684">
        <f t="shared" si="0"/>
        <v>100</v>
      </c>
      <c r="X11" s="678"/>
      <c r="Y11" s="837">
        <f t="shared" si="1"/>
        <v>1.2772095253316287</v>
      </c>
    </row>
    <row r="12" spans="2:30" s="633" customFormat="1" ht="22.5" customHeight="1" x14ac:dyDescent="0.2">
      <c r="B12" s="682" t="s">
        <v>37</v>
      </c>
      <c r="D12" s="835">
        <v>7731</v>
      </c>
      <c r="F12" s="685">
        <v>2344</v>
      </c>
      <c r="G12" s="684">
        <v>26.047201285061163</v>
      </c>
      <c r="H12" s="685">
        <v>511</v>
      </c>
      <c r="I12" s="684">
        <v>1.4456938094649698</v>
      </c>
      <c r="J12" s="685">
        <v>920</v>
      </c>
      <c r="K12" s="684">
        <v>7.7350796985048804</v>
      </c>
      <c r="L12" s="685">
        <v>572</v>
      </c>
      <c r="M12" s="684">
        <v>6.5735821079945636</v>
      </c>
      <c r="N12" s="685">
        <v>1809</v>
      </c>
      <c r="O12" s="684">
        <v>20.560978623501793</v>
      </c>
      <c r="P12" s="685">
        <v>1650</v>
      </c>
      <c r="Q12" s="684">
        <v>11.083652539231435</v>
      </c>
      <c r="R12" s="685">
        <v>2759</v>
      </c>
      <c r="S12" s="684">
        <v>26.553811936241196</v>
      </c>
      <c r="T12" s="685">
        <v>12</v>
      </c>
      <c r="U12" s="684">
        <v>0</v>
      </c>
      <c r="V12" s="836">
        <f t="shared" si="0"/>
        <v>10577</v>
      </c>
      <c r="W12" s="684">
        <f t="shared" si="0"/>
        <v>100</v>
      </c>
      <c r="X12" s="678"/>
      <c r="Y12" s="837">
        <f t="shared" si="1"/>
        <v>1.3681283145776744</v>
      </c>
    </row>
    <row r="13" spans="2:30" s="633" customFormat="1" ht="18" customHeight="1" x14ac:dyDescent="0.2">
      <c r="B13" s="682" t="s">
        <v>38</v>
      </c>
      <c r="D13" s="835">
        <v>7911</v>
      </c>
      <c r="F13" s="683">
        <v>380</v>
      </c>
      <c r="G13" s="684">
        <v>2.2477064220183487</v>
      </c>
      <c r="H13" s="683">
        <v>2554</v>
      </c>
      <c r="I13" s="684">
        <v>9.8776758409785934</v>
      </c>
      <c r="J13" s="683">
        <v>544</v>
      </c>
      <c r="K13" s="684">
        <v>2.6758409785932722</v>
      </c>
      <c r="L13" s="683">
        <v>586</v>
      </c>
      <c r="M13" s="684">
        <v>7.477064220183486</v>
      </c>
      <c r="N13" s="683">
        <v>2122</v>
      </c>
      <c r="O13" s="684">
        <v>19.602446483180429</v>
      </c>
      <c r="P13" s="683">
        <v>388</v>
      </c>
      <c r="Q13" s="684">
        <v>6.666666666666667</v>
      </c>
      <c r="R13" s="683">
        <v>4628</v>
      </c>
      <c r="S13" s="684">
        <v>51.452599388379205</v>
      </c>
      <c r="T13" s="683">
        <v>0</v>
      </c>
      <c r="U13" s="684">
        <v>0</v>
      </c>
      <c r="V13" s="836">
        <f t="shared" si="0"/>
        <v>11202</v>
      </c>
      <c r="W13" s="684">
        <f t="shared" si="0"/>
        <v>100</v>
      </c>
      <c r="X13" s="678"/>
      <c r="Y13" s="837">
        <f t="shared" si="1"/>
        <v>1.4160030337504741</v>
      </c>
    </row>
    <row r="14" spans="2:30" s="633" customFormat="1" ht="18" customHeight="1" x14ac:dyDescent="0.2">
      <c r="B14" s="682" t="s">
        <v>6</v>
      </c>
      <c r="D14" s="835">
        <v>14149</v>
      </c>
      <c r="F14" s="683">
        <v>771</v>
      </c>
      <c r="G14" s="684">
        <v>0.16137708445400753</v>
      </c>
      <c r="H14" s="683">
        <v>655</v>
      </c>
      <c r="I14" s="684">
        <v>3.0984400215169448</v>
      </c>
      <c r="J14" s="683">
        <v>431</v>
      </c>
      <c r="K14" s="684">
        <v>0</v>
      </c>
      <c r="L14" s="683">
        <v>1462</v>
      </c>
      <c r="M14" s="684">
        <v>14.922001075847231</v>
      </c>
      <c r="N14" s="683">
        <v>2997</v>
      </c>
      <c r="O14" s="684">
        <v>24.314147391070467</v>
      </c>
      <c r="P14" s="683">
        <v>4037</v>
      </c>
      <c r="Q14" s="684">
        <v>21.79666487358795</v>
      </c>
      <c r="R14" s="683">
        <v>6310</v>
      </c>
      <c r="S14" s="684">
        <v>35.707369553523399</v>
      </c>
      <c r="T14" s="683">
        <v>0</v>
      </c>
      <c r="U14" s="684">
        <v>0</v>
      </c>
      <c r="V14" s="836">
        <f t="shared" si="0"/>
        <v>16663</v>
      </c>
      <c r="W14" s="684">
        <f t="shared" si="0"/>
        <v>100</v>
      </c>
      <c r="X14" s="678"/>
      <c r="Y14" s="837">
        <f t="shared" si="1"/>
        <v>1.1776804014417981</v>
      </c>
    </row>
    <row r="15" spans="2:30" s="633" customFormat="1" ht="18" customHeight="1" x14ac:dyDescent="0.2">
      <c r="B15" s="682" t="s">
        <v>5</v>
      </c>
      <c r="D15" s="835">
        <v>5293</v>
      </c>
      <c r="F15" s="685">
        <v>2610</v>
      </c>
      <c r="G15" s="684">
        <v>0</v>
      </c>
      <c r="H15" s="685">
        <v>589</v>
      </c>
      <c r="I15" s="684">
        <v>5.5706304868316039</v>
      </c>
      <c r="J15" s="685">
        <v>441</v>
      </c>
      <c r="K15" s="684">
        <v>8.0925778132482051</v>
      </c>
      <c r="L15" s="685">
        <v>774</v>
      </c>
      <c r="M15" s="684">
        <v>12.721468475658419</v>
      </c>
      <c r="N15" s="685">
        <v>1975</v>
      </c>
      <c r="O15" s="684">
        <v>33.998403830806069</v>
      </c>
      <c r="P15" s="685">
        <v>99</v>
      </c>
      <c r="Q15" s="684">
        <v>0</v>
      </c>
      <c r="R15" s="685">
        <v>2288</v>
      </c>
      <c r="S15" s="684">
        <v>39.616919393455703</v>
      </c>
      <c r="T15" s="685">
        <v>0</v>
      </c>
      <c r="U15" s="684">
        <v>0</v>
      </c>
      <c r="V15" s="836">
        <f t="shared" si="0"/>
        <v>8776</v>
      </c>
      <c r="W15" s="684">
        <f t="shared" si="0"/>
        <v>100</v>
      </c>
      <c r="X15" s="678"/>
      <c r="Y15" s="837">
        <f t="shared" si="1"/>
        <v>1.6580389193274137</v>
      </c>
    </row>
    <row r="16" spans="2:30" s="744" customFormat="1" ht="18" customHeight="1" x14ac:dyDescent="0.2">
      <c r="B16" s="838" t="s">
        <v>4</v>
      </c>
      <c r="D16" s="839">
        <v>34869</v>
      </c>
      <c r="E16" s="822"/>
      <c r="F16" s="840">
        <v>5638</v>
      </c>
      <c r="G16" s="841">
        <v>14.10823965697068</v>
      </c>
      <c r="H16" s="840">
        <v>3832</v>
      </c>
      <c r="I16" s="841">
        <v>4.2299223548499247</v>
      </c>
      <c r="J16" s="840">
        <v>3386</v>
      </c>
      <c r="K16" s="841">
        <v>9.7183914706223202</v>
      </c>
      <c r="L16" s="840">
        <v>2061</v>
      </c>
      <c r="M16" s="841">
        <v>5.5742264457063389</v>
      </c>
      <c r="N16" s="840">
        <v>5279</v>
      </c>
      <c r="O16" s="841">
        <v>12.858963958743772</v>
      </c>
      <c r="P16" s="840">
        <v>16744</v>
      </c>
      <c r="Q16" s="841">
        <v>32.65036504809364</v>
      </c>
      <c r="R16" s="840">
        <v>9482</v>
      </c>
      <c r="S16" s="841">
        <v>20.020859891065012</v>
      </c>
      <c r="T16" s="840">
        <v>605</v>
      </c>
      <c r="U16" s="841">
        <v>0.83903117394831384</v>
      </c>
      <c r="V16" s="842">
        <f t="shared" si="0"/>
        <v>47027</v>
      </c>
      <c r="W16" s="841">
        <f t="shared" si="0"/>
        <v>100</v>
      </c>
      <c r="X16" s="843"/>
      <c r="Y16" s="837">
        <f t="shared" si="1"/>
        <v>1.3486764748057014</v>
      </c>
    </row>
    <row r="17" spans="2:25" s="744" customFormat="1" ht="18" customHeight="1" x14ac:dyDescent="0.2">
      <c r="B17" s="838" t="s">
        <v>40</v>
      </c>
      <c r="D17" s="839">
        <v>22485</v>
      </c>
      <c r="E17" s="822"/>
      <c r="F17" s="840">
        <v>2958</v>
      </c>
      <c r="G17" s="841">
        <v>6.9774527726995732</v>
      </c>
      <c r="H17" s="840">
        <v>5091</v>
      </c>
      <c r="I17" s="841">
        <v>8.4573866109515112</v>
      </c>
      <c r="J17" s="840">
        <v>2810</v>
      </c>
      <c r="K17" s="841">
        <v>12.122399233916601</v>
      </c>
      <c r="L17" s="840">
        <v>1212</v>
      </c>
      <c r="M17" s="841">
        <v>4.8359014538173586</v>
      </c>
      <c r="N17" s="840">
        <v>6934</v>
      </c>
      <c r="O17" s="841">
        <v>28.332027509358404</v>
      </c>
      <c r="P17" s="840">
        <v>3858</v>
      </c>
      <c r="Q17" s="841">
        <v>12.823191433794724</v>
      </c>
      <c r="R17" s="840">
        <v>7805</v>
      </c>
      <c r="S17" s="841">
        <v>26.412466266213983</v>
      </c>
      <c r="T17" s="840">
        <v>16</v>
      </c>
      <c r="U17" s="841">
        <v>3.9174719247845394E-2</v>
      </c>
      <c r="V17" s="842">
        <f t="shared" si="0"/>
        <v>30684</v>
      </c>
      <c r="W17" s="841">
        <f t="shared" si="0"/>
        <v>99.999999999999986</v>
      </c>
      <c r="X17" s="843"/>
      <c r="Y17" s="837">
        <f t="shared" si="1"/>
        <v>1.3646430953969313</v>
      </c>
    </row>
    <row r="18" spans="2:25" s="744" customFormat="1" ht="18" customHeight="1" x14ac:dyDescent="0.2">
      <c r="B18" s="838" t="s">
        <v>41</v>
      </c>
      <c r="D18" s="839">
        <v>45079</v>
      </c>
      <c r="E18" s="822"/>
      <c r="F18" s="840">
        <v>10</v>
      </c>
      <c r="G18" s="841">
        <v>0.38917682645664642</v>
      </c>
      <c r="H18" s="840">
        <v>4009</v>
      </c>
      <c r="I18" s="841">
        <v>5.0131877455410665</v>
      </c>
      <c r="J18" s="840">
        <v>5856</v>
      </c>
      <c r="K18" s="841">
        <v>10.515152074072708</v>
      </c>
      <c r="L18" s="840">
        <v>3528</v>
      </c>
      <c r="M18" s="841">
        <v>6.5237840529723146</v>
      </c>
      <c r="N18" s="840">
        <v>14898</v>
      </c>
      <c r="O18" s="841">
        <v>32.416031871922094</v>
      </c>
      <c r="P18" s="840">
        <v>6314</v>
      </c>
      <c r="Q18" s="841">
        <v>11.359905564675286</v>
      </c>
      <c r="R18" s="840">
        <v>20909</v>
      </c>
      <c r="S18" s="841">
        <v>33.677628788018517</v>
      </c>
      <c r="T18" s="840">
        <v>61</v>
      </c>
      <c r="U18" s="841">
        <v>0.10513307634136894</v>
      </c>
      <c r="V18" s="842">
        <f t="shared" si="0"/>
        <v>55585</v>
      </c>
      <c r="W18" s="841">
        <f t="shared" si="0"/>
        <v>100.00000000000001</v>
      </c>
      <c r="X18" s="843"/>
      <c r="Y18" s="837">
        <f t="shared" si="1"/>
        <v>1.2330575212404888</v>
      </c>
    </row>
    <row r="19" spans="2:25" s="744" customFormat="1" ht="18" customHeight="1" x14ac:dyDescent="0.2">
      <c r="B19" s="838" t="s">
        <v>3</v>
      </c>
      <c r="D19" s="839">
        <v>45687</v>
      </c>
      <c r="E19" s="822"/>
      <c r="F19" s="840">
        <v>18</v>
      </c>
      <c r="G19" s="841">
        <v>7.0628950806935764E-3</v>
      </c>
      <c r="H19" s="840">
        <v>21666</v>
      </c>
      <c r="I19" s="841">
        <v>5.0323127449941731</v>
      </c>
      <c r="J19" s="840">
        <v>1025</v>
      </c>
      <c r="K19" s="841">
        <v>8.1223293427976129E-2</v>
      </c>
      <c r="L19" s="840">
        <v>2984</v>
      </c>
      <c r="M19" s="841">
        <v>7.5113889183176186</v>
      </c>
      <c r="N19" s="840">
        <v>6467</v>
      </c>
      <c r="O19" s="841">
        <v>19.811420701345483</v>
      </c>
      <c r="P19" s="840">
        <v>7584</v>
      </c>
      <c r="Q19" s="841">
        <v>16.121058021683087</v>
      </c>
      <c r="R19" s="840">
        <v>29350</v>
      </c>
      <c r="S19" s="841">
        <v>51.403750397287851</v>
      </c>
      <c r="T19" s="840">
        <v>248</v>
      </c>
      <c r="U19" s="841">
        <v>3.1783027863121094E-2</v>
      </c>
      <c r="V19" s="842">
        <f t="shared" si="0"/>
        <v>69342</v>
      </c>
      <c r="W19" s="841">
        <f t="shared" si="0"/>
        <v>100.00000000000001</v>
      </c>
      <c r="X19" s="843"/>
      <c r="Y19" s="837">
        <f t="shared" si="1"/>
        <v>1.5177621642918118</v>
      </c>
    </row>
    <row r="20" spans="2:25" s="633" customFormat="1" ht="18" customHeight="1" x14ac:dyDescent="0.2">
      <c r="B20" s="838" t="s">
        <v>2</v>
      </c>
      <c r="D20" s="835">
        <v>12288</v>
      </c>
      <c r="F20" s="683">
        <v>362</v>
      </c>
      <c r="G20" s="684">
        <v>2.6190698107931776</v>
      </c>
      <c r="H20" s="683">
        <v>988</v>
      </c>
      <c r="I20" s="684">
        <v>3.3647124615528008</v>
      </c>
      <c r="J20" s="683">
        <v>197</v>
      </c>
      <c r="K20" s="684">
        <v>1.8175039612265822</v>
      </c>
      <c r="L20" s="683">
        <v>746</v>
      </c>
      <c r="M20" s="684">
        <v>6.0117438717494638</v>
      </c>
      <c r="N20" s="683">
        <v>3418</v>
      </c>
      <c r="O20" s="684">
        <v>28.250535930655232</v>
      </c>
      <c r="P20" s="683">
        <v>6053</v>
      </c>
      <c r="Q20" s="684">
        <v>37.794761860378415</v>
      </c>
      <c r="R20" s="683">
        <v>1981</v>
      </c>
      <c r="S20" s="684">
        <v>20.141672103644328</v>
      </c>
      <c r="T20" s="683">
        <v>0</v>
      </c>
      <c r="U20" s="684">
        <v>0</v>
      </c>
      <c r="V20" s="836">
        <f t="shared" si="0"/>
        <v>13745</v>
      </c>
      <c r="W20" s="684">
        <f t="shared" si="0"/>
        <v>100</v>
      </c>
      <c r="X20" s="678"/>
      <c r="Y20" s="837">
        <f t="shared" si="1"/>
        <v>1.1185709635416667</v>
      </c>
    </row>
    <row r="21" spans="2:25" s="633" customFormat="1" ht="18" customHeight="1" x14ac:dyDescent="0.2">
      <c r="B21" s="682" t="s">
        <v>35</v>
      </c>
      <c r="D21" s="835">
        <v>25770</v>
      </c>
      <c r="F21" s="683">
        <v>1547</v>
      </c>
      <c r="G21" s="684">
        <v>5.3052431721922009</v>
      </c>
      <c r="H21" s="683">
        <v>4483</v>
      </c>
      <c r="I21" s="684">
        <v>3.6950489265371695</v>
      </c>
      <c r="J21" s="683">
        <v>8806</v>
      </c>
      <c r="K21" s="684">
        <v>30.798159778004965</v>
      </c>
      <c r="L21" s="683">
        <v>1972</v>
      </c>
      <c r="M21" s="684">
        <v>7.5471009201109975</v>
      </c>
      <c r="N21" s="683">
        <v>4060</v>
      </c>
      <c r="O21" s="684">
        <v>17.328757119906527</v>
      </c>
      <c r="P21" s="683">
        <v>5996</v>
      </c>
      <c r="Q21" s="684">
        <v>16.445158463560684</v>
      </c>
      <c r="R21" s="683">
        <v>5361</v>
      </c>
      <c r="S21" s="684">
        <v>18.613991529136847</v>
      </c>
      <c r="T21" s="683">
        <v>84</v>
      </c>
      <c r="U21" s="684">
        <v>0.26654009055060612</v>
      </c>
      <c r="V21" s="836">
        <f t="shared" si="0"/>
        <v>32309</v>
      </c>
      <c r="W21" s="684">
        <f t="shared" si="0"/>
        <v>100.00000000000001</v>
      </c>
      <c r="X21" s="678"/>
      <c r="Y21" s="837">
        <f t="shared" si="1"/>
        <v>1.2537446643383781</v>
      </c>
    </row>
    <row r="22" spans="2:25" s="633" customFormat="1" ht="21" customHeight="1" x14ac:dyDescent="0.2">
      <c r="B22" s="682" t="s">
        <v>42</v>
      </c>
      <c r="D22" s="835">
        <v>61886</v>
      </c>
      <c r="F22" s="683">
        <v>2187</v>
      </c>
      <c r="G22" s="684">
        <v>2.2532814395789673</v>
      </c>
      <c r="H22" s="683">
        <v>16827</v>
      </c>
      <c r="I22" s="684">
        <v>13.798591305169941</v>
      </c>
      <c r="J22" s="683">
        <v>14577</v>
      </c>
      <c r="K22" s="684">
        <v>14.416274049446134</v>
      </c>
      <c r="L22" s="683">
        <v>6882</v>
      </c>
      <c r="M22" s="684">
        <v>8.5530151426815628</v>
      </c>
      <c r="N22" s="683">
        <v>15313</v>
      </c>
      <c r="O22" s="684">
        <v>24.417377054346627</v>
      </c>
      <c r="P22" s="683">
        <v>13055</v>
      </c>
      <c r="Q22" s="684">
        <v>16.926398058711374</v>
      </c>
      <c r="R22" s="683">
        <v>15746</v>
      </c>
      <c r="S22" s="684">
        <v>19.521611017443234</v>
      </c>
      <c r="T22" s="683">
        <v>66</v>
      </c>
      <c r="U22" s="684">
        <v>0.11345193262215779</v>
      </c>
      <c r="V22" s="836">
        <f t="shared" si="0"/>
        <v>84653</v>
      </c>
      <c r="W22" s="684">
        <f t="shared" si="0"/>
        <v>100</v>
      </c>
      <c r="X22" s="678"/>
      <c r="Y22" s="837">
        <f t="shared" si="1"/>
        <v>1.3678861131758395</v>
      </c>
    </row>
    <row r="23" spans="2:25" s="633" customFormat="1" ht="18" customHeight="1" x14ac:dyDescent="0.2">
      <c r="B23" s="682" t="s">
        <v>43</v>
      </c>
      <c r="D23" s="835">
        <v>13502</v>
      </c>
      <c r="F23" s="683">
        <v>1313</v>
      </c>
      <c r="G23" s="684">
        <v>8.3258093641171165</v>
      </c>
      <c r="H23" s="683">
        <v>2106</v>
      </c>
      <c r="I23" s="684">
        <v>9.538243260673287</v>
      </c>
      <c r="J23" s="683">
        <v>534</v>
      </c>
      <c r="K23" s="684">
        <v>0.88352895653295493</v>
      </c>
      <c r="L23" s="683">
        <v>1430</v>
      </c>
      <c r="M23" s="684">
        <v>8.2742164323487675</v>
      </c>
      <c r="N23" s="683">
        <v>2722</v>
      </c>
      <c r="O23" s="684">
        <v>15.62620920933832</v>
      </c>
      <c r="P23" s="683">
        <v>864</v>
      </c>
      <c r="Q23" s="684">
        <v>3.5147684767186895</v>
      </c>
      <c r="R23" s="683">
        <v>7658</v>
      </c>
      <c r="S23" s="684">
        <v>53.81787695085773</v>
      </c>
      <c r="T23" s="683">
        <v>2</v>
      </c>
      <c r="U23" s="684">
        <v>1.9347349413130401E-2</v>
      </c>
      <c r="V23" s="836">
        <f>F23+H23+J23+L23+N23+P23+R23+T23</f>
        <v>16629</v>
      </c>
      <c r="W23" s="684">
        <f t="shared" si="0"/>
        <v>100</v>
      </c>
      <c r="X23" s="678"/>
      <c r="Y23" s="837">
        <f t="shared" si="1"/>
        <v>1.2315953192119686</v>
      </c>
    </row>
    <row r="24" spans="2:25" s="633" customFormat="1" ht="22.5" customHeight="1" x14ac:dyDescent="0.2">
      <c r="B24" s="682" t="s">
        <v>44</v>
      </c>
      <c r="D24" s="835">
        <v>3245</v>
      </c>
      <c r="F24" s="685">
        <v>307</v>
      </c>
      <c r="G24" s="686">
        <v>3.2579185520361991</v>
      </c>
      <c r="H24" s="685">
        <v>359</v>
      </c>
      <c r="I24" s="684">
        <v>6.4253393665158374</v>
      </c>
      <c r="J24" s="685">
        <v>167</v>
      </c>
      <c r="K24" s="684">
        <v>5.2187028657616894</v>
      </c>
      <c r="L24" s="685">
        <v>189</v>
      </c>
      <c r="M24" s="684">
        <v>3.4690799396681751</v>
      </c>
      <c r="N24" s="685">
        <v>950</v>
      </c>
      <c r="O24" s="684">
        <v>17.134238310708898</v>
      </c>
      <c r="P24" s="685">
        <v>730</v>
      </c>
      <c r="Q24" s="684">
        <v>12.428355957767723</v>
      </c>
      <c r="R24" s="685">
        <v>1393</v>
      </c>
      <c r="S24" s="684">
        <v>51.945701357466064</v>
      </c>
      <c r="T24" s="685">
        <v>11</v>
      </c>
      <c r="U24" s="684">
        <v>0.12066365007541478</v>
      </c>
      <c r="V24" s="844">
        <f t="shared" si="0"/>
        <v>4106</v>
      </c>
      <c r="W24" s="684">
        <f t="shared" si="0"/>
        <v>100</v>
      </c>
      <c r="X24" s="678"/>
      <c r="Y24" s="837">
        <f t="shared" si="1"/>
        <v>1.2653312788906008</v>
      </c>
    </row>
    <row r="25" spans="2:25" s="633" customFormat="1" ht="18" customHeight="1" x14ac:dyDescent="0.2">
      <c r="B25" s="682" t="s">
        <v>45</v>
      </c>
      <c r="D25" s="835">
        <v>17144</v>
      </c>
      <c r="F25" s="685">
        <v>265</v>
      </c>
      <c r="G25" s="686">
        <v>0.41635124905374715</v>
      </c>
      <c r="H25" s="685">
        <v>4295</v>
      </c>
      <c r="I25" s="684">
        <v>12.162503154176129</v>
      </c>
      <c r="J25" s="685">
        <v>1344</v>
      </c>
      <c r="K25" s="684">
        <v>6.594330894103793</v>
      </c>
      <c r="L25" s="685">
        <v>1933</v>
      </c>
      <c r="M25" s="684">
        <v>8.2555303221465213</v>
      </c>
      <c r="N25" s="685">
        <v>6101</v>
      </c>
      <c r="O25" s="684">
        <v>27.294137437967869</v>
      </c>
      <c r="P25" s="685">
        <v>660</v>
      </c>
      <c r="Q25" s="684">
        <v>2.5864244259399447</v>
      </c>
      <c r="R25" s="685">
        <v>7254</v>
      </c>
      <c r="S25" s="684">
        <v>35.057616283959966</v>
      </c>
      <c r="T25" s="685">
        <v>2038</v>
      </c>
      <c r="U25" s="684">
        <v>7.6331062326520316</v>
      </c>
      <c r="V25" s="844">
        <f t="shared" si="0"/>
        <v>23890</v>
      </c>
      <c r="W25" s="684">
        <f t="shared" si="0"/>
        <v>99.999999999999986</v>
      </c>
      <c r="X25" s="678"/>
      <c r="Y25" s="837">
        <f t="shared" si="1"/>
        <v>1.3934904339710685</v>
      </c>
    </row>
    <row r="26" spans="2:25" s="633" customFormat="1" ht="18" customHeight="1" x14ac:dyDescent="0.2">
      <c r="B26" s="682" t="s">
        <v>46</v>
      </c>
      <c r="D26" s="835">
        <v>2339</v>
      </c>
      <c r="F26" s="685">
        <v>370</v>
      </c>
      <c r="G26" s="686">
        <v>8.1975827640567527</v>
      </c>
      <c r="H26" s="685">
        <v>488</v>
      </c>
      <c r="I26" s="684">
        <v>11.008933263268524</v>
      </c>
      <c r="J26" s="685">
        <v>701</v>
      </c>
      <c r="K26" s="684">
        <v>20.546505517603784</v>
      </c>
      <c r="L26" s="685">
        <v>427</v>
      </c>
      <c r="M26" s="684">
        <v>9.1697320021019451</v>
      </c>
      <c r="N26" s="685">
        <v>719</v>
      </c>
      <c r="O26" s="684">
        <v>17.892800840777721</v>
      </c>
      <c r="P26" s="685">
        <v>491</v>
      </c>
      <c r="Q26" s="684">
        <v>13.110877561744614</v>
      </c>
      <c r="R26" s="685">
        <v>482</v>
      </c>
      <c r="S26" s="684">
        <v>20.073568050446664</v>
      </c>
      <c r="T26" s="685">
        <v>0</v>
      </c>
      <c r="U26" s="684">
        <v>0</v>
      </c>
      <c r="V26" s="844">
        <f t="shared" si="0"/>
        <v>3678</v>
      </c>
      <c r="W26" s="684">
        <f t="shared" si="0"/>
        <v>100.00000000000001</v>
      </c>
      <c r="X26" s="678"/>
      <c r="Y26" s="837">
        <f t="shared" si="1"/>
        <v>1.5724668661821291</v>
      </c>
    </row>
    <row r="27" spans="2:25" s="633" customFormat="1" ht="18" customHeight="1" x14ac:dyDescent="0.2">
      <c r="B27" s="682" t="s">
        <v>1</v>
      </c>
      <c r="D27" s="835">
        <v>1194</v>
      </c>
      <c r="F27" s="685">
        <v>180</v>
      </c>
      <c r="G27" s="686">
        <v>9.2670598146588041</v>
      </c>
      <c r="H27" s="685">
        <v>191</v>
      </c>
      <c r="I27" s="684">
        <v>12.973883740522325</v>
      </c>
      <c r="J27" s="685">
        <v>362</v>
      </c>
      <c r="K27" s="684">
        <v>20.387531592249367</v>
      </c>
      <c r="L27" s="685">
        <v>20</v>
      </c>
      <c r="M27" s="684">
        <v>1.5164279696714407</v>
      </c>
      <c r="N27" s="685">
        <v>109</v>
      </c>
      <c r="O27" s="684">
        <v>7.5821398483572029</v>
      </c>
      <c r="P27" s="685">
        <v>2</v>
      </c>
      <c r="Q27" s="684">
        <v>0.42122999157540014</v>
      </c>
      <c r="R27" s="685">
        <v>678</v>
      </c>
      <c r="S27" s="684">
        <v>47.851727042965457</v>
      </c>
      <c r="T27" s="685">
        <v>0</v>
      </c>
      <c r="U27" s="684">
        <v>0</v>
      </c>
      <c r="V27" s="836">
        <f t="shared" si="0"/>
        <v>1542</v>
      </c>
      <c r="W27" s="684">
        <f t="shared" si="0"/>
        <v>100</v>
      </c>
      <c r="X27" s="678"/>
      <c r="Y27" s="837">
        <f t="shared" si="1"/>
        <v>1.2914572864321607</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31"/>
      <c r="D30" s="1272">
        <f>SUM(D10:D29)</f>
        <v>408690</v>
      </c>
      <c r="E30" s="1231"/>
      <c r="F30" s="1256">
        <f>SUM(F10:F27)</f>
        <v>23240</v>
      </c>
      <c r="G30" s="1257">
        <f>F30*100/$V30</f>
        <v>4.2100152712688192</v>
      </c>
      <c r="H30" s="1256">
        <f>SUM(H10:H27)</f>
        <v>96643</v>
      </c>
      <c r="I30" s="1257">
        <f>H30*100/$V30</f>
        <v>17.507250682497098</v>
      </c>
      <c r="J30" s="1256">
        <f>SUM(J10:J27)</f>
        <v>73569</v>
      </c>
      <c r="K30" s="1257">
        <f>J30*100/$V30</f>
        <v>13.327306948880198</v>
      </c>
      <c r="L30" s="1256">
        <f>SUM(L10:L27)</f>
        <v>33228</v>
      </c>
      <c r="M30" s="1257">
        <f>L30*100/$V30</f>
        <v>6.0193798379397734</v>
      </c>
      <c r="N30" s="1256">
        <f>SUM(N10:N27)</f>
        <v>91549</v>
      </c>
      <c r="O30" s="1257">
        <f>N30*100/$V30</f>
        <v>16.584453015033958</v>
      </c>
      <c r="P30" s="1256">
        <f>SUM(P10:P27)</f>
        <v>74943</v>
      </c>
      <c r="Q30" s="1257">
        <f>P30*100/$V30</f>
        <v>13.576212326794284</v>
      </c>
      <c r="R30" s="1256">
        <f>SUM(R10:R27)</f>
        <v>155694</v>
      </c>
      <c r="S30" s="1257">
        <f>R30*100/$V30</f>
        <v>28.204566163723218</v>
      </c>
      <c r="T30" s="1256">
        <f>SUM(T10:T28)</f>
        <v>3151</v>
      </c>
      <c r="U30" s="1257">
        <f>T30*100/$V30</f>
        <v>0.57081575386265282</v>
      </c>
      <c r="V30" s="1256">
        <f>SUM(V10:V27)</f>
        <v>552017</v>
      </c>
      <c r="W30" s="1257">
        <f>G30+I30+K30+M30+O30+Q30+S30+U30</f>
        <v>100</v>
      </c>
      <c r="X30" s="1273"/>
      <c r="Y30" s="1274">
        <f>(V30/D30)</f>
        <v>1.35069857349091</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54" customFormat="1" x14ac:dyDescent="0.2">
      <c r="T37" s="697"/>
      <c r="U37" s="697"/>
    </row>
    <row r="38" spans="2:25" s="854" customFormat="1" x14ac:dyDescent="0.2">
      <c r="T38" s="697"/>
      <c r="U38" s="697"/>
    </row>
    <row r="39" spans="2:25" s="854" customFormat="1" x14ac:dyDescent="0.2">
      <c r="T39" s="697"/>
      <c r="U39" s="697"/>
    </row>
    <row r="40" spans="2:25" s="854" customFormat="1" x14ac:dyDescent="0.2">
      <c r="T40" s="697"/>
      <c r="U40" s="697"/>
    </row>
    <row r="41" spans="2:25" s="822" customFormat="1" x14ac:dyDescent="0.2">
      <c r="T41" s="920"/>
      <c r="U41" s="920"/>
    </row>
    <row r="42" spans="2:25" s="822" customFormat="1" x14ac:dyDescent="0.2">
      <c r="T42" s="920"/>
      <c r="U42" s="920"/>
    </row>
    <row r="43" spans="2:25" s="822" customFormat="1" x14ac:dyDescent="0.2">
      <c r="T43" s="920"/>
      <c r="U43" s="920"/>
    </row>
    <row r="44" spans="2:25" x14ac:dyDescent="0.2">
      <c r="T44" s="734"/>
      <c r="U44" s="734"/>
      <c r="X44" s="615"/>
      <c r="Y44" s="615"/>
    </row>
    <row r="45" spans="2:25" x14ac:dyDescent="0.2">
      <c r="T45" s="734"/>
      <c r="U45" s="734"/>
      <c r="X45" s="615"/>
      <c r="Y45" s="615"/>
    </row>
    <row r="46" spans="2:25" x14ac:dyDescent="0.2">
      <c r="T46" s="734"/>
      <c r="U46" s="734"/>
      <c r="X46" s="615"/>
      <c r="Y46" s="615"/>
    </row>
    <row r="47" spans="2:25" x14ac:dyDescent="0.2">
      <c r="T47" s="734"/>
      <c r="U47" s="734"/>
      <c r="X47" s="615"/>
      <c r="Y47" s="615"/>
    </row>
    <row r="48" spans="2: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3" t="s">
        <v>420</v>
      </c>
      <c r="C3" s="1493"/>
      <c r="D3" s="1493"/>
      <c r="E3" s="1493"/>
      <c r="F3" s="1493"/>
      <c r="G3" s="1493"/>
      <c r="H3" s="1493"/>
      <c r="I3" s="1493"/>
      <c r="J3" s="1493"/>
      <c r="K3" s="1493"/>
      <c r="L3" s="1493"/>
      <c r="M3" s="1493"/>
      <c r="N3" s="1493"/>
      <c r="O3" s="1493"/>
      <c r="P3" s="1493"/>
      <c r="Q3" s="1493"/>
      <c r="R3" s="1493"/>
      <c r="S3" s="1493"/>
      <c r="T3" s="1493"/>
      <c r="U3" s="1493"/>
      <c r="V3" s="1493"/>
      <c r="W3" s="1493"/>
      <c r="X3" s="1493"/>
      <c r="Y3" s="7"/>
    </row>
    <row r="4" spans="2:25" s="4"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6" t="s">
        <v>52</v>
      </c>
      <c r="G6" s="1496"/>
      <c r="H6" s="1496"/>
      <c r="I6" s="1496"/>
      <c r="J6" s="1496"/>
      <c r="K6" s="1496"/>
      <c r="L6" s="1496"/>
      <c r="M6" s="1496"/>
      <c r="N6" s="1496"/>
      <c r="O6" s="1496"/>
      <c r="P6" s="1496"/>
      <c r="Q6" s="1496"/>
      <c r="R6" s="1496"/>
      <c r="S6" s="1496"/>
      <c r="T6" s="1496"/>
      <c r="U6" s="1496"/>
      <c r="V6" s="1496"/>
      <c r="W6" s="1496"/>
      <c r="X6" s="154"/>
      <c r="Y6" s="154"/>
    </row>
    <row r="7" spans="2:25" s="133" customFormat="1" ht="64.5" customHeight="1" x14ac:dyDescent="0.2">
      <c r="B7" s="1497" t="s">
        <v>12</v>
      </c>
      <c r="C7" s="155"/>
      <c r="D7" s="156" t="s">
        <v>53</v>
      </c>
      <c r="E7" s="155"/>
      <c r="F7" s="1498" t="s">
        <v>168</v>
      </c>
      <c r="G7" s="1498"/>
      <c r="H7" s="1498" t="s">
        <v>59</v>
      </c>
      <c r="I7" s="1498"/>
      <c r="J7" s="1498" t="s">
        <v>60</v>
      </c>
      <c r="K7" s="1498"/>
      <c r="L7" s="1498" t="s">
        <v>152</v>
      </c>
      <c r="M7" s="1498"/>
      <c r="N7" s="1498" t="s">
        <v>0</v>
      </c>
      <c r="O7" s="1498"/>
      <c r="P7" s="156"/>
      <c r="Q7" s="156" t="s">
        <v>62</v>
      </c>
    </row>
    <row r="8" spans="2:25" s="155" customFormat="1" ht="20.25" customHeight="1" x14ac:dyDescent="0.2">
      <c r="B8" s="149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75604</v>
      </c>
      <c r="F10" s="164">
        <f>'41abenpreGIII'!F10+'41abenpreGIII'!H10+'41abenpreGIII'!J10+'41abenpreGIII'!L10+'41abenpreGIII'!N10</f>
        <v>76178</v>
      </c>
      <c r="G10" s="165">
        <f t="shared" ref="G10:G27" si="0">F10*100/$N10</f>
        <v>72.120500634313515</v>
      </c>
      <c r="H10" s="164">
        <f>'41abenpreGIII'!P10</f>
        <v>2671</v>
      </c>
      <c r="I10" s="165">
        <f t="shared" ref="I10:I27" si="1">H10*100/$N10</f>
        <v>2.5287334557779335</v>
      </c>
      <c r="J10" s="164">
        <f>'41abenpreGIII'!R10</f>
        <v>26769</v>
      </c>
      <c r="K10" s="165">
        <f t="shared" ref="K10:K27" si="2">J10*100/$N10</f>
        <v>25.343192017116998</v>
      </c>
      <c r="L10" s="164">
        <f>'41abenpreGIII'!T10</f>
        <v>8</v>
      </c>
      <c r="M10" s="165">
        <f t="shared" ref="M10:M27" si="3">L10*100/$N10</f>
        <v>7.5738927915475355E-3</v>
      </c>
      <c r="N10" s="164">
        <f>F10+H10+J10+L10</f>
        <v>105626</v>
      </c>
      <c r="O10" s="165">
        <f>G10+I10+K10+M10</f>
        <v>99.999999999999986</v>
      </c>
      <c r="P10" s="166"/>
      <c r="Q10" s="166">
        <f t="shared" ref="Q10:Q27" si="4">N10/D10</f>
        <v>1.3970953917782127</v>
      </c>
    </row>
    <row r="11" spans="2:25" s="162" customFormat="1" ht="18" customHeight="1" x14ac:dyDescent="0.2">
      <c r="B11" s="146" t="s">
        <v>7</v>
      </c>
      <c r="C11" s="159"/>
      <c r="D11" s="163">
        <f>'41abenpreGIII'!D11</f>
        <v>12514</v>
      </c>
      <c r="F11" s="164">
        <f>'41abenpreGIII'!F11+'41abenpreGIII'!H11+'41abenpreGIII'!J11+'41abenpreGIII'!L11+'41abenpreGIII'!N11</f>
        <v>7395</v>
      </c>
      <c r="G11" s="165">
        <f t="shared" si="0"/>
        <v>46.267909654007383</v>
      </c>
      <c r="H11" s="164">
        <f>'41abenpreGIII'!P11</f>
        <v>3747</v>
      </c>
      <c r="I11" s="165">
        <f t="shared" si="1"/>
        <v>23.443658887568041</v>
      </c>
      <c r="J11" s="164">
        <f>'41abenpreGIII'!R11</f>
        <v>4841</v>
      </c>
      <c r="K11" s="165">
        <f t="shared" si="2"/>
        <v>30.288431458424576</v>
      </c>
      <c r="L11" s="164">
        <f>'41abenpreGIII'!T11</f>
        <v>0</v>
      </c>
      <c r="M11" s="165">
        <f t="shared" si="3"/>
        <v>0</v>
      </c>
      <c r="N11" s="164">
        <f t="shared" ref="N11:O27" si="5">F11+H11+J11+L11</f>
        <v>15983</v>
      </c>
      <c r="O11" s="165">
        <f t="shared" si="5"/>
        <v>100</v>
      </c>
      <c r="P11" s="166"/>
      <c r="Q11" s="166">
        <f t="shared" si="4"/>
        <v>1.2772095253316287</v>
      </c>
    </row>
    <row r="12" spans="2:25" s="162" customFormat="1" ht="22.5" customHeight="1" x14ac:dyDescent="0.2">
      <c r="B12" s="146" t="s">
        <v>37</v>
      </c>
      <c r="C12" s="159"/>
      <c r="D12" s="163">
        <f>'41abenpreGIII'!D12</f>
        <v>7731</v>
      </c>
      <c r="F12" s="164">
        <f>'41abenpreGIII'!F12+'41abenpreGIII'!H12+'41abenpreGIII'!J12+'41abenpreGIII'!L12+'41abenpreGIII'!N12</f>
        <v>6156</v>
      </c>
      <c r="G12" s="165">
        <f t="shared" si="0"/>
        <v>58.201758532665217</v>
      </c>
      <c r="H12" s="163">
        <f>'41abenpreGIII'!P12</f>
        <v>1650</v>
      </c>
      <c r="I12" s="165">
        <f t="shared" si="1"/>
        <v>15.599886546279663</v>
      </c>
      <c r="J12" s="164">
        <f>'41abenpreGIII'!R12</f>
        <v>2759</v>
      </c>
      <c r="K12" s="165">
        <f t="shared" si="2"/>
        <v>26.084901200718541</v>
      </c>
      <c r="L12" s="164">
        <f>'41abenpreGIII'!T12</f>
        <v>12</v>
      </c>
      <c r="M12" s="165">
        <f t="shared" si="3"/>
        <v>0.11345372033657937</v>
      </c>
      <c r="N12" s="164">
        <f t="shared" si="5"/>
        <v>10577</v>
      </c>
      <c r="O12" s="165">
        <f t="shared" si="5"/>
        <v>100.00000000000001</v>
      </c>
      <c r="P12" s="166"/>
      <c r="Q12" s="166">
        <f t="shared" si="4"/>
        <v>1.3681283145776744</v>
      </c>
    </row>
    <row r="13" spans="2:25" s="162" customFormat="1" ht="18" customHeight="1" x14ac:dyDescent="0.2">
      <c r="B13" s="146" t="s">
        <v>38</v>
      </c>
      <c r="C13" s="159"/>
      <c r="D13" s="163">
        <f>'41abenpreGIII'!D13</f>
        <v>7911</v>
      </c>
      <c r="F13" s="164">
        <f>'41abenpreGIII'!F13+'41abenpreGIII'!H13+'41abenpreGIII'!J13+'41abenpreGIII'!L13+'41abenpreGIII'!N13</f>
        <v>6186</v>
      </c>
      <c r="G13" s="165">
        <f t="shared" si="0"/>
        <v>55.222281735404394</v>
      </c>
      <c r="H13" s="164">
        <f>'41abenpreGIII'!P13</f>
        <v>388</v>
      </c>
      <c r="I13" s="165">
        <f t="shared" si="1"/>
        <v>3.4636672022853063</v>
      </c>
      <c r="J13" s="164">
        <f>'41abenpreGIII'!R13</f>
        <v>4628</v>
      </c>
      <c r="K13" s="165">
        <f t="shared" si="2"/>
        <v>41.314051062310298</v>
      </c>
      <c r="L13" s="164">
        <f>'41abenpreGIII'!T13</f>
        <v>0</v>
      </c>
      <c r="M13" s="165">
        <f t="shared" si="3"/>
        <v>0</v>
      </c>
      <c r="N13" s="164">
        <f t="shared" si="5"/>
        <v>11202</v>
      </c>
      <c r="O13" s="165">
        <f t="shared" si="5"/>
        <v>100</v>
      </c>
      <c r="P13" s="166"/>
      <c r="Q13" s="166">
        <f t="shared" si="4"/>
        <v>1.4160030337504741</v>
      </c>
    </row>
    <row r="14" spans="2:25" s="162" customFormat="1" ht="18" customHeight="1" x14ac:dyDescent="0.2">
      <c r="B14" s="146" t="s">
        <v>6</v>
      </c>
      <c r="C14" s="159"/>
      <c r="D14" s="163">
        <f>'41abenpreGIII'!D14</f>
        <v>14149</v>
      </c>
      <c r="F14" s="164">
        <f>'41abenpreGIII'!F14+'41abenpreGIII'!H14+'41abenpreGIII'!J14+'41abenpreGIII'!L14+'41abenpreGIII'!N14</f>
        <v>6316</v>
      </c>
      <c r="G14" s="165">
        <f t="shared" si="0"/>
        <v>37.904338954570008</v>
      </c>
      <c r="H14" s="164">
        <f>'41abenpreGIII'!P14</f>
        <v>4037</v>
      </c>
      <c r="I14" s="165">
        <f t="shared" si="1"/>
        <v>24.227330012602774</v>
      </c>
      <c r="J14" s="164">
        <f>'41abenpreGIII'!R14</f>
        <v>6310</v>
      </c>
      <c r="K14" s="165">
        <f t="shared" si="2"/>
        <v>37.868331032827221</v>
      </c>
      <c r="L14" s="164">
        <f>'41abenpreGIII'!T14</f>
        <v>0</v>
      </c>
      <c r="M14" s="165">
        <f t="shared" si="3"/>
        <v>0</v>
      </c>
      <c r="N14" s="164">
        <f t="shared" si="5"/>
        <v>16663</v>
      </c>
      <c r="O14" s="165">
        <f t="shared" si="5"/>
        <v>100</v>
      </c>
      <c r="P14" s="166"/>
      <c r="Q14" s="166">
        <f t="shared" si="4"/>
        <v>1.1776804014417981</v>
      </c>
    </row>
    <row r="15" spans="2:25" s="162" customFormat="1" ht="18" customHeight="1" x14ac:dyDescent="0.2">
      <c r="B15" s="146" t="s">
        <v>5</v>
      </c>
      <c r="C15" s="159"/>
      <c r="D15" s="163">
        <f>'41abenpreGIII'!D15</f>
        <v>5293</v>
      </c>
      <c r="F15" s="164">
        <f>'41abenpreGIII'!F15+'41abenpreGIII'!H15+'41abenpreGIII'!J15+'41abenpreGIII'!L15+'41abenpreGIII'!N15</f>
        <v>6389</v>
      </c>
      <c r="G15" s="165">
        <f t="shared" si="0"/>
        <v>72.800820419325433</v>
      </c>
      <c r="H15" s="163">
        <f>'41abenpreGIII'!P15</f>
        <v>99</v>
      </c>
      <c r="I15" s="165">
        <f t="shared" si="1"/>
        <v>1.1280765724703739</v>
      </c>
      <c r="J15" s="164">
        <f>'41abenpreGIII'!R15</f>
        <v>2288</v>
      </c>
      <c r="K15" s="165">
        <f t="shared" si="2"/>
        <v>26.071103008204194</v>
      </c>
      <c r="L15" s="164">
        <f>'41abenpreGIII'!T15</f>
        <v>0</v>
      </c>
      <c r="M15" s="165">
        <f t="shared" si="3"/>
        <v>0</v>
      </c>
      <c r="N15" s="164">
        <f t="shared" si="5"/>
        <v>8776</v>
      </c>
      <c r="O15" s="165">
        <f t="shared" si="5"/>
        <v>100</v>
      </c>
      <c r="P15" s="166"/>
      <c r="Q15" s="166">
        <f t="shared" si="4"/>
        <v>1.6580389193274137</v>
      </c>
    </row>
    <row r="16" spans="2:25" s="162" customFormat="1" ht="18" customHeight="1" x14ac:dyDescent="0.2">
      <c r="B16" s="146" t="s">
        <v>4</v>
      </c>
      <c r="C16" s="159"/>
      <c r="D16" s="163">
        <f>'41abenpreGIII'!D16</f>
        <v>34869</v>
      </c>
      <c r="F16" s="164">
        <f>'41abenpreGIII'!F16+'41abenpreGIII'!H16+'41abenpreGIII'!J16+'41abenpreGIII'!L16+'41abenpreGIII'!N16</f>
        <v>20196</v>
      </c>
      <c r="G16" s="165">
        <f t="shared" si="0"/>
        <v>42.945541922725241</v>
      </c>
      <c r="H16" s="164">
        <f>'41abenpreGIII'!P16</f>
        <v>16744</v>
      </c>
      <c r="I16" s="165">
        <f t="shared" si="1"/>
        <v>35.605077933952835</v>
      </c>
      <c r="J16" s="164">
        <f>'41abenpreGIII'!R16</f>
        <v>9482</v>
      </c>
      <c r="K16" s="165">
        <f t="shared" si="2"/>
        <v>20.162885151083419</v>
      </c>
      <c r="L16" s="164">
        <f>'41abenpreGIII'!T16</f>
        <v>605</v>
      </c>
      <c r="M16" s="165">
        <f t="shared" si="3"/>
        <v>1.2864949922385014</v>
      </c>
      <c r="N16" s="164">
        <f t="shared" si="5"/>
        <v>47027</v>
      </c>
      <c r="O16" s="165">
        <f t="shared" si="5"/>
        <v>100</v>
      </c>
      <c r="P16" s="166"/>
      <c r="Q16" s="166">
        <f t="shared" si="4"/>
        <v>1.3486764748057014</v>
      </c>
    </row>
    <row r="17" spans="2:25" s="162" customFormat="1" ht="18" customHeight="1" x14ac:dyDescent="0.2">
      <c r="B17" s="146" t="s">
        <v>40</v>
      </c>
      <c r="C17" s="159"/>
      <c r="D17" s="163">
        <f>'41abenpreGIII'!D17</f>
        <v>22485</v>
      </c>
      <c r="F17" s="164">
        <f>'41abenpreGIII'!F17+'41abenpreGIII'!H17+'41abenpreGIII'!J17+'41abenpreGIII'!L17+'41abenpreGIII'!N17</f>
        <v>19005</v>
      </c>
      <c r="G17" s="165">
        <f t="shared" si="0"/>
        <v>61.937817755181854</v>
      </c>
      <c r="H17" s="164">
        <f>'41abenpreGIII'!P17</f>
        <v>3858</v>
      </c>
      <c r="I17" s="165">
        <f t="shared" si="1"/>
        <v>12.573328118889323</v>
      </c>
      <c r="J17" s="164">
        <f>'41abenpreGIII'!R17</f>
        <v>7805</v>
      </c>
      <c r="K17" s="165">
        <f t="shared" si="2"/>
        <v>25.436709685829747</v>
      </c>
      <c r="L17" s="164">
        <f>'41abenpreGIII'!T17</f>
        <v>16</v>
      </c>
      <c r="M17" s="165">
        <f t="shared" si="3"/>
        <v>5.2144440099074436E-2</v>
      </c>
      <c r="N17" s="164">
        <f t="shared" si="5"/>
        <v>30684</v>
      </c>
      <c r="O17" s="165">
        <f t="shared" si="5"/>
        <v>99.999999999999986</v>
      </c>
      <c r="P17" s="166"/>
      <c r="Q17" s="166">
        <f t="shared" si="4"/>
        <v>1.3646430953969313</v>
      </c>
    </row>
    <row r="18" spans="2:25" s="162" customFormat="1" ht="18" customHeight="1" x14ac:dyDescent="0.2">
      <c r="B18" s="146" t="s">
        <v>41</v>
      </c>
      <c r="C18" s="159"/>
      <c r="D18" s="163">
        <f>'41abenpreGIII'!D18</f>
        <v>45079</v>
      </c>
      <c r="F18" s="164">
        <f>'41abenpreGIII'!F18+'41abenpreGIII'!H18+'41abenpreGIII'!J18+'41abenpreGIII'!L18+'41abenpreGIII'!N18</f>
        <v>28301</v>
      </c>
      <c r="G18" s="165">
        <f t="shared" si="0"/>
        <v>50.914815147971574</v>
      </c>
      <c r="H18" s="164">
        <f>'41abenpreGIII'!P18</f>
        <v>6314</v>
      </c>
      <c r="I18" s="165">
        <f t="shared" si="1"/>
        <v>11.359179634793559</v>
      </c>
      <c r="J18" s="164">
        <f>'41abenpreGIII'!R18</f>
        <v>20909</v>
      </c>
      <c r="K18" s="165">
        <f t="shared" si="2"/>
        <v>37.616263380408384</v>
      </c>
      <c r="L18" s="164">
        <f>'41abenpreGIII'!T18</f>
        <v>61</v>
      </c>
      <c r="M18" s="165">
        <f t="shared" si="3"/>
        <v>0.10974183682648196</v>
      </c>
      <c r="N18" s="164">
        <f t="shared" si="5"/>
        <v>55585</v>
      </c>
      <c r="O18" s="165">
        <f t="shared" si="5"/>
        <v>100</v>
      </c>
      <c r="P18" s="166"/>
      <c r="Q18" s="166">
        <f t="shared" si="4"/>
        <v>1.2330575212404888</v>
      </c>
    </row>
    <row r="19" spans="2:25" s="162" customFormat="1" ht="18" customHeight="1" x14ac:dyDescent="0.2">
      <c r="B19" s="146" t="s">
        <v>3</v>
      </c>
      <c r="C19" s="159"/>
      <c r="D19" s="163">
        <f>'41abenpreGIII'!D19</f>
        <v>45687</v>
      </c>
      <c r="F19" s="164">
        <f>'41abenpreGIII'!F19+'41abenpreGIII'!H19+'41abenpreGIII'!J19+'41abenpreGIII'!L19+'41abenpreGIII'!N19</f>
        <v>32160</v>
      </c>
      <c r="G19" s="165">
        <f t="shared" si="0"/>
        <v>46.378818032361337</v>
      </c>
      <c r="H19" s="164">
        <f>'41abenpreGIII'!P19</f>
        <v>7584</v>
      </c>
      <c r="I19" s="165">
        <f>H19*100/$N19</f>
        <v>10.93709440166133</v>
      </c>
      <c r="J19" s="164">
        <f>'41abenpreGIII'!R19</f>
        <v>29350</v>
      </c>
      <c r="K19" s="165">
        <f>J19*100/$N19</f>
        <v>42.326439964235242</v>
      </c>
      <c r="L19" s="164">
        <f>'41abenpreGIII'!T19</f>
        <v>248</v>
      </c>
      <c r="M19" s="165">
        <f t="shared" si="3"/>
        <v>0.35764760174208993</v>
      </c>
      <c r="N19" s="164">
        <f t="shared" si="5"/>
        <v>69342</v>
      </c>
      <c r="O19" s="165">
        <f t="shared" si="5"/>
        <v>100</v>
      </c>
      <c r="P19" s="166"/>
      <c r="Q19" s="166">
        <f t="shared" si="4"/>
        <v>1.5177621642918118</v>
      </c>
    </row>
    <row r="20" spans="2:25" s="162" customFormat="1" ht="18" customHeight="1" x14ac:dyDescent="0.2">
      <c r="B20" s="146" t="s">
        <v>2</v>
      </c>
      <c r="C20" s="159"/>
      <c r="D20" s="163">
        <f>'41abenpreGIII'!D20</f>
        <v>12288</v>
      </c>
      <c r="F20" s="164">
        <f>'41abenpreGIII'!F20+'41abenpreGIII'!H20+'41abenpreGIII'!J20+'41abenpreGIII'!L20+'41abenpreGIII'!N20</f>
        <v>5711</v>
      </c>
      <c r="G20" s="165">
        <f t="shared" si="0"/>
        <v>41.549654419789015</v>
      </c>
      <c r="H20" s="164">
        <f>'41abenpreGIII'!P20</f>
        <v>6053</v>
      </c>
      <c r="I20" s="165">
        <f>H20*100/$N20</f>
        <v>44.037831938886868</v>
      </c>
      <c r="J20" s="164">
        <f>'41abenpreGIII'!R20</f>
        <v>1981</v>
      </c>
      <c r="K20" s="165">
        <f>J20*100/$N20</f>
        <v>14.412513641324118</v>
      </c>
      <c r="L20" s="164">
        <f>'41abenpreGIII'!T20</f>
        <v>0</v>
      </c>
      <c r="M20" s="165">
        <f t="shared" si="3"/>
        <v>0</v>
      </c>
      <c r="N20" s="164">
        <f t="shared" si="5"/>
        <v>13745</v>
      </c>
      <c r="O20" s="165">
        <f t="shared" si="5"/>
        <v>100</v>
      </c>
      <c r="P20" s="166"/>
      <c r="Q20" s="166">
        <f t="shared" si="4"/>
        <v>1.1185709635416667</v>
      </c>
    </row>
    <row r="21" spans="2:25" s="162" customFormat="1" ht="18" customHeight="1" x14ac:dyDescent="0.2">
      <c r="B21" s="146" t="s">
        <v>35</v>
      </c>
      <c r="C21" s="159"/>
      <c r="D21" s="163">
        <f>'41abenpreGIII'!D21</f>
        <v>25770</v>
      </c>
      <c r="F21" s="164">
        <f>'41abenpreGIII'!F21+'41abenpreGIII'!H21+'41abenpreGIII'!J21+'41abenpreGIII'!L21+'41abenpreGIII'!N21</f>
        <v>20868</v>
      </c>
      <c r="G21" s="165">
        <f t="shared" si="0"/>
        <v>64.588814262279854</v>
      </c>
      <c r="H21" s="164">
        <f>'41abenpreGIII'!P21</f>
        <v>5996</v>
      </c>
      <c r="I21" s="165">
        <f>H21*100/$N21</f>
        <v>18.558296449905598</v>
      </c>
      <c r="J21" s="164">
        <f>'41abenpreGIII'!R21</f>
        <v>5361</v>
      </c>
      <c r="K21" s="165">
        <f>J21*100/$N21</f>
        <v>16.592899811198119</v>
      </c>
      <c r="L21" s="164">
        <f>'41abenpreGIII'!T21</f>
        <v>84</v>
      </c>
      <c r="M21" s="165">
        <f t="shared" si="3"/>
        <v>0.25998947661642269</v>
      </c>
      <c r="N21" s="164">
        <f t="shared" si="5"/>
        <v>32309</v>
      </c>
      <c r="O21" s="165">
        <f t="shared" si="5"/>
        <v>100</v>
      </c>
      <c r="P21" s="166"/>
      <c r="Q21" s="166">
        <f t="shared" si="4"/>
        <v>1.2537446643383781</v>
      </c>
    </row>
    <row r="22" spans="2:25" s="162" customFormat="1" ht="21" customHeight="1" x14ac:dyDescent="0.2">
      <c r="B22" s="146" t="s">
        <v>42</v>
      </c>
      <c r="C22" s="159"/>
      <c r="D22" s="163">
        <f>'41abenpreGIII'!D22</f>
        <v>61886</v>
      </c>
      <c r="F22" s="164">
        <f>'41abenpreGIII'!F22+'41abenpreGIII'!H22+'41abenpreGIII'!J22+'41abenpreGIII'!L22+'41abenpreGIII'!N22</f>
        <v>55786</v>
      </c>
      <c r="G22" s="165">
        <f t="shared" si="0"/>
        <v>65.899613717174816</v>
      </c>
      <c r="H22" s="164">
        <f>'41abenpreGIII'!P22</f>
        <v>13055</v>
      </c>
      <c r="I22" s="165">
        <f>H22*100/$N22</f>
        <v>15.421780681133569</v>
      </c>
      <c r="J22" s="164">
        <f>'41abenpreGIII'!R22</f>
        <v>15746</v>
      </c>
      <c r="K22" s="165">
        <f>J22*100/$N22</f>
        <v>18.600640260829504</v>
      </c>
      <c r="L22" s="164">
        <f>'41abenpreGIII'!T22</f>
        <v>66</v>
      </c>
      <c r="M22" s="165">
        <f t="shared" si="3"/>
        <v>7.7965340862107657E-2</v>
      </c>
      <c r="N22" s="164">
        <f t="shared" si="5"/>
        <v>84653</v>
      </c>
      <c r="O22" s="165">
        <f t="shared" si="5"/>
        <v>100</v>
      </c>
      <c r="P22" s="166"/>
      <c r="Q22" s="166">
        <f t="shared" si="4"/>
        <v>1.3678861131758395</v>
      </c>
    </row>
    <row r="23" spans="2:25" s="162" customFormat="1" ht="18" customHeight="1" x14ac:dyDescent="0.2">
      <c r="B23" s="146" t="s">
        <v>43</v>
      </c>
      <c r="C23" s="159"/>
      <c r="D23" s="163">
        <f>'41abenpreGIII'!D23</f>
        <v>13502</v>
      </c>
      <c r="F23" s="164">
        <f>'41abenpreGIII'!F23+'41abenpreGIII'!H23+'41abenpreGIII'!J23+'41abenpreGIII'!L23+'41abenpreGIII'!N23</f>
        <v>8105</v>
      </c>
      <c r="G23" s="165">
        <f t="shared" si="0"/>
        <v>48.740152745204163</v>
      </c>
      <c r="H23" s="164">
        <f>'41abenpreGIII'!P23</f>
        <v>864</v>
      </c>
      <c r="I23" s="165">
        <f>H23*100/$N23</f>
        <v>5.1957423777737688</v>
      </c>
      <c r="J23" s="164">
        <f>'41abenpreGIII'!R23</f>
        <v>7658</v>
      </c>
      <c r="K23" s="165">
        <f>J23*100/$N23</f>
        <v>46.05207769559204</v>
      </c>
      <c r="L23" s="164">
        <f>'41abenpreGIII'!T23</f>
        <v>2</v>
      </c>
      <c r="M23" s="165">
        <f t="shared" si="3"/>
        <v>1.2027181430031873E-2</v>
      </c>
      <c r="N23" s="164">
        <f t="shared" si="5"/>
        <v>16629</v>
      </c>
      <c r="O23" s="165">
        <f t="shared" si="5"/>
        <v>100</v>
      </c>
      <c r="P23" s="166"/>
      <c r="Q23" s="166">
        <f t="shared" si="4"/>
        <v>1.2315953192119686</v>
      </c>
    </row>
    <row r="24" spans="2:25" s="162" customFormat="1" ht="22.5" customHeight="1" x14ac:dyDescent="0.2">
      <c r="B24" s="146" t="s">
        <v>44</v>
      </c>
      <c r="C24" s="159"/>
      <c r="D24" s="163">
        <f>'41abenpreGIII'!D24</f>
        <v>3245</v>
      </c>
      <c r="F24" s="164">
        <f>'41abenpreGIII'!F24+'41abenpreGIII'!H24+'41abenpreGIII'!J24+'41abenpreGIII'!L24+'41abenpreGIII'!N24</f>
        <v>1972</v>
      </c>
      <c r="G24" s="167">
        <f t="shared" si="0"/>
        <v>48.027277155382365</v>
      </c>
      <c r="H24" s="163">
        <f>'41abenpreGIII'!P24</f>
        <v>730</v>
      </c>
      <c r="I24" s="165">
        <f t="shared" si="1"/>
        <v>17.778860204578667</v>
      </c>
      <c r="J24" s="164">
        <f>'41abenpreGIII'!R24</f>
        <v>1393</v>
      </c>
      <c r="K24" s="165">
        <f t="shared" si="2"/>
        <v>33.92596200681929</v>
      </c>
      <c r="L24" s="164">
        <f>'41abenpreGIII'!T24</f>
        <v>11</v>
      </c>
      <c r="M24" s="165">
        <f t="shared" si="3"/>
        <v>0.2679006332196785</v>
      </c>
      <c r="N24" s="163">
        <f t="shared" si="5"/>
        <v>4106</v>
      </c>
      <c r="O24" s="165">
        <f t="shared" si="5"/>
        <v>100</v>
      </c>
      <c r="P24" s="166"/>
      <c r="Q24" s="166">
        <f t="shared" si="4"/>
        <v>1.2653312788906008</v>
      </c>
    </row>
    <row r="25" spans="2:25" s="162" customFormat="1" ht="18" customHeight="1" x14ac:dyDescent="0.2">
      <c r="B25" s="146" t="s">
        <v>45</v>
      </c>
      <c r="C25" s="159"/>
      <c r="D25" s="163">
        <f>'41abenpreGIII'!D25</f>
        <v>17144</v>
      </c>
      <c r="F25" s="164">
        <f>'41abenpreGIII'!F25+'41abenpreGIII'!H25+'41abenpreGIII'!J25+'41abenpreGIII'!L25+'41abenpreGIII'!N25</f>
        <v>13938</v>
      </c>
      <c r="G25" s="167">
        <f t="shared" si="0"/>
        <v>58.342402678945163</v>
      </c>
      <c r="H25" s="163">
        <f>'41abenpreGIII'!P25</f>
        <v>660</v>
      </c>
      <c r="I25" s="165">
        <f t="shared" si="1"/>
        <v>2.7626622017580575</v>
      </c>
      <c r="J25" s="164">
        <f>'41abenpreGIII'!R25</f>
        <v>7254</v>
      </c>
      <c r="K25" s="165">
        <f t="shared" si="2"/>
        <v>30.364169108413563</v>
      </c>
      <c r="L25" s="164">
        <f>'41abenpreGIII'!T25</f>
        <v>2038</v>
      </c>
      <c r="M25" s="165">
        <f t="shared" si="3"/>
        <v>8.5307660108832142</v>
      </c>
      <c r="N25" s="163">
        <f t="shared" si="5"/>
        <v>23890</v>
      </c>
      <c r="O25" s="165">
        <f t="shared" si="5"/>
        <v>100</v>
      </c>
      <c r="P25" s="166"/>
      <c r="Q25" s="166">
        <f t="shared" si="4"/>
        <v>1.3934904339710685</v>
      </c>
    </row>
    <row r="26" spans="2:25" s="162" customFormat="1" ht="18" customHeight="1" x14ac:dyDescent="0.2">
      <c r="B26" s="146" t="s">
        <v>46</v>
      </c>
      <c r="C26" s="159"/>
      <c r="D26" s="163">
        <f>'41abenpreGIII'!D26</f>
        <v>2339</v>
      </c>
      <c r="F26" s="164">
        <f>'41abenpreGIII'!F26+'41abenpreGIII'!H26+'41abenpreGIII'!J26+'41abenpreGIII'!L26+'41abenpreGIII'!N26</f>
        <v>2705</v>
      </c>
      <c r="G26" s="167">
        <f t="shared" si="0"/>
        <v>73.545405111473627</v>
      </c>
      <c r="H26" s="163">
        <f>'41abenpreGIII'!P26</f>
        <v>491</v>
      </c>
      <c r="I26" s="165">
        <f t="shared" si="1"/>
        <v>13.349646547036432</v>
      </c>
      <c r="J26" s="164">
        <f>'41abenpreGIII'!R26</f>
        <v>482</v>
      </c>
      <c r="K26" s="165">
        <f t="shared" si="2"/>
        <v>13.104948341489941</v>
      </c>
      <c r="L26" s="164">
        <f>'41abenpreGIII'!T26</f>
        <v>0</v>
      </c>
      <c r="M26" s="165">
        <f t="shared" si="3"/>
        <v>0</v>
      </c>
      <c r="N26" s="163">
        <f t="shared" si="5"/>
        <v>3678</v>
      </c>
      <c r="O26" s="165">
        <f t="shared" si="5"/>
        <v>100</v>
      </c>
      <c r="P26" s="166"/>
      <c r="Q26" s="166">
        <f t="shared" si="4"/>
        <v>1.5724668661821291</v>
      </c>
    </row>
    <row r="27" spans="2:25" s="162" customFormat="1" ht="18" customHeight="1" x14ac:dyDescent="0.2">
      <c r="B27" s="146" t="s">
        <v>1</v>
      </c>
      <c r="C27" s="159"/>
      <c r="D27" s="163">
        <f>'41abenpreGIII'!D27</f>
        <v>1194</v>
      </c>
      <c r="F27" s="164">
        <f>'41abenpreGIII'!F27+'41abenpreGIII'!H27+'41abenpreGIII'!J27+'41abenpreGIII'!L27+'41abenpreGIII'!N27</f>
        <v>862</v>
      </c>
      <c r="G27" s="167">
        <f t="shared" si="0"/>
        <v>55.901426718547341</v>
      </c>
      <c r="H27" s="163">
        <f>'41abenpreGIII'!P27</f>
        <v>2</v>
      </c>
      <c r="I27" s="165">
        <f t="shared" si="1"/>
        <v>0.1297016861219196</v>
      </c>
      <c r="J27" s="164">
        <f>'41abenpreGIII'!R27</f>
        <v>678</v>
      </c>
      <c r="K27" s="165">
        <f t="shared" si="2"/>
        <v>43.968871595330739</v>
      </c>
      <c r="L27" s="164">
        <f>'41abenpreGIII'!T27</f>
        <v>0</v>
      </c>
      <c r="M27" s="165">
        <f t="shared" si="3"/>
        <v>0</v>
      </c>
      <c r="N27" s="164">
        <f t="shared" si="5"/>
        <v>1542</v>
      </c>
      <c r="O27" s="165">
        <f t="shared" si="5"/>
        <v>100</v>
      </c>
      <c r="P27" s="166"/>
      <c r="Q27" s="166">
        <f t="shared" si="4"/>
        <v>1.2914572864321607</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408690</v>
      </c>
      <c r="E30" s="174"/>
      <c r="F30" s="147">
        <f>SUM(F10:F27)</f>
        <v>318229</v>
      </c>
      <c r="G30" s="175">
        <f>F30*100/$N30</f>
        <v>57.648405755619848</v>
      </c>
      <c r="H30" s="147">
        <f>SUM(H10:H27)</f>
        <v>74943</v>
      </c>
      <c r="I30" s="175">
        <f>H30*100/$N30</f>
        <v>13.576212326794284</v>
      </c>
      <c r="J30" s="147">
        <f>SUM(J10:J27)</f>
        <v>155694</v>
      </c>
      <c r="K30" s="175">
        <f>J30*100/$N30</f>
        <v>28.204566163723218</v>
      </c>
      <c r="L30" s="147">
        <f>SUM(L10:L28)</f>
        <v>3151</v>
      </c>
      <c r="M30" s="175">
        <f>L30*100/$N30</f>
        <v>0.57081575386265282</v>
      </c>
      <c r="N30" s="147">
        <f>F30+H30+J30+L30</f>
        <v>552017</v>
      </c>
      <c r="O30" s="175">
        <f>G30+I30+K30+M30</f>
        <v>100</v>
      </c>
      <c r="P30" s="176"/>
      <c r="Q30" s="176">
        <f>(N30/D30)</f>
        <v>1.35069857349091</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zoomScaleNormal="100" workbookViewId="0">
      <selection activeCell="J7" sqref="J7"/>
    </sheetView>
  </sheetViews>
  <sheetFormatPr baseColWidth="10" defaultColWidth="11.42578125" defaultRowHeight="15" x14ac:dyDescent="0.25"/>
  <cols>
    <col min="1" max="1" width="1.85546875" style="220" customWidth="1"/>
    <col min="2" max="2" width="44.140625" style="220" customWidth="1"/>
    <col min="3" max="3" width="1.140625"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4" x14ac:dyDescent="0.25">
      <c r="A1" s="219"/>
      <c r="B1" s="219"/>
      <c r="C1" s="219"/>
      <c r="J1" s="221"/>
      <c r="K1" s="221"/>
    </row>
    <row r="2" spans="1:24" ht="48.75" customHeight="1" x14ac:dyDescent="0.25">
      <c r="A2" s="219"/>
      <c r="B2" s="219"/>
      <c r="C2" s="219"/>
      <c r="J2" s="221"/>
      <c r="K2" s="221"/>
    </row>
    <row r="3" spans="1:24" ht="24" customHeight="1" x14ac:dyDescent="0.25">
      <c r="A3" s="219"/>
      <c r="B3" s="1361" t="s">
        <v>338</v>
      </c>
      <c r="C3" s="1361"/>
      <c r="D3" s="1361"/>
      <c r="E3" s="1361"/>
      <c r="F3" s="1361"/>
      <c r="G3" s="1361"/>
      <c r="H3" s="1361"/>
      <c r="I3" s="1361"/>
      <c r="J3" s="1361"/>
      <c r="K3" s="1361"/>
      <c r="L3" s="1361"/>
      <c r="M3" s="1361"/>
      <c r="N3" s="1361"/>
      <c r="O3" s="1361"/>
      <c r="P3" s="1361"/>
      <c r="Q3" s="1361"/>
      <c r="R3" s="1361"/>
      <c r="S3" s="1361"/>
      <c r="T3" s="1361"/>
      <c r="U3" s="1361"/>
      <c r="V3" s="1361"/>
      <c r="W3" s="1361"/>
    </row>
    <row r="4" spans="1:24" ht="13.5" customHeight="1" x14ac:dyDescent="0.25">
      <c r="A4" s="219"/>
      <c r="B4" s="219"/>
      <c r="C4" s="219"/>
      <c r="J4" s="221"/>
      <c r="K4" s="221"/>
    </row>
    <row r="5" spans="1:24" x14ac:dyDescent="0.25">
      <c r="A5" s="219"/>
      <c r="B5" s="219"/>
      <c r="C5" s="219"/>
      <c r="D5" s="1362" t="s">
        <v>339</v>
      </c>
      <c r="E5" s="1362"/>
      <c r="F5" s="1362"/>
      <c r="G5" s="1362"/>
      <c r="H5" s="1362"/>
      <c r="I5" s="1362"/>
      <c r="J5" s="1362"/>
      <c r="K5" s="1362"/>
      <c r="L5" s="219"/>
      <c r="M5" s="1363" t="s">
        <v>340</v>
      </c>
      <c r="N5" s="1363"/>
      <c r="O5" s="1363"/>
      <c r="P5" s="1363"/>
      <c r="Q5" s="1363"/>
      <c r="R5" s="1363"/>
      <c r="S5" s="1363"/>
      <c r="T5" s="1363"/>
      <c r="U5" s="1363"/>
      <c r="V5" s="1363"/>
      <c r="W5" s="1363"/>
      <c r="X5" s="1363"/>
    </row>
    <row r="6" spans="1:24" ht="25.5" customHeight="1" x14ac:dyDescent="0.25">
      <c r="A6" s="219"/>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v>45535</v>
      </c>
      <c r="X6" s="1369"/>
    </row>
    <row r="7" spans="1:24" x14ac:dyDescent="0.25">
      <c r="B7" s="225"/>
      <c r="C7" s="219"/>
      <c r="D7" s="226">
        <v>43465</v>
      </c>
      <c r="E7" s="227">
        <v>43830</v>
      </c>
      <c r="F7" s="228">
        <v>44196</v>
      </c>
      <c r="G7" s="228">
        <v>44561</v>
      </c>
      <c r="H7" s="228">
        <v>44926</v>
      </c>
      <c r="I7" s="228">
        <v>45291</v>
      </c>
      <c r="J7" s="228">
        <v>45535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2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25">
      <c r="B9" s="235" t="s">
        <v>29</v>
      </c>
      <c r="C9" s="219"/>
      <c r="D9" s="236">
        <v>1767186</v>
      </c>
      <c r="E9" s="237">
        <v>1894744</v>
      </c>
      <c r="F9" s="237">
        <v>1850950</v>
      </c>
      <c r="G9" s="237">
        <v>1892604</v>
      </c>
      <c r="H9" s="237">
        <v>1982018</v>
      </c>
      <c r="I9" s="237">
        <v>2061372</v>
      </c>
      <c r="J9" s="238">
        <v>2130206</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2.8873781952980737E-2</v>
      </c>
      <c r="X9" s="243">
        <v>59781</v>
      </c>
    </row>
    <row r="10" spans="1:24" x14ac:dyDescent="0.25">
      <c r="B10" s="244" t="s">
        <v>244</v>
      </c>
      <c r="C10" s="219"/>
      <c r="D10" s="245">
        <v>1638618</v>
      </c>
      <c r="E10" s="246">
        <v>1735551</v>
      </c>
      <c r="F10" s="246">
        <v>1709394</v>
      </c>
      <c r="G10" s="246">
        <v>1768008</v>
      </c>
      <c r="H10" s="246">
        <v>1850208</v>
      </c>
      <c r="I10" s="246">
        <v>1944185</v>
      </c>
      <c r="J10" s="247">
        <v>1996474</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3.5426410381678819E-2</v>
      </c>
      <c r="X10" s="250">
        <v>68308</v>
      </c>
    </row>
    <row r="11" spans="1:24" x14ac:dyDescent="0.25">
      <c r="B11" s="252" t="s">
        <v>342</v>
      </c>
      <c r="C11" s="219"/>
      <c r="D11" s="253">
        <v>334306</v>
      </c>
      <c r="E11" s="254">
        <v>350514</v>
      </c>
      <c r="F11" s="254">
        <v>352921</v>
      </c>
      <c r="G11" s="254">
        <v>352430</v>
      </c>
      <c r="H11" s="254">
        <v>359348</v>
      </c>
      <c r="I11" s="254">
        <v>377078</v>
      </c>
      <c r="J11" s="255">
        <v>390017</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5.8350564700391239E-2</v>
      </c>
      <c r="X11" s="257">
        <v>21503</v>
      </c>
    </row>
    <row r="12" spans="1:24" x14ac:dyDescent="0.25">
      <c r="B12" s="303" t="s">
        <v>343</v>
      </c>
      <c r="C12" s="219"/>
      <c r="D12" s="1206">
        <v>1304312</v>
      </c>
      <c r="E12" s="1207">
        <v>1385037</v>
      </c>
      <c r="F12" s="1209">
        <v>1356473</v>
      </c>
      <c r="G12" s="1209">
        <v>1415578</v>
      </c>
      <c r="H12" s="1207">
        <v>1490860</v>
      </c>
      <c r="I12" s="1207">
        <v>1567107</v>
      </c>
      <c r="J12" s="1210">
        <v>1606457</v>
      </c>
      <c r="K12" s="1211"/>
      <c r="L12" s="219"/>
      <c r="M12" s="1213">
        <v>6.1890866602469341E-2</v>
      </c>
      <c r="N12" s="1212">
        <v>80725</v>
      </c>
      <c r="O12" s="1215">
        <v>-2.0623275768084204E-2</v>
      </c>
      <c r="P12" s="1217">
        <v>-28564</v>
      </c>
      <c r="Q12" s="1219">
        <f t="shared" si="1"/>
        <v>4.3572559129448241E-2</v>
      </c>
      <c r="R12" s="1217">
        <f t="shared" si="0"/>
        <v>59105</v>
      </c>
      <c r="S12" s="1215">
        <f t="shared" si="2"/>
        <v>5.3181103407936581E-2</v>
      </c>
      <c r="T12" s="1217">
        <f t="shared" si="3"/>
        <v>75282</v>
      </c>
      <c r="U12" s="1215">
        <f t="shared" si="4"/>
        <v>5.1142964463464002E-2</v>
      </c>
      <c r="V12" s="1217">
        <f t="shared" si="5"/>
        <v>76247</v>
      </c>
      <c r="W12" s="1219">
        <v>3.0009899644279692E-2</v>
      </c>
      <c r="X12" s="1217">
        <v>46805</v>
      </c>
    </row>
    <row r="13" spans="1:24" x14ac:dyDescent="0.25">
      <c r="B13" s="1205" t="s">
        <v>344</v>
      </c>
      <c r="C13" s="219"/>
      <c r="D13" s="253">
        <v>429437</v>
      </c>
      <c r="E13" s="1208">
        <v>467298</v>
      </c>
      <c r="F13" s="254">
        <v>473559</v>
      </c>
      <c r="G13" s="254">
        <v>487549</v>
      </c>
      <c r="H13" s="1208">
        <v>515590</v>
      </c>
      <c r="I13" s="1208">
        <v>543298</v>
      </c>
      <c r="J13" s="255">
        <v>573849</v>
      </c>
      <c r="K13" s="269"/>
      <c r="L13" s="219"/>
      <c r="M13" s="1214">
        <v>8.8164270894217411E-2</v>
      </c>
      <c r="N13" s="257">
        <v>37861</v>
      </c>
      <c r="O13" s="1216">
        <v>1.3398302582078303E-2</v>
      </c>
      <c r="P13" s="1218">
        <v>6261</v>
      </c>
      <c r="Q13" s="258">
        <f t="shared" si="1"/>
        <v>2.9542253446772193E-2</v>
      </c>
      <c r="R13" s="1218">
        <f t="shared" si="0"/>
        <v>13990</v>
      </c>
      <c r="S13" s="1216">
        <f t="shared" si="2"/>
        <v>5.7514219083620421E-2</v>
      </c>
      <c r="T13" s="1218">
        <f t="shared" si="3"/>
        <v>28041</v>
      </c>
      <c r="U13" s="1216">
        <f t="shared" si="4"/>
        <v>5.374037510424956E-2</v>
      </c>
      <c r="V13" s="1218">
        <f t="shared" si="5"/>
        <v>27708</v>
      </c>
      <c r="W13" s="258">
        <v>5.3662808952247731E-2</v>
      </c>
      <c r="X13" s="1218">
        <v>29226</v>
      </c>
    </row>
    <row r="14" spans="1:24" x14ac:dyDescent="0.25">
      <c r="B14" s="252" t="s">
        <v>345</v>
      </c>
      <c r="C14" s="219"/>
      <c r="D14" s="253">
        <v>490680</v>
      </c>
      <c r="E14" s="254">
        <v>515590</v>
      </c>
      <c r="F14" s="254">
        <v>506355</v>
      </c>
      <c r="G14" s="254">
        <v>529632</v>
      </c>
      <c r="H14" s="254">
        <v>560619</v>
      </c>
      <c r="I14" s="254">
        <v>592130</v>
      </c>
      <c r="J14" s="255">
        <v>603695</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2.9802601053522171E-2</v>
      </c>
      <c r="X14" s="257">
        <v>17471</v>
      </c>
    </row>
    <row r="15" spans="1:24" x14ac:dyDescent="0.25">
      <c r="B15" s="259" t="s">
        <v>346</v>
      </c>
      <c r="C15" s="219"/>
      <c r="D15" s="260">
        <v>384195</v>
      </c>
      <c r="E15" s="261">
        <v>402149</v>
      </c>
      <c r="F15" s="261">
        <v>376559</v>
      </c>
      <c r="G15" s="261">
        <v>398397</v>
      </c>
      <c r="H15" s="261">
        <v>414651</v>
      </c>
      <c r="I15" s="261">
        <v>431679</v>
      </c>
      <c r="J15" s="262">
        <v>428913</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2.5186273480959365E-4</v>
      </c>
      <c r="X15" s="265">
        <v>108</v>
      </c>
    </row>
    <row r="16" spans="1:24" x14ac:dyDescent="0.25">
      <c r="B16" s="244" t="s">
        <v>347</v>
      </c>
      <c r="C16" s="219"/>
      <c r="D16" s="245">
        <v>1054275</v>
      </c>
      <c r="E16" s="246">
        <v>1115183</v>
      </c>
      <c r="F16" s="246">
        <v>1124230</v>
      </c>
      <c r="G16" s="246">
        <v>1222142</v>
      </c>
      <c r="H16" s="246">
        <v>1313437</v>
      </c>
      <c r="I16" s="246">
        <v>1411866</v>
      </c>
      <c r="J16" s="247">
        <v>1471946</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7.3080013005740296E-2</v>
      </c>
      <c r="X16" s="250">
        <v>100244</v>
      </c>
    </row>
    <row r="17" spans="2:24" x14ac:dyDescent="0.25">
      <c r="B17" s="252" t="s">
        <v>344</v>
      </c>
      <c r="C17" s="219"/>
      <c r="D17" s="253">
        <v>277636</v>
      </c>
      <c r="E17" s="254">
        <v>310719</v>
      </c>
      <c r="F17" s="254">
        <v>337667</v>
      </c>
      <c r="G17" s="254">
        <v>378893</v>
      </c>
      <c r="H17" s="254">
        <v>419029</v>
      </c>
      <c r="I17" s="254">
        <v>459833</v>
      </c>
      <c r="J17" s="255">
        <v>499634</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0.12895565151176225</v>
      </c>
      <c r="X17" s="257">
        <v>57071</v>
      </c>
    </row>
    <row r="18" spans="2:24" x14ac:dyDescent="0.25">
      <c r="B18" s="252" t="s">
        <v>345</v>
      </c>
      <c r="C18" s="219"/>
      <c r="D18" s="253">
        <v>427294</v>
      </c>
      <c r="E18" s="254">
        <v>442658</v>
      </c>
      <c r="F18" s="254">
        <v>443395</v>
      </c>
      <c r="G18" s="254">
        <v>474372</v>
      </c>
      <c r="H18" s="254">
        <v>508082</v>
      </c>
      <c r="I18" s="254">
        <v>544804</v>
      </c>
      <c r="J18" s="255">
        <v>563622</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6.363842234383843E-2</v>
      </c>
      <c r="X18" s="257">
        <v>33722</v>
      </c>
    </row>
    <row r="19" spans="2:24" x14ac:dyDescent="0.25">
      <c r="B19" s="259" t="s">
        <v>346</v>
      </c>
      <c r="C19" s="219"/>
      <c r="D19" s="260">
        <v>349345</v>
      </c>
      <c r="E19" s="261">
        <v>361806</v>
      </c>
      <c r="F19" s="261">
        <v>343168</v>
      </c>
      <c r="G19" s="261">
        <v>368877</v>
      </c>
      <c r="H19" s="261">
        <v>386326</v>
      </c>
      <c r="I19" s="261">
        <v>407229</v>
      </c>
      <c r="J19" s="262">
        <v>408690</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2.3672537001645733E-2</v>
      </c>
      <c r="X19" s="265">
        <v>9451</v>
      </c>
    </row>
    <row r="20" spans="2:24" ht="15" customHeight="1" x14ac:dyDescent="0.25">
      <c r="B20" s="244" t="s">
        <v>348</v>
      </c>
      <c r="C20" s="219"/>
      <c r="D20" s="245">
        <v>250037</v>
      </c>
      <c r="E20" s="246">
        <v>269854</v>
      </c>
      <c r="F20" s="246">
        <v>232243</v>
      </c>
      <c r="G20" s="246">
        <v>193436</v>
      </c>
      <c r="H20" s="246">
        <v>177423</v>
      </c>
      <c r="I20" s="246">
        <v>155241</v>
      </c>
      <c r="J20" s="247">
        <v>134511</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-0.28432561851556259</v>
      </c>
      <c r="X20" s="250">
        <v>-53439</v>
      </c>
    </row>
    <row r="21" spans="2:24" x14ac:dyDescent="0.25">
      <c r="B21" s="252" t="s">
        <v>344</v>
      </c>
      <c r="C21" s="219"/>
      <c r="D21" s="253">
        <v>151801</v>
      </c>
      <c r="E21" s="254">
        <v>156579</v>
      </c>
      <c r="F21" s="254">
        <v>135892</v>
      </c>
      <c r="G21" s="254">
        <v>108656</v>
      </c>
      <c r="H21" s="254">
        <v>96561</v>
      </c>
      <c r="I21" s="254">
        <v>83465</v>
      </c>
      <c r="J21" s="255">
        <v>74215</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-0.27282970801489315</v>
      </c>
      <c r="X21" s="257">
        <v>-27845</v>
      </c>
    </row>
    <row r="22" spans="2:24" x14ac:dyDescent="0.25">
      <c r="B22" s="252" t="s">
        <v>345</v>
      </c>
      <c r="C22" s="219"/>
      <c r="D22" s="253">
        <v>63386</v>
      </c>
      <c r="E22" s="254">
        <v>72932</v>
      </c>
      <c r="F22" s="254">
        <v>62960</v>
      </c>
      <c r="G22" s="254">
        <v>55260</v>
      </c>
      <c r="H22" s="254">
        <v>52537</v>
      </c>
      <c r="I22" s="254">
        <v>47326</v>
      </c>
      <c r="J22" s="255">
        <v>40073</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-0.28852709324621828</v>
      </c>
      <c r="X22" s="257">
        <v>-16251</v>
      </c>
    </row>
    <row r="23" spans="2:24" x14ac:dyDescent="0.25">
      <c r="B23" s="259" t="s">
        <v>346</v>
      </c>
      <c r="C23" s="219"/>
      <c r="D23" s="260">
        <v>34850</v>
      </c>
      <c r="E23" s="261">
        <v>40343</v>
      </c>
      <c r="F23" s="261">
        <v>33391</v>
      </c>
      <c r="G23" s="261">
        <v>29520</v>
      </c>
      <c r="H23" s="261">
        <v>28325</v>
      </c>
      <c r="I23" s="261">
        <v>24450</v>
      </c>
      <c r="J23" s="262">
        <v>20223</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-0.31600487045931136</v>
      </c>
      <c r="X23" s="265">
        <v>-9343</v>
      </c>
    </row>
    <row r="24" spans="2:24" x14ac:dyDescent="0.25">
      <c r="L24" s="219"/>
    </row>
    <row r="25" spans="2:24" x14ac:dyDescent="0.25">
      <c r="B25" s="219"/>
      <c r="C25" s="219"/>
      <c r="D25" s="1362" t="s">
        <v>339</v>
      </c>
      <c r="E25" s="1362"/>
      <c r="F25" s="1362"/>
      <c r="G25" s="1362"/>
      <c r="H25" s="1362"/>
      <c r="I25" s="1362"/>
      <c r="J25" s="1362"/>
      <c r="K25" s="1362"/>
      <c r="L25" s="219"/>
      <c r="M25" s="1363" t="s">
        <v>340</v>
      </c>
      <c r="N25" s="1363"/>
      <c r="O25" s="1363"/>
      <c r="P25" s="1363"/>
      <c r="Q25" s="1363"/>
      <c r="R25" s="1363"/>
      <c r="S25" s="1363"/>
      <c r="T25" s="1363"/>
      <c r="U25" s="1363"/>
      <c r="V25" s="1363"/>
      <c r="W25" s="1363"/>
      <c r="X25" s="1363"/>
    </row>
    <row r="26" spans="2:24" ht="24" customHeight="1" x14ac:dyDescent="0.25">
      <c r="B26" s="219"/>
      <c r="C26" s="219"/>
      <c r="D26" s="1363"/>
      <c r="E26" s="1363"/>
      <c r="F26" s="1363"/>
      <c r="G26" s="1363"/>
      <c r="H26" s="1363"/>
      <c r="I26" s="1363"/>
      <c r="J26" s="1363"/>
      <c r="K26" s="1363"/>
      <c r="L26" s="219"/>
      <c r="M26" s="1364">
        <v>43830</v>
      </c>
      <c r="N26" s="1365"/>
      <c r="O26" s="1366">
        <v>44196</v>
      </c>
      <c r="P26" s="1367"/>
      <c r="Q26" s="1366">
        <v>44561</v>
      </c>
      <c r="R26" s="1367"/>
      <c r="S26" s="1370">
        <v>44926</v>
      </c>
      <c r="T26" s="1371"/>
      <c r="U26" s="1368">
        <v>44926</v>
      </c>
      <c r="V26" s="1372"/>
      <c r="W26" s="1368">
        <f>W6</f>
        <v>45535</v>
      </c>
      <c r="X26" s="1369"/>
    </row>
    <row r="27" spans="2:24" x14ac:dyDescent="0.25">
      <c r="B27" s="225"/>
      <c r="C27" s="225"/>
      <c r="D27" s="226">
        <v>43465</v>
      </c>
      <c r="E27" s="227">
        <v>43830</v>
      </c>
      <c r="F27" s="228">
        <v>44196</v>
      </c>
      <c r="G27" s="228">
        <v>44561</v>
      </c>
      <c r="H27" s="228">
        <v>44926</v>
      </c>
      <c r="I27" s="228">
        <v>45291</v>
      </c>
      <c r="J27" s="228">
        <v>45535</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25">
      <c r="B28" s="235" t="s">
        <v>69</v>
      </c>
      <c r="C28" s="219"/>
      <c r="D28" s="236">
        <v>1320659</v>
      </c>
      <c r="E28" s="237">
        <v>1411021</v>
      </c>
      <c r="F28" s="237">
        <v>1427207</v>
      </c>
      <c r="G28" s="237">
        <v>1569205</v>
      </c>
      <c r="H28" s="237">
        <v>1727429</v>
      </c>
      <c r="I28" s="237">
        <v>1906051</v>
      </c>
      <c r="J28" s="238">
        <v>2037319</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0.10499256945122415</v>
      </c>
      <c r="X28" s="243">
        <v>193579</v>
      </c>
    </row>
    <row r="29" spans="2:24" ht="15" customHeight="1" x14ac:dyDescent="0.25">
      <c r="B29" s="274" t="s">
        <v>349</v>
      </c>
      <c r="C29" s="219"/>
      <c r="D29" s="275">
        <v>52274</v>
      </c>
      <c r="E29" s="276">
        <v>60438</v>
      </c>
      <c r="F29" s="276">
        <v>61411</v>
      </c>
      <c r="G29" s="276">
        <v>62214</v>
      </c>
      <c r="H29" s="276">
        <v>65642</v>
      </c>
      <c r="I29" s="276">
        <v>69697</v>
      </c>
      <c r="J29" s="277">
        <v>73139</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7.7252776386720567E-2</v>
      </c>
      <c r="X29" s="279">
        <v>5245</v>
      </c>
    </row>
    <row r="30" spans="2:24" x14ac:dyDescent="0.25">
      <c r="B30" s="252" t="s">
        <v>350</v>
      </c>
      <c r="C30" s="219"/>
      <c r="D30" s="253">
        <v>224714</v>
      </c>
      <c r="E30" s="254">
        <v>246617</v>
      </c>
      <c r="F30" s="254">
        <v>254644</v>
      </c>
      <c r="G30" s="254">
        <v>292469</v>
      </c>
      <c r="H30" s="254">
        <v>351993</v>
      </c>
      <c r="I30" s="254">
        <v>427677</v>
      </c>
      <c r="J30" s="255">
        <v>496887</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0.22450805229370241</v>
      </c>
      <c r="X30" s="257">
        <v>91102</v>
      </c>
    </row>
    <row r="31" spans="2:24" x14ac:dyDescent="0.25">
      <c r="B31" s="252" t="s">
        <v>351</v>
      </c>
      <c r="C31" s="219"/>
      <c r="D31" s="253">
        <v>235924</v>
      </c>
      <c r="E31" s="254">
        <v>250318</v>
      </c>
      <c r="F31" s="254">
        <v>253202</v>
      </c>
      <c r="G31" s="254">
        <v>291129</v>
      </c>
      <c r="H31" s="254">
        <v>322595</v>
      </c>
      <c r="I31" s="254">
        <v>343152</v>
      </c>
      <c r="J31" s="255">
        <v>344899</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2.8339803335778235E-2</v>
      </c>
      <c r="X31" s="257">
        <v>9505</v>
      </c>
    </row>
    <row r="32" spans="2:24" x14ac:dyDescent="0.25">
      <c r="B32" s="252" t="s">
        <v>352</v>
      </c>
      <c r="C32" s="219"/>
      <c r="D32" s="253">
        <v>94802</v>
      </c>
      <c r="E32" s="254">
        <v>96748</v>
      </c>
      <c r="F32" s="254">
        <v>88465</v>
      </c>
      <c r="G32" s="254">
        <v>91795</v>
      </c>
      <c r="H32" s="254">
        <v>97929</v>
      </c>
      <c r="I32" s="254">
        <v>104917</v>
      </c>
      <c r="J32" s="255">
        <v>107163</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4.0498291129408059E-2</v>
      </c>
      <c r="X32" s="257">
        <v>4171</v>
      </c>
    </row>
    <row r="33" spans="2:28" x14ac:dyDescent="0.25">
      <c r="B33" s="252" t="s">
        <v>353</v>
      </c>
      <c r="C33" s="219"/>
      <c r="D33" s="253">
        <v>166579</v>
      </c>
      <c r="E33" s="254">
        <v>170785</v>
      </c>
      <c r="F33" s="254">
        <v>156437</v>
      </c>
      <c r="G33" s="254">
        <v>169990</v>
      </c>
      <c r="H33" s="254">
        <v>175956</v>
      </c>
      <c r="I33" s="254">
        <v>181817</v>
      </c>
      <c r="J33" s="255">
        <v>182417</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1.4148950364703872E-2</v>
      </c>
      <c r="X33" s="257">
        <v>2545</v>
      </c>
      <c r="Z33" s="224"/>
    </row>
    <row r="34" spans="2:28" x14ac:dyDescent="0.25">
      <c r="B34" s="252" t="s">
        <v>354</v>
      </c>
      <c r="C34" s="219"/>
      <c r="D34" s="253">
        <v>132491</v>
      </c>
      <c r="E34" s="254">
        <v>151340</v>
      </c>
      <c r="F34" s="254">
        <v>154547</v>
      </c>
      <c r="G34" s="254">
        <v>170517</v>
      </c>
      <c r="H34" s="254">
        <v>187214</v>
      </c>
      <c r="I34" s="254">
        <v>210403</v>
      </c>
      <c r="J34" s="255">
        <v>218179</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8.3392506889788276E-2</v>
      </c>
      <c r="X34" s="257">
        <v>16794</v>
      </c>
    </row>
    <row r="35" spans="2:28" x14ac:dyDescent="0.25">
      <c r="B35" s="252" t="s">
        <v>355</v>
      </c>
      <c r="C35" s="219"/>
      <c r="D35" s="253">
        <v>7022</v>
      </c>
      <c r="E35" s="254">
        <v>9202</v>
      </c>
      <c r="F35" s="254">
        <v>11820</v>
      </c>
      <c r="G35" s="254">
        <v>15678</v>
      </c>
      <c r="H35" s="254">
        <v>19892</v>
      </c>
      <c r="I35" s="254">
        <v>22322</v>
      </c>
      <c r="J35" s="255">
        <v>23465</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0.10190185489551529</v>
      </c>
      <c r="X35" s="257">
        <v>2170</v>
      </c>
    </row>
    <row r="36" spans="2:28" x14ac:dyDescent="0.25">
      <c r="B36" s="252" t="s">
        <v>356</v>
      </c>
      <c r="C36" s="219"/>
      <c r="D36" s="253">
        <v>171</v>
      </c>
      <c r="E36" s="254">
        <v>236</v>
      </c>
      <c r="F36" s="254">
        <v>293</v>
      </c>
      <c r="G36" s="254">
        <v>388</v>
      </c>
      <c r="H36" s="254">
        <v>233</v>
      </c>
      <c r="I36" s="254">
        <v>197</v>
      </c>
      <c r="J36" s="255">
        <v>225</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9.2233009708737823E-2</v>
      </c>
      <c r="X36" s="257">
        <v>19</v>
      </c>
    </row>
    <row r="37" spans="2:28" x14ac:dyDescent="0.25">
      <c r="B37" s="252" t="s">
        <v>357</v>
      </c>
      <c r="C37" s="219"/>
      <c r="D37" s="253">
        <v>29845</v>
      </c>
      <c r="E37" s="254">
        <v>37073</v>
      </c>
      <c r="F37" s="254">
        <v>46805</v>
      </c>
      <c r="G37" s="254">
        <v>56289</v>
      </c>
      <c r="H37" s="254">
        <v>61732</v>
      </c>
      <c r="I37" s="254">
        <v>67194</v>
      </c>
      <c r="J37" s="255">
        <v>68899</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6.899708310060193E-2</v>
      </c>
      <c r="X37" s="257">
        <v>4447</v>
      </c>
    </row>
    <row r="38" spans="2:28" x14ac:dyDescent="0.25">
      <c r="B38" s="252" t="s">
        <v>358</v>
      </c>
      <c r="C38" s="219"/>
      <c r="D38" s="253">
        <v>21423</v>
      </c>
      <c r="E38" s="254">
        <v>24365</v>
      </c>
      <c r="F38" s="254">
        <v>24374</v>
      </c>
      <c r="G38" s="254">
        <v>23330</v>
      </c>
      <c r="H38" s="254">
        <v>22270</v>
      </c>
      <c r="I38" s="254">
        <v>27295</v>
      </c>
      <c r="J38" s="255">
        <v>29465</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0.17003534130167175</v>
      </c>
      <c r="X38" s="257">
        <v>4282</v>
      </c>
    </row>
    <row r="39" spans="2:28" x14ac:dyDescent="0.25">
      <c r="B39" s="252" t="s">
        <v>359</v>
      </c>
      <c r="C39" s="219"/>
      <c r="D39" s="253">
        <v>73552</v>
      </c>
      <c r="E39" s="254">
        <v>80417</v>
      </c>
      <c r="F39" s="254">
        <v>71239</v>
      </c>
      <c r="G39" s="254">
        <v>74832</v>
      </c>
      <c r="H39" s="254">
        <v>83087</v>
      </c>
      <c r="I39" s="254">
        <v>93395</v>
      </c>
      <c r="J39" s="255">
        <v>96125</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6.5108754667641655E-2</v>
      </c>
      <c r="X39" s="257">
        <v>5876</v>
      </c>
    </row>
    <row r="40" spans="2:28" x14ac:dyDescent="0.2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25">
      <c r="B41" s="252" t="s">
        <v>361</v>
      </c>
      <c r="C41" s="219"/>
      <c r="D41" s="253">
        <v>406849</v>
      </c>
      <c r="E41" s="254">
        <v>426938</v>
      </c>
      <c r="F41" s="254">
        <v>450517</v>
      </c>
      <c r="G41" s="254">
        <v>482545</v>
      </c>
      <c r="H41" s="254">
        <v>517053</v>
      </c>
      <c r="I41" s="254">
        <v>558234</v>
      </c>
      <c r="J41" s="255">
        <v>603893</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0.11709156964376222</v>
      </c>
      <c r="X41" s="257">
        <v>63299</v>
      </c>
    </row>
    <row r="42" spans="2:28" x14ac:dyDescent="0.25">
      <c r="B42" s="259" t="s">
        <v>362</v>
      </c>
      <c r="C42" s="219"/>
      <c r="D42" s="260">
        <v>7026</v>
      </c>
      <c r="E42" s="261">
        <v>7837</v>
      </c>
      <c r="F42" s="254">
        <v>7984</v>
      </c>
      <c r="G42" s="261">
        <v>8546</v>
      </c>
      <c r="H42" s="261">
        <v>9047</v>
      </c>
      <c r="I42" s="261">
        <v>10154</v>
      </c>
      <c r="J42" s="262">
        <v>10742</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9.3444625407166138E-2</v>
      </c>
      <c r="X42" s="265">
        <v>918</v>
      </c>
      <c r="Z42" s="224"/>
      <c r="AA42" s="224"/>
      <c r="AB42" s="286"/>
    </row>
    <row r="43" spans="2:28" x14ac:dyDescent="0.25">
      <c r="B43" s="287" t="s">
        <v>363</v>
      </c>
      <c r="C43" s="219"/>
      <c r="D43" s="288">
        <v>1.2526703184652961</v>
      </c>
      <c r="E43" s="288">
        <v>1.2652820209777229</v>
      </c>
      <c r="F43" s="289">
        <v>1.2694973448493636</v>
      </c>
      <c r="G43" s="288">
        <v>1.2839792757306434</v>
      </c>
      <c r="H43" s="288">
        <v>1.31519745522625</v>
      </c>
      <c r="I43" s="288">
        <v>1.3500225942121986</v>
      </c>
      <c r="J43" s="288">
        <v>1.3840990090669087</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v>4.2153238716406971E-3</v>
      </c>
      <c r="X43" s="295">
        <v>2.9739214279180803E-2</v>
      </c>
    </row>
  </sheetData>
  <mergeCells count="17">
    <mergeCell ref="D25:K26"/>
    <mergeCell ref="M25:X25"/>
    <mergeCell ref="M26:N26"/>
    <mergeCell ref="O26:P26"/>
    <mergeCell ref="W26:X26"/>
    <mergeCell ref="Q26:R26"/>
    <mergeCell ref="S26:T26"/>
    <mergeCell ref="U26:V26"/>
    <mergeCell ref="B3:W3"/>
    <mergeCell ref="D5:K6"/>
    <mergeCell ref="M5:X5"/>
    <mergeCell ref="M6:N6"/>
    <mergeCell ref="O6:P6"/>
    <mergeCell ref="W6:X6"/>
    <mergeCell ref="Q6:R6"/>
    <mergeCell ref="S6:T6"/>
    <mergeCell ref="U6:V6"/>
  </mergeCells>
  <pageMargins left="0.7" right="0.7" top="0.75" bottom="0.75" header="0.3" footer="0.3"/>
  <pageSetup paperSize="9" scale="59"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33</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77" t="s">
        <v>419</v>
      </c>
      <c r="C3" s="1477"/>
      <c r="D3" s="1477"/>
      <c r="E3" s="1477"/>
      <c r="F3" s="1477"/>
      <c r="G3" s="1477"/>
      <c r="H3" s="1477"/>
      <c r="I3" s="1477"/>
      <c r="J3" s="1477"/>
      <c r="K3" s="1477"/>
      <c r="L3" s="1477"/>
      <c r="M3" s="1477"/>
      <c r="N3" s="1477"/>
      <c r="O3" s="1477"/>
      <c r="P3" s="1477"/>
      <c r="Q3" s="1477"/>
      <c r="R3" s="1477"/>
      <c r="S3" s="1477"/>
      <c r="T3" s="1477"/>
      <c r="U3" s="1477"/>
      <c r="V3" s="1477"/>
      <c r="W3" s="1477"/>
      <c r="X3" s="1477"/>
      <c r="Y3" s="823"/>
    </row>
    <row r="4" spans="2:30" s="621"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29" t="s">
        <v>52</v>
      </c>
      <c r="G6" s="1530"/>
      <c r="H6" s="1530"/>
      <c r="I6" s="1530"/>
      <c r="J6" s="1530"/>
      <c r="K6" s="1530"/>
      <c r="L6" s="1530"/>
      <c r="M6" s="1530"/>
      <c r="N6" s="1530"/>
      <c r="O6" s="1530"/>
      <c r="P6" s="1530"/>
      <c r="Q6" s="1530"/>
      <c r="R6" s="1530"/>
      <c r="S6" s="1530"/>
      <c r="T6" s="1530"/>
      <c r="U6" s="1530"/>
      <c r="V6" s="1530"/>
      <c r="W6" s="1531"/>
      <c r="X6" s="827"/>
      <c r="Y6" s="828"/>
    </row>
    <row r="7" spans="2:30" s="621" customFormat="1" ht="64.5" customHeight="1" x14ac:dyDescent="0.2">
      <c r="B7" s="1491" t="s">
        <v>12</v>
      </c>
      <c r="C7" s="625"/>
      <c r="D7" s="873" t="s">
        <v>248</v>
      </c>
      <c r="E7" s="625"/>
      <c r="F7" s="1532" t="s">
        <v>54</v>
      </c>
      <c r="G7" s="1533"/>
      <c r="H7" s="1534" t="s">
        <v>55</v>
      </c>
      <c r="I7" s="1535"/>
      <c r="J7" s="1536" t="s">
        <v>56</v>
      </c>
      <c r="K7" s="1537"/>
      <c r="L7" s="1536" t="s">
        <v>57</v>
      </c>
      <c r="M7" s="1538"/>
      <c r="N7" s="1537" t="s">
        <v>58</v>
      </c>
      <c r="O7" s="1537"/>
      <c r="P7" s="1536" t="s">
        <v>59</v>
      </c>
      <c r="Q7" s="1538"/>
      <c r="R7" s="1534" t="s">
        <v>60</v>
      </c>
      <c r="S7" s="1535"/>
      <c r="T7" s="1536" t="s">
        <v>61</v>
      </c>
      <c r="U7" s="1538"/>
      <c r="V7" s="1536" t="s">
        <v>0</v>
      </c>
      <c r="W7" s="1539"/>
      <c r="X7" s="627"/>
      <c r="Y7" s="857" t="s">
        <v>249</v>
      </c>
      <c r="AD7" s="829"/>
    </row>
    <row r="8" spans="2:30" s="626" customFormat="1" ht="20.25" customHeight="1" x14ac:dyDescent="0.2">
      <c r="B8" s="1492"/>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131417</v>
      </c>
      <c r="E10" s="633"/>
      <c r="F10" s="675">
        <v>25</v>
      </c>
      <c r="G10" s="676">
        <v>0.10980645769756742</v>
      </c>
      <c r="H10" s="675">
        <v>59078</v>
      </c>
      <c r="I10" s="676">
        <v>28.272131390500057</v>
      </c>
      <c r="J10" s="675">
        <v>69344</v>
      </c>
      <c r="K10" s="676">
        <v>32.258846830096402</v>
      </c>
      <c r="L10" s="675">
        <v>8209</v>
      </c>
      <c r="M10" s="676">
        <v>4.8732510121730224</v>
      </c>
      <c r="N10" s="675">
        <v>15886</v>
      </c>
      <c r="O10" s="676">
        <v>8.4901275236959641</v>
      </c>
      <c r="P10" s="675">
        <v>2393</v>
      </c>
      <c r="Q10" s="676">
        <v>1.0178991262639532</v>
      </c>
      <c r="R10" s="675">
        <v>39453</v>
      </c>
      <c r="S10" s="676">
        <v>24.976590341073678</v>
      </c>
      <c r="T10" s="675">
        <v>4</v>
      </c>
      <c r="U10" s="676">
        <v>1.3473184993566553E-3</v>
      </c>
      <c r="V10" s="833">
        <f>F10+H10+J10+L10+N10+P10+R10+T10</f>
        <v>194392</v>
      </c>
      <c r="W10" s="676">
        <f t="shared" ref="V10:W27" si="0">G10+I10+K10+M10+O10+Q10+S10+U10</f>
        <v>100</v>
      </c>
      <c r="X10" s="678"/>
      <c r="Y10" s="834">
        <f t="shared" ref="Y10:Y27" si="1">V10/D10</f>
        <v>1.4791997991127479</v>
      </c>
    </row>
    <row r="11" spans="2:30" s="633" customFormat="1" ht="18" customHeight="1" x14ac:dyDescent="0.2">
      <c r="B11" s="682" t="s">
        <v>7</v>
      </c>
      <c r="D11" s="835">
        <v>15328</v>
      </c>
      <c r="F11" s="683">
        <v>1241</v>
      </c>
      <c r="G11" s="684">
        <v>6.7192847663616684</v>
      </c>
      <c r="H11" s="683">
        <v>3034</v>
      </c>
      <c r="I11" s="684">
        <v>7.4806174477893412</v>
      </c>
      <c r="J11" s="683">
        <v>1594</v>
      </c>
      <c r="K11" s="684">
        <v>9.4083956136062028</v>
      </c>
      <c r="L11" s="683">
        <v>655</v>
      </c>
      <c r="M11" s="684">
        <v>4.4632255360759938</v>
      </c>
      <c r="N11" s="683">
        <v>1205</v>
      </c>
      <c r="O11" s="684">
        <v>7.9346231752462106</v>
      </c>
      <c r="P11" s="683">
        <v>3834</v>
      </c>
      <c r="Q11" s="684">
        <v>21.121743381993433</v>
      </c>
      <c r="R11" s="683">
        <v>7996</v>
      </c>
      <c r="S11" s="684">
        <v>42.87211007892715</v>
      </c>
      <c r="T11" s="683">
        <v>0</v>
      </c>
      <c r="U11" s="684">
        <v>0</v>
      </c>
      <c r="V11" s="836">
        <f t="shared" si="0"/>
        <v>19559</v>
      </c>
      <c r="W11" s="684">
        <f t="shared" si="0"/>
        <v>100</v>
      </c>
      <c r="X11" s="678"/>
      <c r="Y11" s="837">
        <f t="shared" si="1"/>
        <v>1.2760307933194155</v>
      </c>
    </row>
    <row r="12" spans="2:30" s="633" customFormat="1" ht="22.5" customHeight="1" x14ac:dyDescent="0.2">
      <c r="B12" s="682" t="s">
        <v>37</v>
      </c>
      <c r="D12" s="835">
        <v>10599</v>
      </c>
      <c r="F12" s="685">
        <v>2740</v>
      </c>
      <c r="G12" s="684">
        <v>23.348325837081461</v>
      </c>
      <c r="H12" s="685">
        <v>1417</v>
      </c>
      <c r="I12" s="684">
        <v>3.2783608195902048</v>
      </c>
      <c r="J12" s="685">
        <v>1894</v>
      </c>
      <c r="K12" s="684">
        <v>9.9050474762618688</v>
      </c>
      <c r="L12" s="685">
        <v>857</v>
      </c>
      <c r="M12" s="684">
        <v>9.3253373313343335</v>
      </c>
      <c r="N12" s="685">
        <v>1927</v>
      </c>
      <c r="O12" s="684">
        <v>15.282358820589705</v>
      </c>
      <c r="P12" s="685">
        <v>1663</v>
      </c>
      <c r="Q12" s="684">
        <v>7.6761619190404797</v>
      </c>
      <c r="R12" s="685">
        <v>4213</v>
      </c>
      <c r="S12" s="684">
        <v>31.174412793603199</v>
      </c>
      <c r="T12" s="685">
        <v>3</v>
      </c>
      <c r="U12" s="684">
        <v>9.9950024987506252E-3</v>
      </c>
      <c r="V12" s="836">
        <f t="shared" si="0"/>
        <v>14714</v>
      </c>
      <c r="W12" s="684">
        <f t="shared" si="0"/>
        <v>100</v>
      </c>
      <c r="X12" s="678"/>
      <c r="Y12" s="837">
        <f t="shared" si="1"/>
        <v>1.3882441739786773</v>
      </c>
    </row>
    <row r="13" spans="2:30" s="633" customFormat="1" ht="18" customHeight="1" x14ac:dyDescent="0.2">
      <c r="B13" s="682" t="s">
        <v>38</v>
      </c>
      <c r="D13" s="835">
        <v>10274</v>
      </c>
      <c r="F13" s="683">
        <v>990</v>
      </c>
      <c r="G13" s="684">
        <v>4.3208578637510513</v>
      </c>
      <c r="H13" s="683">
        <v>5187</v>
      </c>
      <c r="I13" s="684">
        <v>17.29394449116905</v>
      </c>
      <c r="J13" s="683">
        <v>793</v>
      </c>
      <c r="K13" s="684">
        <v>2.6913372582001682</v>
      </c>
      <c r="L13" s="683">
        <v>921</v>
      </c>
      <c r="M13" s="684">
        <v>5.1198486122792266</v>
      </c>
      <c r="N13" s="683">
        <v>859</v>
      </c>
      <c r="O13" s="684">
        <v>9.8927670311185878</v>
      </c>
      <c r="P13" s="683">
        <v>350</v>
      </c>
      <c r="Q13" s="684">
        <v>3.4798149705634986</v>
      </c>
      <c r="R13" s="683">
        <v>7863</v>
      </c>
      <c r="S13" s="684">
        <v>57.201429772918416</v>
      </c>
      <c r="T13" s="683">
        <v>0</v>
      </c>
      <c r="U13" s="684">
        <v>0</v>
      </c>
      <c r="V13" s="836">
        <f t="shared" si="0"/>
        <v>16963</v>
      </c>
      <c r="W13" s="684">
        <f t="shared" si="0"/>
        <v>100</v>
      </c>
      <c r="X13" s="678"/>
      <c r="Y13" s="837">
        <f t="shared" si="1"/>
        <v>1.6510609305041852</v>
      </c>
    </row>
    <row r="14" spans="2:30" s="633" customFormat="1" ht="18" customHeight="1" x14ac:dyDescent="0.2">
      <c r="B14" s="682" t="s">
        <v>6</v>
      </c>
      <c r="D14" s="835">
        <v>15269</v>
      </c>
      <c r="F14" s="683">
        <v>760</v>
      </c>
      <c r="G14" s="684">
        <v>0.42908762420957541</v>
      </c>
      <c r="H14" s="683">
        <v>1026</v>
      </c>
      <c r="I14" s="684">
        <v>4.9683830171635046</v>
      </c>
      <c r="J14" s="683">
        <v>414</v>
      </c>
      <c r="K14" s="684">
        <v>4.5167118337850046E-2</v>
      </c>
      <c r="L14" s="683">
        <v>2000</v>
      </c>
      <c r="M14" s="684">
        <v>21.081752484191508</v>
      </c>
      <c r="N14" s="683">
        <v>1978</v>
      </c>
      <c r="O14" s="684">
        <v>16.700542005420054</v>
      </c>
      <c r="P14" s="683">
        <v>4856</v>
      </c>
      <c r="Q14" s="684">
        <v>17.626467931345982</v>
      </c>
      <c r="R14" s="683">
        <v>7070</v>
      </c>
      <c r="S14" s="684">
        <v>39.14859981933153</v>
      </c>
      <c r="T14" s="683">
        <v>0</v>
      </c>
      <c r="U14" s="684">
        <v>0</v>
      </c>
      <c r="V14" s="836">
        <f t="shared" si="0"/>
        <v>18104</v>
      </c>
      <c r="W14" s="684">
        <f t="shared" si="0"/>
        <v>100</v>
      </c>
      <c r="X14" s="678"/>
      <c r="Y14" s="837">
        <f t="shared" si="1"/>
        <v>1.1856703123976684</v>
      </c>
    </row>
    <row r="15" spans="2:30" s="633" customFormat="1" ht="18" customHeight="1" x14ac:dyDescent="0.2">
      <c r="B15" s="682" t="s">
        <v>5</v>
      </c>
      <c r="D15" s="835">
        <v>7739</v>
      </c>
      <c r="F15" s="685">
        <v>3375</v>
      </c>
      <c r="G15" s="684">
        <v>0</v>
      </c>
      <c r="H15" s="685">
        <v>1487</v>
      </c>
      <c r="I15" s="684">
        <v>11.413246850442809</v>
      </c>
      <c r="J15" s="685">
        <v>585</v>
      </c>
      <c r="K15" s="684">
        <v>6.1619059498565552</v>
      </c>
      <c r="L15" s="685">
        <v>865</v>
      </c>
      <c r="M15" s="684">
        <v>9.0931769988773858</v>
      </c>
      <c r="N15" s="685">
        <v>2680</v>
      </c>
      <c r="O15" s="684">
        <v>28.888611700137208</v>
      </c>
      <c r="P15" s="685">
        <v>103</v>
      </c>
      <c r="Q15" s="684">
        <v>0</v>
      </c>
      <c r="R15" s="685">
        <v>3583</v>
      </c>
      <c r="S15" s="684">
        <v>44.443058500686043</v>
      </c>
      <c r="T15" s="685">
        <v>0</v>
      </c>
      <c r="U15" s="684">
        <v>0</v>
      </c>
      <c r="V15" s="836">
        <f t="shared" si="0"/>
        <v>12678</v>
      </c>
      <c r="W15" s="684">
        <f t="shared" si="0"/>
        <v>100</v>
      </c>
      <c r="X15" s="678"/>
      <c r="Y15" s="837">
        <f t="shared" si="1"/>
        <v>1.6381961493733039</v>
      </c>
    </row>
    <row r="16" spans="2:30" s="744" customFormat="1" ht="18" customHeight="1" x14ac:dyDescent="0.2">
      <c r="B16" s="838" t="s">
        <v>4</v>
      </c>
      <c r="D16" s="839">
        <v>41096</v>
      </c>
      <c r="E16" s="822"/>
      <c r="F16" s="840">
        <v>4580</v>
      </c>
      <c r="G16" s="841">
        <v>10.020679338261175</v>
      </c>
      <c r="H16" s="840">
        <v>8463</v>
      </c>
      <c r="I16" s="841">
        <v>9.329901443153819</v>
      </c>
      <c r="J16" s="840">
        <v>6746</v>
      </c>
      <c r="K16" s="841">
        <v>17.52243928194298</v>
      </c>
      <c r="L16" s="840">
        <v>2458</v>
      </c>
      <c r="M16" s="841">
        <v>6.0366068285814851</v>
      </c>
      <c r="N16" s="840">
        <v>3274</v>
      </c>
      <c r="O16" s="841">
        <v>6.7053854276663145</v>
      </c>
      <c r="P16" s="840">
        <v>17208</v>
      </c>
      <c r="Q16" s="841">
        <v>27.28132699753608</v>
      </c>
      <c r="R16" s="840">
        <v>12995</v>
      </c>
      <c r="S16" s="841">
        <v>22.32268567405843</v>
      </c>
      <c r="T16" s="840">
        <v>856</v>
      </c>
      <c r="U16" s="841">
        <v>0.78097500879971837</v>
      </c>
      <c r="V16" s="842">
        <f t="shared" si="0"/>
        <v>56580</v>
      </c>
      <c r="W16" s="841">
        <f t="shared" si="0"/>
        <v>100</v>
      </c>
      <c r="X16" s="843"/>
      <c r="Y16" s="837">
        <f t="shared" si="1"/>
        <v>1.3767763285964572</v>
      </c>
    </row>
    <row r="17" spans="2:25" s="744" customFormat="1" ht="18" customHeight="1" x14ac:dyDescent="0.2">
      <c r="B17" s="838" t="s">
        <v>40</v>
      </c>
      <c r="D17" s="839">
        <v>24523</v>
      </c>
      <c r="E17" s="822"/>
      <c r="F17" s="840">
        <v>2571</v>
      </c>
      <c r="G17" s="841">
        <v>6.2973598149477548</v>
      </c>
      <c r="H17" s="840">
        <v>9064</v>
      </c>
      <c r="I17" s="841">
        <v>14.552923346893197</v>
      </c>
      <c r="J17" s="840">
        <v>4538</v>
      </c>
      <c r="K17" s="841">
        <v>18.975831538645608</v>
      </c>
      <c r="L17" s="840">
        <v>1509</v>
      </c>
      <c r="M17" s="841">
        <v>5.4997208263539923</v>
      </c>
      <c r="N17" s="840">
        <v>3975</v>
      </c>
      <c r="O17" s="841">
        <v>17.08542713567839</v>
      </c>
      <c r="P17" s="840">
        <v>4099</v>
      </c>
      <c r="Q17" s="841">
        <v>12.363404323203318</v>
      </c>
      <c r="R17" s="840">
        <v>7494</v>
      </c>
      <c r="S17" s="841">
        <v>25.201403844619925</v>
      </c>
      <c r="T17" s="840">
        <v>4</v>
      </c>
      <c r="U17" s="841">
        <v>2.3929169657812874E-2</v>
      </c>
      <c r="V17" s="842">
        <f t="shared" si="0"/>
        <v>33254</v>
      </c>
      <c r="W17" s="841">
        <f t="shared" si="0"/>
        <v>99.999999999999986</v>
      </c>
      <c r="X17" s="843"/>
      <c r="Y17" s="837">
        <f t="shared" si="1"/>
        <v>1.3560331117726216</v>
      </c>
    </row>
    <row r="18" spans="2:25" s="744" customFormat="1" ht="18" customHeight="1" x14ac:dyDescent="0.2">
      <c r="B18" s="838" t="s">
        <v>41</v>
      </c>
      <c r="D18" s="839">
        <v>87700</v>
      </c>
      <c r="E18" s="822"/>
      <c r="F18" s="840">
        <v>5</v>
      </c>
      <c r="G18" s="841">
        <v>0.42117310443490702</v>
      </c>
      <c r="H18" s="840">
        <v>11909</v>
      </c>
      <c r="I18" s="841">
        <v>9.6183118741058653</v>
      </c>
      <c r="J18" s="840">
        <v>13124</v>
      </c>
      <c r="K18" s="841">
        <v>13.866666666666667</v>
      </c>
      <c r="L18" s="840">
        <v>7224</v>
      </c>
      <c r="M18" s="841">
        <v>8.0606580829756798</v>
      </c>
      <c r="N18" s="840">
        <v>19975</v>
      </c>
      <c r="O18" s="841">
        <v>18.894420600858368</v>
      </c>
      <c r="P18" s="840">
        <v>11439</v>
      </c>
      <c r="Q18" s="841">
        <v>7.6623748211731044</v>
      </c>
      <c r="R18" s="840">
        <v>46091</v>
      </c>
      <c r="S18" s="841">
        <v>41.460371959942776</v>
      </c>
      <c r="T18" s="840">
        <v>17</v>
      </c>
      <c r="U18" s="841">
        <v>1.602288984263233E-2</v>
      </c>
      <c r="V18" s="842">
        <f t="shared" si="0"/>
        <v>109784</v>
      </c>
      <c r="W18" s="841">
        <f t="shared" si="0"/>
        <v>99.999999999999986</v>
      </c>
      <c r="X18" s="843"/>
      <c r="Y18" s="837">
        <f t="shared" si="1"/>
        <v>1.2518129988597491</v>
      </c>
    </row>
    <row r="19" spans="2:25" s="744" customFormat="1" ht="18" customHeight="1" x14ac:dyDescent="0.2">
      <c r="B19" s="838" t="s">
        <v>3</v>
      </c>
      <c r="D19" s="839">
        <v>59504</v>
      </c>
      <c r="E19" s="822"/>
      <c r="F19" s="840">
        <v>310</v>
      </c>
      <c r="G19" s="841">
        <v>0.3575259206292456</v>
      </c>
      <c r="H19" s="840">
        <v>31563</v>
      </c>
      <c r="I19" s="841">
        <v>6.0600643546657134</v>
      </c>
      <c r="J19" s="840">
        <v>1986</v>
      </c>
      <c r="K19" s="841">
        <v>9.8319628173042545E-2</v>
      </c>
      <c r="L19" s="840">
        <v>4204</v>
      </c>
      <c r="M19" s="841">
        <v>10.001787629603147</v>
      </c>
      <c r="N19" s="840">
        <v>6478</v>
      </c>
      <c r="O19" s="841">
        <v>14.864140150160887</v>
      </c>
      <c r="P19" s="840">
        <v>8884</v>
      </c>
      <c r="Q19" s="841">
        <v>14.593016327017041</v>
      </c>
      <c r="R19" s="840">
        <v>37883</v>
      </c>
      <c r="S19" s="841">
        <v>54.019187224407105</v>
      </c>
      <c r="T19" s="840">
        <v>303</v>
      </c>
      <c r="U19" s="841">
        <v>5.9587653438207605E-3</v>
      </c>
      <c r="V19" s="842">
        <f t="shared" si="0"/>
        <v>91611</v>
      </c>
      <c r="W19" s="841">
        <f t="shared" si="0"/>
        <v>100</v>
      </c>
      <c r="X19" s="843"/>
      <c r="Y19" s="837">
        <f t="shared" si="1"/>
        <v>1.5395771712826027</v>
      </c>
    </row>
    <row r="20" spans="2:25" s="633" customFormat="1" ht="18" customHeight="1" x14ac:dyDescent="0.2">
      <c r="B20" s="838" t="s">
        <v>2</v>
      </c>
      <c r="D20" s="835">
        <v>12147</v>
      </c>
      <c r="F20" s="683">
        <v>352</v>
      </c>
      <c r="G20" s="684">
        <v>1.8696778970751573</v>
      </c>
      <c r="H20" s="683">
        <v>2161</v>
      </c>
      <c r="I20" s="684">
        <v>6.5808959644576079</v>
      </c>
      <c r="J20" s="683">
        <v>296</v>
      </c>
      <c r="K20" s="684">
        <v>2.4157719363198815</v>
      </c>
      <c r="L20" s="683">
        <v>898</v>
      </c>
      <c r="M20" s="684">
        <v>7.2102924842650866</v>
      </c>
      <c r="N20" s="683">
        <v>1824</v>
      </c>
      <c r="O20" s="684">
        <v>12.865605331358756</v>
      </c>
      <c r="P20" s="683">
        <v>6463</v>
      </c>
      <c r="Q20" s="684">
        <v>43.169196593854132</v>
      </c>
      <c r="R20" s="683">
        <v>2569</v>
      </c>
      <c r="S20" s="684">
        <v>25.888559792669383</v>
      </c>
      <c r="T20" s="683">
        <v>0</v>
      </c>
      <c r="U20" s="684">
        <v>0</v>
      </c>
      <c r="V20" s="836">
        <f t="shared" si="0"/>
        <v>14563</v>
      </c>
      <c r="W20" s="684">
        <f t="shared" si="0"/>
        <v>100</v>
      </c>
      <c r="X20" s="678"/>
      <c r="Y20" s="837">
        <f t="shared" si="1"/>
        <v>1.1988968469580967</v>
      </c>
    </row>
    <row r="21" spans="2:25" s="633" customFormat="1" ht="18" customHeight="1" x14ac:dyDescent="0.2">
      <c r="B21" s="682" t="s">
        <v>35</v>
      </c>
      <c r="D21" s="835">
        <v>26388</v>
      </c>
      <c r="F21" s="683">
        <v>2240</v>
      </c>
      <c r="G21" s="684">
        <v>6.8877841448142387</v>
      </c>
      <c r="H21" s="683">
        <v>5849</v>
      </c>
      <c r="I21" s="684">
        <v>7.9655421046639594</v>
      </c>
      <c r="J21" s="683">
        <v>8671</v>
      </c>
      <c r="K21" s="684">
        <v>32.791924405145913</v>
      </c>
      <c r="L21" s="683">
        <v>3212</v>
      </c>
      <c r="M21" s="684">
        <v>12.428370839816326</v>
      </c>
      <c r="N21" s="683">
        <v>2600</v>
      </c>
      <c r="O21" s="684">
        <v>10.219726006603166</v>
      </c>
      <c r="P21" s="683">
        <v>5273</v>
      </c>
      <c r="Q21" s="684">
        <v>11.248149975333005</v>
      </c>
      <c r="R21" s="683">
        <v>6856</v>
      </c>
      <c r="S21" s="684">
        <v>18.30670562786991</v>
      </c>
      <c r="T21" s="683">
        <v>47</v>
      </c>
      <c r="U21" s="684">
        <v>0.15179689575348185</v>
      </c>
      <c r="V21" s="836">
        <f t="shared" si="0"/>
        <v>34748</v>
      </c>
      <c r="W21" s="684">
        <f t="shared" si="0"/>
        <v>100</v>
      </c>
      <c r="X21" s="678"/>
      <c r="Y21" s="837">
        <f t="shared" si="1"/>
        <v>1.3168106715173564</v>
      </c>
    </row>
    <row r="22" spans="2:25" s="633" customFormat="1" ht="21" customHeight="1" x14ac:dyDescent="0.2">
      <c r="B22" s="682" t="s">
        <v>42</v>
      </c>
      <c r="D22" s="835">
        <v>69449</v>
      </c>
      <c r="F22" s="683">
        <v>2427</v>
      </c>
      <c r="G22" s="684">
        <v>2.5204128338771832</v>
      </c>
      <c r="H22" s="683">
        <v>28973</v>
      </c>
      <c r="I22" s="684">
        <v>25.114060861990048</v>
      </c>
      <c r="J22" s="683">
        <v>21155</v>
      </c>
      <c r="K22" s="684">
        <v>22.629084412420454</v>
      </c>
      <c r="L22" s="683">
        <v>7926</v>
      </c>
      <c r="M22" s="684">
        <v>9.9753421825859707</v>
      </c>
      <c r="N22" s="683">
        <v>8054</v>
      </c>
      <c r="O22" s="684">
        <v>9.2193659840240976</v>
      </c>
      <c r="P22" s="683">
        <v>9777</v>
      </c>
      <c r="Q22" s="684">
        <v>9.4349373218952568</v>
      </c>
      <c r="R22" s="683">
        <v>19644</v>
      </c>
      <c r="S22" s="684">
        <v>21.083172147001935</v>
      </c>
      <c r="T22" s="683">
        <v>16</v>
      </c>
      <c r="U22" s="684">
        <v>2.3624256205058543E-2</v>
      </c>
      <c r="V22" s="836">
        <f t="shared" si="0"/>
        <v>97972</v>
      </c>
      <c r="W22" s="684">
        <f t="shared" si="0"/>
        <v>100</v>
      </c>
      <c r="X22" s="678"/>
      <c r="Y22" s="837">
        <f t="shared" si="1"/>
        <v>1.4107042578006883</v>
      </c>
    </row>
    <row r="23" spans="2:25" s="633" customFormat="1" ht="18" customHeight="1" x14ac:dyDescent="0.2">
      <c r="B23" s="682" t="s">
        <v>43</v>
      </c>
      <c r="D23" s="835">
        <v>17119</v>
      </c>
      <c r="F23" s="683">
        <v>1862</v>
      </c>
      <c r="G23" s="684">
        <v>10.863942058975686</v>
      </c>
      <c r="H23" s="683">
        <v>4143</v>
      </c>
      <c r="I23" s="684">
        <v>12.81945162959131</v>
      </c>
      <c r="J23" s="683">
        <v>1197</v>
      </c>
      <c r="K23" s="684">
        <v>1.5468184169684429</v>
      </c>
      <c r="L23" s="683">
        <v>2011</v>
      </c>
      <c r="M23" s="684">
        <v>10.57941024314537</v>
      </c>
      <c r="N23" s="683">
        <v>2440</v>
      </c>
      <c r="O23" s="684">
        <v>11.810657009829281</v>
      </c>
      <c r="P23" s="683">
        <v>512</v>
      </c>
      <c r="Q23" s="684">
        <v>2.7728918779099843</v>
      </c>
      <c r="R23" s="683">
        <v>10024</v>
      </c>
      <c r="S23" s="684">
        <v>49.606828763579927</v>
      </c>
      <c r="T23" s="683">
        <v>0</v>
      </c>
      <c r="U23" s="684">
        <v>0</v>
      </c>
      <c r="V23" s="836">
        <f>F23+H23+J23+L23+N23+P23+R23+T23</f>
        <v>22189</v>
      </c>
      <c r="W23" s="684">
        <f t="shared" si="0"/>
        <v>100</v>
      </c>
      <c r="X23" s="678"/>
      <c r="Y23" s="837">
        <f t="shared" si="1"/>
        <v>1.2961621590046148</v>
      </c>
    </row>
    <row r="24" spans="2:25" s="633" customFormat="1" ht="22.5" customHeight="1" x14ac:dyDescent="0.2">
      <c r="B24" s="682" t="s">
        <v>44</v>
      </c>
      <c r="D24" s="835">
        <v>6229</v>
      </c>
      <c r="F24" s="685">
        <v>577</v>
      </c>
      <c r="G24" s="686">
        <v>3.1306171360095867</v>
      </c>
      <c r="H24" s="685">
        <v>1107</v>
      </c>
      <c r="I24" s="684">
        <v>11.593768723786699</v>
      </c>
      <c r="J24" s="685">
        <v>304</v>
      </c>
      <c r="K24" s="684">
        <v>5.0179748352306772</v>
      </c>
      <c r="L24" s="685">
        <v>329</v>
      </c>
      <c r="M24" s="684">
        <v>1.6776512881965249</v>
      </c>
      <c r="N24" s="685">
        <v>1483</v>
      </c>
      <c r="O24" s="684">
        <v>14.679448771719592</v>
      </c>
      <c r="P24" s="685">
        <v>1330</v>
      </c>
      <c r="Q24" s="684">
        <v>12.732174955062911</v>
      </c>
      <c r="R24" s="685">
        <v>3090</v>
      </c>
      <c r="S24" s="684">
        <v>51.078490113840623</v>
      </c>
      <c r="T24" s="685">
        <v>16</v>
      </c>
      <c r="U24" s="684">
        <v>8.9874176153385263E-2</v>
      </c>
      <c r="V24" s="844">
        <f t="shared" si="0"/>
        <v>8236</v>
      </c>
      <c r="W24" s="684">
        <f t="shared" si="0"/>
        <v>100</v>
      </c>
      <c r="X24" s="678"/>
      <c r="Y24" s="837">
        <f t="shared" si="1"/>
        <v>1.3222026007384813</v>
      </c>
    </row>
    <row r="25" spans="2:25" s="633" customFormat="1" ht="18" customHeight="1" x14ac:dyDescent="0.2">
      <c r="B25" s="682" t="s">
        <v>45</v>
      </c>
      <c r="D25" s="835">
        <v>23485</v>
      </c>
      <c r="F25" s="685">
        <v>462</v>
      </c>
      <c r="G25" s="686">
        <v>0.32482446354747685</v>
      </c>
      <c r="H25" s="685">
        <v>8306</v>
      </c>
      <c r="I25" s="684">
        <v>17.120545967583176</v>
      </c>
      <c r="J25" s="685">
        <v>1833</v>
      </c>
      <c r="K25" s="684">
        <v>6.9394317212415517</v>
      </c>
      <c r="L25" s="685">
        <v>3238</v>
      </c>
      <c r="M25" s="684">
        <v>10.256578515650633</v>
      </c>
      <c r="N25" s="685">
        <v>4833</v>
      </c>
      <c r="O25" s="684">
        <v>14.54163659032745</v>
      </c>
      <c r="P25" s="685">
        <v>646</v>
      </c>
      <c r="Q25" s="684">
        <v>1.9030120086619857</v>
      </c>
      <c r="R25" s="685">
        <v>12407</v>
      </c>
      <c r="S25" s="684">
        <v>42.788240698208547</v>
      </c>
      <c r="T25" s="685">
        <v>2551</v>
      </c>
      <c r="U25" s="684">
        <v>6.1257300347791848</v>
      </c>
      <c r="V25" s="844">
        <f t="shared" si="0"/>
        <v>34276</v>
      </c>
      <c r="W25" s="684">
        <f t="shared" si="0"/>
        <v>100</v>
      </c>
      <c r="X25" s="678"/>
      <c r="Y25" s="837">
        <f t="shared" si="1"/>
        <v>1.4594847775175643</v>
      </c>
    </row>
    <row r="26" spans="2:25" s="633" customFormat="1" ht="18" customHeight="1" x14ac:dyDescent="0.2">
      <c r="B26" s="682" t="s">
        <v>46</v>
      </c>
      <c r="D26" s="835">
        <v>4033</v>
      </c>
      <c r="F26" s="685">
        <v>571</v>
      </c>
      <c r="G26" s="686">
        <v>7.345642247369466</v>
      </c>
      <c r="H26" s="685">
        <v>1276</v>
      </c>
      <c r="I26" s="684">
        <v>16.100853682747669</v>
      </c>
      <c r="J26" s="685">
        <v>1411</v>
      </c>
      <c r="K26" s="684">
        <v>24.200913242009133</v>
      </c>
      <c r="L26" s="685">
        <v>692</v>
      </c>
      <c r="M26" s="684">
        <v>8.9537423069287279</v>
      </c>
      <c r="N26" s="685">
        <v>1172</v>
      </c>
      <c r="O26" s="684">
        <v>17.272185824895772</v>
      </c>
      <c r="P26" s="685">
        <v>521</v>
      </c>
      <c r="Q26" s="684">
        <v>6.9088743299583086</v>
      </c>
      <c r="R26" s="685">
        <v>713</v>
      </c>
      <c r="S26" s="684">
        <v>19.217788366090929</v>
      </c>
      <c r="T26" s="685">
        <v>0</v>
      </c>
      <c r="U26" s="684">
        <v>0</v>
      </c>
      <c r="V26" s="844">
        <f t="shared" si="0"/>
        <v>6356</v>
      </c>
      <c r="W26" s="684">
        <f t="shared" si="0"/>
        <v>100</v>
      </c>
      <c r="X26" s="678"/>
      <c r="Y26" s="837">
        <f t="shared" si="1"/>
        <v>1.5759980163649889</v>
      </c>
    </row>
    <row r="27" spans="2:25" s="633" customFormat="1" ht="18" customHeight="1" x14ac:dyDescent="0.2">
      <c r="B27" s="682" t="s">
        <v>1</v>
      </c>
      <c r="D27" s="835">
        <v>1323</v>
      </c>
      <c r="F27" s="685">
        <v>236</v>
      </c>
      <c r="G27" s="686">
        <v>8.9026915113871627</v>
      </c>
      <c r="H27" s="685">
        <v>271</v>
      </c>
      <c r="I27" s="684">
        <v>14.699792960662526</v>
      </c>
      <c r="J27" s="685">
        <v>423</v>
      </c>
      <c r="K27" s="684">
        <v>20.496894409937887</v>
      </c>
      <c r="L27" s="685">
        <v>31</v>
      </c>
      <c r="M27" s="684">
        <v>2.8985507246376812</v>
      </c>
      <c r="N27" s="685">
        <v>116</v>
      </c>
      <c r="O27" s="684">
        <v>10.420979986197377</v>
      </c>
      <c r="P27" s="685">
        <v>3</v>
      </c>
      <c r="Q27" s="684">
        <v>0.34506556245686681</v>
      </c>
      <c r="R27" s="685">
        <v>687</v>
      </c>
      <c r="S27" s="684">
        <v>42.236024844720497</v>
      </c>
      <c r="T27" s="685">
        <v>0</v>
      </c>
      <c r="U27" s="684">
        <v>0</v>
      </c>
      <c r="V27" s="836">
        <f t="shared" si="0"/>
        <v>1767</v>
      </c>
      <c r="W27" s="684">
        <f t="shared" si="0"/>
        <v>100</v>
      </c>
      <c r="X27" s="678"/>
      <c r="Y27" s="837">
        <f t="shared" si="1"/>
        <v>1.3356009070294785</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75"/>
      <c r="D30" s="1276">
        <f>SUM(D10:D29)</f>
        <v>563622</v>
      </c>
      <c r="E30" s="1277"/>
      <c r="F30" s="1256">
        <f>SUM(F10:F27)</f>
        <v>25324</v>
      </c>
      <c r="G30" s="1257">
        <f>F30*100/$V30</f>
        <v>3.2147418076385028</v>
      </c>
      <c r="H30" s="1256">
        <f>SUM(H10:H27)</f>
        <v>184314</v>
      </c>
      <c r="I30" s="1257">
        <f>H30*100/$V30</f>
        <v>23.397643402822737</v>
      </c>
      <c r="J30" s="1256">
        <f>SUM(J10:J27)</f>
        <v>136308</v>
      </c>
      <c r="K30" s="1257">
        <f>J30*100/$V30</f>
        <v>17.303547082435202</v>
      </c>
      <c r="L30" s="1256">
        <f>SUM(L10:L27)</f>
        <v>47239</v>
      </c>
      <c r="M30" s="1257">
        <f>L30*100/$V30</f>
        <v>5.9967299104025917</v>
      </c>
      <c r="N30" s="1256">
        <f>SUM(N10:N27)</f>
        <v>80759</v>
      </c>
      <c r="O30" s="1257">
        <f>N30*100/$V30</f>
        <v>10.251908610135754</v>
      </c>
      <c r="P30" s="1256">
        <f>SUM(P10:P27)</f>
        <v>79354</v>
      </c>
      <c r="Q30" s="1257">
        <f>P30*100/$V30</f>
        <v>10.073551627047298</v>
      </c>
      <c r="R30" s="1256">
        <f>SUM(R10:R27)</f>
        <v>230631</v>
      </c>
      <c r="S30" s="1257">
        <f>R30*100/$V30</f>
        <v>29.277330510088277</v>
      </c>
      <c r="T30" s="1256">
        <f>SUM(T10:T28)</f>
        <v>3817</v>
      </c>
      <c r="U30" s="1257">
        <f>T30*100/$V30</f>
        <v>0.4845470494296385</v>
      </c>
      <c r="V30" s="1256">
        <f>SUM(V10:V27)</f>
        <v>787746</v>
      </c>
      <c r="W30" s="1257">
        <f>G30+I30+K30+M30+O30+Q30+S30+U30</f>
        <v>100</v>
      </c>
      <c r="X30" s="1273"/>
      <c r="Y30" s="1274">
        <f>(V30/D30)</f>
        <v>1.3976494884869646</v>
      </c>
    </row>
    <row r="31" spans="2:25" s="631" customFormat="1" ht="5.25" customHeight="1" x14ac:dyDescent="0.2">
      <c r="B31" s="644"/>
      <c r="C31" s="645"/>
      <c r="D31" s="1225"/>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22" customFormat="1" x14ac:dyDescent="0.2">
      <c r="T37" s="920"/>
      <c r="U37" s="920"/>
    </row>
    <row r="38" spans="2:25" s="822" customFormat="1" x14ac:dyDescent="0.2">
      <c r="T38" s="920"/>
      <c r="U38" s="920"/>
    </row>
    <row r="39" spans="2:25" s="822" customFormat="1" x14ac:dyDescent="0.2">
      <c r="T39" s="920"/>
      <c r="U39" s="920"/>
    </row>
    <row r="40" spans="2:25" s="822" customFormat="1" x14ac:dyDescent="0.2">
      <c r="T40" s="920"/>
      <c r="U40" s="920"/>
    </row>
    <row r="41" spans="2:25" s="822" customFormat="1" x14ac:dyDescent="0.2">
      <c r="T41" s="920"/>
      <c r="U41" s="920"/>
    </row>
    <row r="42" spans="2:25" s="822" customFormat="1" x14ac:dyDescent="0.2">
      <c r="T42" s="920"/>
      <c r="U42" s="920"/>
    </row>
    <row r="43" spans="2:25" s="822" customFormat="1" x14ac:dyDescent="0.2">
      <c r="T43" s="920"/>
      <c r="U43" s="920"/>
    </row>
    <row r="44" spans="2:25" s="822" customFormat="1" x14ac:dyDescent="0.2">
      <c r="T44" s="920"/>
      <c r="U44" s="920"/>
    </row>
    <row r="45" spans="2:25" s="822" customFormat="1" x14ac:dyDescent="0.2">
      <c r="T45" s="920"/>
      <c r="U45" s="920"/>
    </row>
    <row r="46" spans="2:25" s="822" customFormat="1" x14ac:dyDescent="0.2">
      <c r="T46" s="920"/>
      <c r="U46" s="920"/>
    </row>
    <row r="47" spans="2:25" s="822" customFormat="1" x14ac:dyDescent="0.2">
      <c r="T47" s="920"/>
      <c r="U47" s="920"/>
    </row>
    <row r="48" spans="2:25" s="822" customFormat="1" x14ac:dyDescent="0.2">
      <c r="T48" s="920"/>
      <c r="U48" s="920"/>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3" t="s">
        <v>418</v>
      </c>
      <c r="C3" s="1493"/>
      <c r="D3" s="1493"/>
      <c r="E3" s="1493"/>
      <c r="F3" s="1493"/>
      <c r="G3" s="1493"/>
      <c r="H3" s="1493"/>
      <c r="I3" s="1493"/>
      <c r="J3" s="1493"/>
      <c r="K3" s="1493"/>
      <c r="L3" s="1493"/>
      <c r="M3" s="1493"/>
      <c r="N3" s="1493"/>
      <c r="O3" s="1493"/>
      <c r="P3" s="1493"/>
      <c r="Q3" s="1493"/>
      <c r="R3" s="1493"/>
      <c r="S3" s="1493"/>
      <c r="T3" s="1493"/>
      <c r="U3" s="1493"/>
      <c r="V3" s="1493"/>
      <c r="W3" s="1493"/>
      <c r="X3" s="1493"/>
      <c r="Y3" s="7"/>
    </row>
    <row r="4" spans="2:25" s="4"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6" t="s">
        <v>52</v>
      </c>
      <c r="G6" s="1496"/>
      <c r="H6" s="1496"/>
      <c r="I6" s="1496"/>
      <c r="J6" s="1496"/>
      <c r="K6" s="1496"/>
      <c r="L6" s="1496"/>
      <c r="M6" s="1496"/>
      <c r="N6" s="1496"/>
      <c r="O6" s="1496"/>
      <c r="P6" s="1496"/>
      <c r="Q6" s="1496"/>
      <c r="R6" s="1496"/>
      <c r="S6" s="1496"/>
      <c r="T6" s="1496"/>
      <c r="U6" s="1496"/>
      <c r="V6" s="1496"/>
      <c r="W6" s="1496"/>
      <c r="X6" s="154"/>
      <c r="Y6" s="154"/>
    </row>
    <row r="7" spans="2:25" s="133" customFormat="1" ht="64.5" customHeight="1" x14ac:dyDescent="0.2">
      <c r="B7" s="1497" t="s">
        <v>12</v>
      </c>
      <c r="C7" s="155"/>
      <c r="D7" s="156" t="s">
        <v>53</v>
      </c>
      <c r="E7" s="155"/>
      <c r="F7" s="1498" t="s">
        <v>168</v>
      </c>
      <c r="G7" s="1498"/>
      <c r="H7" s="1498" t="s">
        <v>59</v>
      </c>
      <c r="I7" s="1498"/>
      <c r="J7" s="1498" t="s">
        <v>60</v>
      </c>
      <c r="K7" s="1498"/>
      <c r="L7" s="1498" t="s">
        <v>152</v>
      </c>
      <c r="M7" s="1498"/>
      <c r="N7" s="1498" t="s">
        <v>0</v>
      </c>
      <c r="O7" s="1498"/>
      <c r="P7" s="156"/>
      <c r="Q7" s="156" t="s">
        <v>62</v>
      </c>
    </row>
    <row r="8" spans="2:25" s="155" customFormat="1" ht="20.25" customHeight="1" x14ac:dyDescent="0.2">
      <c r="B8" s="149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131417</v>
      </c>
      <c r="F10" s="164">
        <f>'41bbenpreGII'!F10+'41bbenpreGII'!H10+'41bbenpreGII'!J10+'41bbenpreGII'!L10+'41bbenpreGII'!N10</f>
        <v>152542</v>
      </c>
      <c r="G10" s="165">
        <f t="shared" ref="G10:G27" si="0">F10*100/$N10</f>
        <v>78.471336268982256</v>
      </c>
      <c r="H10" s="164">
        <f>'41bbenpreGII'!P10</f>
        <v>2393</v>
      </c>
      <c r="I10" s="165">
        <f t="shared" ref="I10:I27" si="1">H10*100/$N10</f>
        <v>1.2310177373554467</v>
      </c>
      <c r="J10" s="164">
        <f>'41bbenpreGII'!R10</f>
        <v>39453</v>
      </c>
      <c r="K10" s="165">
        <f t="shared" ref="K10:K27" si="2">J10*100/$N10</f>
        <v>20.295588295814643</v>
      </c>
      <c r="L10" s="164">
        <f>'41bbenpreGII'!T10</f>
        <v>4</v>
      </c>
      <c r="M10" s="165">
        <f t="shared" ref="M10:M27" si="3">L10*100/$N10</f>
        <v>2.0576978476480514E-3</v>
      </c>
      <c r="N10" s="164">
        <f>F10+H10+J10+L10</f>
        <v>194392</v>
      </c>
      <c r="O10" s="165">
        <f>G10+I10+K10+M10</f>
        <v>99.999999999999986</v>
      </c>
      <c r="P10" s="166"/>
      <c r="Q10" s="166">
        <f t="shared" ref="Q10:Q27" si="4">N10/D10</f>
        <v>1.4791997991127479</v>
      </c>
    </row>
    <row r="11" spans="2:25" s="162" customFormat="1" ht="18" customHeight="1" x14ac:dyDescent="0.2">
      <c r="B11" s="146" t="s">
        <v>7</v>
      </c>
      <c r="C11" s="159"/>
      <c r="D11" s="163">
        <f>'41bbenpreGII'!D11</f>
        <v>15328</v>
      </c>
      <c r="F11" s="164">
        <f>'41bbenpreGII'!F11+'41bbenpreGII'!H11+'41bbenpreGII'!J11+'41bbenpreGII'!L11+'41bbenpreGII'!N11</f>
        <v>7729</v>
      </c>
      <c r="G11" s="165">
        <f t="shared" si="0"/>
        <v>39.516335190960682</v>
      </c>
      <c r="H11" s="164">
        <f>'41bbenpreGII'!P11</f>
        <v>3834</v>
      </c>
      <c r="I11" s="165">
        <f t="shared" si="1"/>
        <v>19.602229152819675</v>
      </c>
      <c r="J11" s="164">
        <f>'41bbenpreGII'!R11</f>
        <v>7996</v>
      </c>
      <c r="K11" s="165">
        <f t="shared" si="2"/>
        <v>40.881435656219644</v>
      </c>
      <c r="L11" s="164">
        <f>'41bbenpreGII'!T11</f>
        <v>0</v>
      </c>
      <c r="M11" s="165">
        <f t="shared" si="3"/>
        <v>0</v>
      </c>
      <c r="N11" s="164">
        <f t="shared" ref="N11:O27" si="5">F11+H11+J11+L11</f>
        <v>19559</v>
      </c>
      <c r="O11" s="165">
        <f t="shared" si="5"/>
        <v>100</v>
      </c>
      <c r="P11" s="166"/>
      <c r="Q11" s="166">
        <f t="shared" si="4"/>
        <v>1.2760307933194155</v>
      </c>
    </row>
    <row r="12" spans="2:25" s="162" customFormat="1" ht="22.5" customHeight="1" x14ac:dyDescent="0.2">
      <c r="B12" s="146" t="s">
        <v>37</v>
      </c>
      <c r="C12" s="159"/>
      <c r="D12" s="163">
        <f>'41bbenpreGII'!D12</f>
        <v>10599</v>
      </c>
      <c r="F12" s="164">
        <f>'41bbenpreGII'!F12+'41bbenpreGII'!H12+'41bbenpreGII'!J12+'41bbenpreGII'!L12+'41bbenpreGII'!N12</f>
        <v>8835</v>
      </c>
      <c r="G12" s="165">
        <f t="shared" si="0"/>
        <v>60.044855239907569</v>
      </c>
      <c r="H12" s="164">
        <f>'41bbenpreGII'!P12</f>
        <v>1663</v>
      </c>
      <c r="I12" s="165">
        <f t="shared" si="1"/>
        <v>11.302161207013729</v>
      </c>
      <c r="J12" s="164">
        <f>'41bbenpreGII'!R12</f>
        <v>4213</v>
      </c>
      <c r="K12" s="165">
        <f t="shared" si="2"/>
        <v>28.63259480766617</v>
      </c>
      <c r="L12" s="164">
        <f>'41bbenpreGII'!T12</f>
        <v>3</v>
      </c>
      <c r="M12" s="165">
        <f t="shared" si="3"/>
        <v>2.0388745412532282E-2</v>
      </c>
      <c r="N12" s="164">
        <f t="shared" si="5"/>
        <v>14714</v>
      </c>
      <c r="O12" s="165">
        <f t="shared" si="5"/>
        <v>100</v>
      </c>
      <c r="P12" s="166"/>
      <c r="Q12" s="166">
        <f t="shared" si="4"/>
        <v>1.3882441739786773</v>
      </c>
    </row>
    <row r="13" spans="2:25" s="162" customFormat="1" ht="18" customHeight="1" x14ac:dyDescent="0.2">
      <c r="B13" s="146" t="s">
        <v>38</v>
      </c>
      <c r="C13" s="159"/>
      <c r="D13" s="163">
        <f>'41bbenpreGII'!D13</f>
        <v>10274</v>
      </c>
      <c r="F13" s="164">
        <f>'41bbenpreGII'!F13+'41bbenpreGII'!H13+'41bbenpreGII'!J13+'41bbenpreGII'!L13+'41bbenpreGII'!N13</f>
        <v>8750</v>
      </c>
      <c r="G13" s="165">
        <f t="shared" si="0"/>
        <v>51.582856805989508</v>
      </c>
      <c r="H13" s="164">
        <f>'41bbenpreGII'!P13</f>
        <v>350</v>
      </c>
      <c r="I13" s="165">
        <f t="shared" si="1"/>
        <v>2.0633142722395803</v>
      </c>
      <c r="J13" s="164">
        <f>'41bbenpreGII'!R13</f>
        <v>7863</v>
      </c>
      <c r="K13" s="165">
        <f t="shared" si="2"/>
        <v>46.353828921770912</v>
      </c>
      <c r="L13" s="164">
        <f>'41bbenpreGII'!T13</f>
        <v>0</v>
      </c>
      <c r="M13" s="165">
        <f t="shared" si="3"/>
        <v>0</v>
      </c>
      <c r="N13" s="164">
        <f t="shared" si="5"/>
        <v>16963</v>
      </c>
      <c r="O13" s="165">
        <f t="shared" si="5"/>
        <v>100</v>
      </c>
      <c r="P13" s="166"/>
      <c r="Q13" s="166">
        <f t="shared" si="4"/>
        <v>1.6510609305041852</v>
      </c>
    </row>
    <row r="14" spans="2:25" s="162" customFormat="1" ht="18" customHeight="1" x14ac:dyDescent="0.2">
      <c r="B14" s="146" t="s">
        <v>6</v>
      </c>
      <c r="C14" s="159"/>
      <c r="D14" s="163">
        <f>'41bbenpreGII'!D14</f>
        <v>15269</v>
      </c>
      <c r="F14" s="164">
        <f>'41bbenpreGII'!F14+'41bbenpreGII'!H14+'41bbenpreGII'!J14+'41bbenpreGII'!L14+'41bbenpreGII'!N14</f>
        <v>6178</v>
      </c>
      <c r="G14" s="165">
        <f t="shared" si="0"/>
        <v>34.125055236411839</v>
      </c>
      <c r="H14" s="164">
        <f>'41bbenpreGII'!P14</f>
        <v>4856</v>
      </c>
      <c r="I14" s="165">
        <f t="shared" si="1"/>
        <v>26.822801590808663</v>
      </c>
      <c r="J14" s="164">
        <f>'41bbenpreGII'!R14</f>
        <v>7070</v>
      </c>
      <c r="K14" s="165">
        <f t="shared" si="2"/>
        <v>39.052143172779495</v>
      </c>
      <c r="L14" s="164">
        <f>'41bbenpreGII'!T14</f>
        <v>0</v>
      </c>
      <c r="M14" s="165">
        <f t="shared" si="3"/>
        <v>0</v>
      </c>
      <c r="N14" s="164">
        <f t="shared" si="5"/>
        <v>18104</v>
      </c>
      <c r="O14" s="165">
        <f t="shared" si="5"/>
        <v>100</v>
      </c>
      <c r="P14" s="166"/>
      <c r="Q14" s="166">
        <f t="shared" si="4"/>
        <v>1.1856703123976684</v>
      </c>
    </row>
    <row r="15" spans="2:25" s="162" customFormat="1" ht="18" customHeight="1" x14ac:dyDescent="0.2">
      <c r="B15" s="146" t="s">
        <v>5</v>
      </c>
      <c r="C15" s="159"/>
      <c r="D15" s="163">
        <f>'41bbenpreGII'!D15</f>
        <v>7739</v>
      </c>
      <c r="F15" s="164">
        <f>'41bbenpreGII'!F15+'41bbenpreGII'!H15+'41bbenpreGII'!J15+'41bbenpreGII'!L15+'41bbenpreGII'!N15</f>
        <v>8992</v>
      </c>
      <c r="G15" s="165">
        <f t="shared" si="0"/>
        <v>70.926013566808649</v>
      </c>
      <c r="H15" s="164">
        <f>'41bbenpreGII'!P15</f>
        <v>103</v>
      </c>
      <c r="I15" s="165">
        <f t="shared" si="1"/>
        <v>0.81243098280485881</v>
      </c>
      <c r="J15" s="164">
        <f>'41bbenpreGII'!R15</f>
        <v>3583</v>
      </c>
      <c r="K15" s="165">
        <f t="shared" si="2"/>
        <v>28.261555450386496</v>
      </c>
      <c r="L15" s="164">
        <f>'41bbenpreGII'!T15</f>
        <v>0</v>
      </c>
      <c r="M15" s="165">
        <f t="shared" si="3"/>
        <v>0</v>
      </c>
      <c r="N15" s="164">
        <f t="shared" si="5"/>
        <v>12678</v>
      </c>
      <c r="O15" s="165">
        <f t="shared" si="5"/>
        <v>100</v>
      </c>
      <c r="P15" s="166"/>
      <c r="Q15" s="166">
        <f t="shared" si="4"/>
        <v>1.6381961493733039</v>
      </c>
    </row>
    <row r="16" spans="2:25" s="162" customFormat="1" ht="18" customHeight="1" x14ac:dyDescent="0.2">
      <c r="B16" s="146" t="s">
        <v>4</v>
      </c>
      <c r="C16" s="159"/>
      <c r="D16" s="163">
        <f>'41bbenpreGII'!D16</f>
        <v>41096</v>
      </c>
      <c r="F16" s="164">
        <f>'41bbenpreGII'!F16+'41bbenpreGII'!H16+'41bbenpreGII'!J16+'41bbenpreGII'!L16+'41bbenpreGII'!N16</f>
        <v>25521</v>
      </c>
      <c r="G16" s="165">
        <f t="shared" si="0"/>
        <v>45.106044538706257</v>
      </c>
      <c r="H16" s="164">
        <f>'41bbenpreGII'!P16</f>
        <v>17208</v>
      </c>
      <c r="I16" s="165">
        <f t="shared" si="1"/>
        <v>30.413573700954402</v>
      </c>
      <c r="J16" s="164">
        <f>'41bbenpreGII'!R16</f>
        <v>12995</v>
      </c>
      <c r="K16" s="165">
        <f t="shared" si="2"/>
        <v>22.967479674796749</v>
      </c>
      <c r="L16" s="164">
        <f>'41bbenpreGII'!T16</f>
        <v>856</v>
      </c>
      <c r="M16" s="165">
        <f t="shared" si="3"/>
        <v>1.5129020855425945</v>
      </c>
      <c r="N16" s="164">
        <f t="shared" si="5"/>
        <v>56580</v>
      </c>
      <c r="O16" s="165">
        <f t="shared" si="5"/>
        <v>100</v>
      </c>
      <c r="P16" s="166"/>
      <c r="Q16" s="166">
        <f t="shared" si="4"/>
        <v>1.3767763285964572</v>
      </c>
    </row>
    <row r="17" spans="2:25" s="162" customFormat="1" ht="18" customHeight="1" x14ac:dyDescent="0.2">
      <c r="B17" s="146" t="s">
        <v>40</v>
      </c>
      <c r="C17" s="159"/>
      <c r="D17" s="163">
        <f>'41bbenpreGII'!D17</f>
        <v>24523</v>
      </c>
      <c r="F17" s="164">
        <f>'41bbenpreGII'!F17+'41bbenpreGII'!H17+'41bbenpreGII'!J17+'41bbenpreGII'!L17+'41bbenpreGII'!N17</f>
        <v>21657</v>
      </c>
      <c r="G17" s="165">
        <f t="shared" si="0"/>
        <v>65.125999879713717</v>
      </c>
      <c r="H17" s="164">
        <f>'41bbenpreGII'!P17</f>
        <v>4099</v>
      </c>
      <c r="I17" s="165">
        <f t="shared" si="1"/>
        <v>12.326336681301498</v>
      </c>
      <c r="J17" s="164">
        <f>'41bbenpreGII'!R17</f>
        <v>7494</v>
      </c>
      <c r="K17" s="165">
        <f t="shared" si="2"/>
        <v>22.535634810849821</v>
      </c>
      <c r="L17" s="164">
        <f>'41bbenpreGII'!T17</f>
        <v>4</v>
      </c>
      <c r="M17" s="165">
        <f t="shared" si="3"/>
        <v>1.2028628134961208E-2</v>
      </c>
      <c r="N17" s="164">
        <f t="shared" si="5"/>
        <v>33254</v>
      </c>
      <c r="O17" s="165">
        <f t="shared" si="5"/>
        <v>99.999999999999986</v>
      </c>
      <c r="P17" s="166"/>
      <c r="Q17" s="166">
        <f t="shared" si="4"/>
        <v>1.3560331117726216</v>
      </c>
    </row>
    <row r="18" spans="2:25" s="162" customFormat="1" ht="18" customHeight="1" x14ac:dyDescent="0.2">
      <c r="B18" s="146" t="s">
        <v>41</v>
      </c>
      <c r="C18" s="159"/>
      <c r="D18" s="163">
        <f>'41bbenpreGII'!D18</f>
        <v>87700</v>
      </c>
      <c r="F18" s="164">
        <f>'41bbenpreGII'!F18+'41bbenpreGII'!H18+'41bbenpreGII'!J18+'41bbenpreGII'!L18+'41bbenpreGII'!N18</f>
        <v>52237</v>
      </c>
      <c r="G18" s="165">
        <f t="shared" si="0"/>
        <v>47.581614807257886</v>
      </c>
      <c r="H18" s="164">
        <f>'41bbenpreGII'!P18</f>
        <v>11439</v>
      </c>
      <c r="I18" s="165">
        <f t="shared" si="1"/>
        <v>10.419551118560081</v>
      </c>
      <c r="J18" s="164">
        <f>'41bbenpreGII'!R18</f>
        <v>46091</v>
      </c>
      <c r="K18" s="165">
        <f t="shared" si="2"/>
        <v>41.98334912191212</v>
      </c>
      <c r="L18" s="164">
        <f>'41bbenpreGII'!T18</f>
        <v>17</v>
      </c>
      <c r="M18" s="165">
        <f t="shared" si="3"/>
        <v>1.5484952269911827E-2</v>
      </c>
      <c r="N18" s="164">
        <f t="shared" si="5"/>
        <v>109784</v>
      </c>
      <c r="O18" s="165">
        <f t="shared" si="5"/>
        <v>100</v>
      </c>
      <c r="P18" s="166"/>
      <c r="Q18" s="166">
        <f t="shared" si="4"/>
        <v>1.2518129988597491</v>
      </c>
    </row>
    <row r="19" spans="2:25" s="162" customFormat="1" ht="18" customHeight="1" x14ac:dyDescent="0.2">
      <c r="B19" s="146" t="s">
        <v>3</v>
      </c>
      <c r="C19" s="159"/>
      <c r="D19" s="163">
        <f>'41bbenpreGII'!D19</f>
        <v>59504</v>
      </c>
      <c r="F19" s="164">
        <f>'41bbenpreGII'!F19+'41bbenpreGII'!H19+'41bbenpreGII'!J19+'41bbenpreGII'!L19+'41bbenpreGII'!N19</f>
        <v>44541</v>
      </c>
      <c r="G19" s="165">
        <f t="shared" si="0"/>
        <v>48.619707240396899</v>
      </c>
      <c r="H19" s="164">
        <f>'41bbenpreGII'!P19</f>
        <v>8884</v>
      </c>
      <c r="I19" s="165">
        <f>H19*100/$N19</f>
        <v>9.6975254063376664</v>
      </c>
      <c r="J19" s="164">
        <f>'41bbenpreGII'!R19</f>
        <v>37883</v>
      </c>
      <c r="K19" s="165">
        <f>J19*100/$N19</f>
        <v>41.352021045507634</v>
      </c>
      <c r="L19" s="164">
        <f>'41bbenpreGII'!T19</f>
        <v>303</v>
      </c>
      <c r="M19" s="165">
        <f t="shared" si="3"/>
        <v>0.330746307757802</v>
      </c>
      <c r="N19" s="164">
        <f t="shared" si="5"/>
        <v>91611</v>
      </c>
      <c r="O19" s="165">
        <f t="shared" si="5"/>
        <v>100</v>
      </c>
      <c r="P19" s="166"/>
      <c r="Q19" s="166">
        <f t="shared" si="4"/>
        <v>1.5395771712826027</v>
      </c>
    </row>
    <row r="20" spans="2:25" s="162" customFormat="1" ht="18" customHeight="1" x14ac:dyDescent="0.2">
      <c r="B20" s="146" t="s">
        <v>2</v>
      </c>
      <c r="C20" s="159"/>
      <c r="D20" s="163">
        <f>'41bbenpreGII'!D20</f>
        <v>12147</v>
      </c>
      <c r="F20" s="164">
        <f>'41bbenpreGII'!F20+'41bbenpreGII'!H20+'41bbenpreGII'!J20+'41bbenpreGII'!L20+'41bbenpreGII'!N20</f>
        <v>5531</v>
      </c>
      <c r="G20" s="165">
        <f t="shared" si="0"/>
        <v>37.979811851953578</v>
      </c>
      <c r="H20" s="164">
        <f>'41bbenpreGII'!P20</f>
        <v>6463</v>
      </c>
      <c r="I20" s="165">
        <f>H20*100/$N20</f>
        <v>44.379592117008855</v>
      </c>
      <c r="J20" s="164">
        <f>'41bbenpreGII'!R20</f>
        <v>2569</v>
      </c>
      <c r="K20" s="165">
        <f>J20*100/$N20</f>
        <v>17.64059603103756</v>
      </c>
      <c r="L20" s="164">
        <f>'41bbenpreGII'!T20</f>
        <v>0</v>
      </c>
      <c r="M20" s="165">
        <f t="shared" si="3"/>
        <v>0</v>
      </c>
      <c r="N20" s="164">
        <f t="shared" si="5"/>
        <v>14563</v>
      </c>
      <c r="O20" s="165">
        <f t="shared" si="5"/>
        <v>99.999999999999986</v>
      </c>
      <c r="P20" s="166"/>
      <c r="Q20" s="166">
        <f t="shared" si="4"/>
        <v>1.1988968469580967</v>
      </c>
    </row>
    <row r="21" spans="2:25" s="162" customFormat="1" ht="18" customHeight="1" x14ac:dyDescent="0.2">
      <c r="B21" s="146" t="s">
        <v>35</v>
      </c>
      <c r="C21" s="159"/>
      <c r="D21" s="163">
        <f>'41bbenpreGII'!D21</f>
        <v>26388</v>
      </c>
      <c r="F21" s="164">
        <f>'41bbenpreGII'!F21+'41bbenpreGII'!H21+'41bbenpreGII'!J21+'41bbenpreGII'!L21+'41bbenpreGII'!N21</f>
        <v>22572</v>
      </c>
      <c r="G21" s="165">
        <f t="shared" si="0"/>
        <v>64.959134338666971</v>
      </c>
      <c r="H21" s="164">
        <f>'41bbenpreGII'!P21</f>
        <v>5273</v>
      </c>
      <c r="I21" s="165">
        <f>H21*100/$N21</f>
        <v>15.174974099228733</v>
      </c>
      <c r="J21" s="164">
        <f>'41bbenpreGII'!R21</f>
        <v>6856</v>
      </c>
      <c r="K21" s="165">
        <f>J21*100/$N21</f>
        <v>19.730631978818923</v>
      </c>
      <c r="L21" s="164">
        <f>'41bbenpreGII'!T21</f>
        <v>47</v>
      </c>
      <c r="M21" s="165">
        <f t="shared" si="3"/>
        <v>0.13525958328536894</v>
      </c>
      <c r="N21" s="164">
        <f t="shared" si="5"/>
        <v>34748</v>
      </c>
      <c r="O21" s="165">
        <f t="shared" si="5"/>
        <v>100</v>
      </c>
      <c r="P21" s="166"/>
      <c r="Q21" s="166">
        <f t="shared" si="4"/>
        <v>1.3168106715173564</v>
      </c>
    </row>
    <row r="22" spans="2:25" s="162" customFormat="1" ht="21" customHeight="1" x14ac:dyDescent="0.2">
      <c r="B22" s="146" t="s">
        <v>42</v>
      </c>
      <c r="C22" s="159"/>
      <c r="D22" s="163">
        <f>'41bbenpreGII'!D22</f>
        <v>69449</v>
      </c>
      <c r="F22" s="164">
        <f>'41bbenpreGII'!F22+'41bbenpreGII'!H22+'41bbenpreGII'!J22+'41bbenpreGII'!L22+'41bbenpreGII'!N22</f>
        <v>68535</v>
      </c>
      <c r="G22" s="165">
        <f t="shared" si="0"/>
        <v>69.95366022945332</v>
      </c>
      <c r="H22" s="164">
        <f>'41bbenpreGII'!P22</f>
        <v>9777</v>
      </c>
      <c r="I22" s="165">
        <f>H22*100/$N22</f>
        <v>9.9793818642061005</v>
      </c>
      <c r="J22" s="164">
        <f>'41bbenpreGII'!R22</f>
        <v>19644</v>
      </c>
      <c r="K22" s="165">
        <f>J22*100/$N22</f>
        <v>20.050626709672152</v>
      </c>
      <c r="L22" s="164">
        <f>'41bbenpreGII'!T22</f>
        <v>16</v>
      </c>
      <c r="M22" s="165">
        <f t="shared" si="3"/>
        <v>1.6331196668435879E-2</v>
      </c>
      <c r="N22" s="164">
        <f t="shared" si="5"/>
        <v>97972</v>
      </c>
      <c r="O22" s="165">
        <f t="shared" si="5"/>
        <v>100</v>
      </c>
      <c r="P22" s="166"/>
      <c r="Q22" s="166">
        <f t="shared" si="4"/>
        <v>1.4107042578006883</v>
      </c>
    </row>
    <row r="23" spans="2:25" s="162" customFormat="1" ht="18" customHeight="1" x14ac:dyDescent="0.2">
      <c r="B23" s="146" t="s">
        <v>43</v>
      </c>
      <c r="C23" s="159"/>
      <c r="D23" s="163">
        <f>'41bbenpreGII'!D23</f>
        <v>17119</v>
      </c>
      <c r="F23" s="164">
        <f>'41bbenpreGII'!F23+'41bbenpreGII'!H23+'41bbenpreGII'!J23+'41bbenpreGII'!L23+'41bbenpreGII'!N23</f>
        <v>11653</v>
      </c>
      <c r="G23" s="165">
        <f t="shared" si="0"/>
        <v>52.517012934336833</v>
      </c>
      <c r="H23" s="164">
        <f>'41bbenpreGII'!P23</f>
        <v>512</v>
      </c>
      <c r="I23" s="165">
        <f>H23*100/$N23</f>
        <v>2.3074496372076254</v>
      </c>
      <c r="J23" s="164">
        <f>'41bbenpreGII'!R23</f>
        <v>10024</v>
      </c>
      <c r="K23" s="165">
        <f>J23*100/$N23</f>
        <v>45.175537428455542</v>
      </c>
      <c r="L23" s="164">
        <f>'41bbenpreGII'!T23</f>
        <v>0</v>
      </c>
      <c r="M23" s="165">
        <f t="shared" si="3"/>
        <v>0</v>
      </c>
      <c r="N23" s="164">
        <f t="shared" si="5"/>
        <v>22189</v>
      </c>
      <c r="O23" s="165">
        <f t="shared" si="5"/>
        <v>100</v>
      </c>
      <c r="P23" s="166"/>
      <c r="Q23" s="166">
        <f t="shared" si="4"/>
        <v>1.2961621590046148</v>
      </c>
    </row>
    <row r="24" spans="2:25" s="162" customFormat="1" ht="22.5" customHeight="1" x14ac:dyDescent="0.2">
      <c r="B24" s="146" t="s">
        <v>44</v>
      </c>
      <c r="C24" s="159"/>
      <c r="D24" s="163">
        <f>'41bbenpreGII'!D24</f>
        <v>6229</v>
      </c>
      <c r="F24" s="164">
        <f>'41bbenpreGII'!F24+'41bbenpreGII'!H24+'41bbenpreGII'!J24+'41bbenpreGII'!L24+'41bbenpreGII'!N24</f>
        <v>3800</v>
      </c>
      <c r="G24" s="167">
        <f t="shared" si="0"/>
        <v>46.138902379796015</v>
      </c>
      <c r="H24" s="164">
        <f>'41bbenpreGII'!P24</f>
        <v>1330</v>
      </c>
      <c r="I24" s="165">
        <f t="shared" si="1"/>
        <v>16.148615832928606</v>
      </c>
      <c r="J24" s="164">
        <f>'41bbenpreGII'!R24</f>
        <v>3090</v>
      </c>
      <c r="K24" s="165">
        <f t="shared" si="2"/>
        <v>37.518212724623602</v>
      </c>
      <c r="L24" s="164">
        <f>'41bbenpreGII'!T24</f>
        <v>16</v>
      </c>
      <c r="M24" s="165">
        <f t="shared" si="3"/>
        <v>0.19426906265177271</v>
      </c>
      <c r="N24" s="163">
        <f t="shared" si="5"/>
        <v>8236</v>
      </c>
      <c r="O24" s="165">
        <f t="shared" si="5"/>
        <v>99.999999999999986</v>
      </c>
      <c r="P24" s="166"/>
      <c r="Q24" s="166">
        <f t="shared" si="4"/>
        <v>1.3222026007384813</v>
      </c>
    </row>
    <row r="25" spans="2:25" s="162" customFormat="1" ht="18" customHeight="1" x14ac:dyDescent="0.2">
      <c r="B25" s="146" t="s">
        <v>45</v>
      </c>
      <c r="C25" s="159"/>
      <c r="D25" s="163">
        <f>'41bbenpreGII'!D25</f>
        <v>23485</v>
      </c>
      <c r="F25" s="164">
        <f>'41bbenpreGII'!F25+'41bbenpreGII'!H25+'41bbenpreGII'!J25+'41bbenpreGII'!L25+'41bbenpreGII'!N25</f>
        <v>18672</v>
      </c>
      <c r="G25" s="167">
        <f t="shared" si="0"/>
        <v>54.475434706500174</v>
      </c>
      <c r="H25" s="164">
        <f>'41bbenpreGII'!P25</f>
        <v>646</v>
      </c>
      <c r="I25" s="165">
        <f t="shared" si="1"/>
        <v>1.8847006651884701</v>
      </c>
      <c r="J25" s="164">
        <f>'41bbenpreGII'!R25</f>
        <v>12407</v>
      </c>
      <c r="K25" s="165">
        <f t="shared" si="2"/>
        <v>36.197339246119732</v>
      </c>
      <c r="L25" s="164">
        <f>'41bbenpreGII'!T25</f>
        <v>2551</v>
      </c>
      <c r="M25" s="165">
        <f t="shared" si="3"/>
        <v>7.4425253821916213</v>
      </c>
      <c r="N25" s="163">
        <f t="shared" si="5"/>
        <v>34276</v>
      </c>
      <c r="O25" s="165">
        <f t="shared" si="5"/>
        <v>99.999999999999986</v>
      </c>
      <c r="P25" s="166"/>
      <c r="Q25" s="166">
        <f t="shared" si="4"/>
        <v>1.4594847775175643</v>
      </c>
    </row>
    <row r="26" spans="2:25" s="162" customFormat="1" ht="18" customHeight="1" x14ac:dyDescent="0.2">
      <c r="B26" s="146" t="s">
        <v>46</v>
      </c>
      <c r="C26" s="159"/>
      <c r="D26" s="163">
        <f>'41bbenpreGII'!D26</f>
        <v>4033</v>
      </c>
      <c r="F26" s="164">
        <f>'41bbenpreGII'!F26+'41bbenpreGII'!H26+'41bbenpreGII'!J26+'41bbenpreGII'!L26+'41bbenpreGII'!N26</f>
        <v>5122</v>
      </c>
      <c r="G26" s="167">
        <f t="shared" si="0"/>
        <v>80.585273757079918</v>
      </c>
      <c r="H26" s="164">
        <f>'41bbenpreGII'!P26</f>
        <v>521</v>
      </c>
      <c r="I26" s="165">
        <f t="shared" si="1"/>
        <v>8.1969792322215227</v>
      </c>
      <c r="J26" s="164">
        <f>'41bbenpreGII'!R26</f>
        <v>713</v>
      </c>
      <c r="K26" s="165">
        <f t="shared" si="2"/>
        <v>11.217747010698552</v>
      </c>
      <c r="L26" s="164">
        <f>'41bbenpreGII'!T26</f>
        <v>0</v>
      </c>
      <c r="M26" s="165">
        <f t="shared" si="3"/>
        <v>0</v>
      </c>
      <c r="N26" s="163">
        <f t="shared" si="5"/>
        <v>6356</v>
      </c>
      <c r="O26" s="165">
        <f t="shared" si="5"/>
        <v>100</v>
      </c>
      <c r="P26" s="166"/>
      <c r="Q26" s="166">
        <f t="shared" si="4"/>
        <v>1.5759980163649889</v>
      </c>
    </row>
    <row r="27" spans="2:25" s="162" customFormat="1" ht="18" customHeight="1" x14ac:dyDescent="0.2">
      <c r="B27" s="146" t="s">
        <v>1</v>
      </c>
      <c r="C27" s="159"/>
      <c r="D27" s="163">
        <f>'41bbenpreGII'!D27</f>
        <v>1323</v>
      </c>
      <c r="F27" s="164">
        <f>'41bbenpreGII'!F27+'41bbenpreGII'!H27+'41bbenpreGII'!J27+'41bbenpreGII'!L27+'41bbenpreGII'!N27</f>
        <v>1077</v>
      </c>
      <c r="G27" s="167">
        <f t="shared" si="0"/>
        <v>60.950764006791168</v>
      </c>
      <c r="H27" s="164">
        <f>'41bbenpreGII'!P27</f>
        <v>3</v>
      </c>
      <c r="I27" s="165">
        <f t="shared" si="1"/>
        <v>0.1697792869269949</v>
      </c>
      <c r="J27" s="164">
        <f>'41bbenpreGII'!R27</f>
        <v>687</v>
      </c>
      <c r="K27" s="165">
        <f t="shared" si="2"/>
        <v>38.879456706281836</v>
      </c>
      <c r="L27" s="164">
        <f>'41bbenpreGII'!T27</f>
        <v>0</v>
      </c>
      <c r="M27" s="165">
        <f t="shared" si="3"/>
        <v>0</v>
      </c>
      <c r="N27" s="164">
        <f t="shared" si="5"/>
        <v>1767</v>
      </c>
      <c r="O27" s="165">
        <f t="shared" si="5"/>
        <v>100</v>
      </c>
      <c r="P27" s="166"/>
      <c r="Q27" s="166">
        <f t="shared" si="4"/>
        <v>1.3356009070294785</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563622</v>
      </c>
      <c r="E30" s="174"/>
      <c r="F30" s="147">
        <f>SUM(F10:F27)</f>
        <v>473944</v>
      </c>
      <c r="G30" s="175">
        <f>F30*100/$N30</f>
        <v>60.164570813434786</v>
      </c>
      <c r="H30" s="147">
        <f>SUM(H10:H27)</f>
        <v>79354</v>
      </c>
      <c r="I30" s="175">
        <f>H30*100/$N30</f>
        <v>10.073551627047298</v>
      </c>
      <c r="J30" s="147">
        <f>SUM(J10:J27)</f>
        <v>230631</v>
      </c>
      <c r="K30" s="175">
        <f>J30*100/$N30</f>
        <v>29.277330510088277</v>
      </c>
      <c r="L30" s="147">
        <f>SUM(L10:L28)</f>
        <v>3817</v>
      </c>
      <c r="M30" s="175">
        <f>L30*100/$N30</f>
        <v>0.4845470494296385</v>
      </c>
      <c r="N30" s="147">
        <f>F30+H30+J30+L30</f>
        <v>787746</v>
      </c>
      <c r="O30" s="175">
        <f>G30+I30+K30+M30</f>
        <v>100</v>
      </c>
      <c r="P30" s="176"/>
      <c r="Q30" s="176">
        <f>(N30/D30)</f>
        <v>1.3976494884869646</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48</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77" t="s">
        <v>417</v>
      </c>
      <c r="C3" s="1477"/>
      <c r="D3" s="1477"/>
      <c r="E3" s="1477"/>
      <c r="F3" s="1477"/>
      <c r="G3" s="1477"/>
      <c r="H3" s="1477"/>
      <c r="I3" s="1477"/>
      <c r="J3" s="1477"/>
      <c r="K3" s="1477"/>
      <c r="L3" s="1477"/>
      <c r="M3" s="1477"/>
      <c r="N3" s="1477"/>
      <c r="O3" s="1477"/>
      <c r="P3" s="1477"/>
      <c r="Q3" s="1477"/>
      <c r="R3" s="1477"/>
      <c r="S3" s="1477"/>
      <c r="T3" s="1477"/>
      <c r="U3" s="1477"/>
      <c r="V3" s="1477"/>
      <c r="W3" s="1477"/>
      <c r="X3" s="1477"/>
      <c r="Y3" s="823"/>
    </row>
    <row r="4" spans="2:30" s="621"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29" t="s">
        <v>52</v>
      </c>
      <c r="G6" s="1530"/>
      <c r="H6" s="1530"/>
      <c r="I6" s="1530"/>
      <c r="J6" s="1530"/>
      <c r="K6" s="1530"/>
      <c r="L6" s="1530"/>
      <c r="M6" s="1530"/>
      <c r="N6" s="1530"/>
      <c r="O6" s="1530"/>
      <c r="P6" s="1530"/>
      <c r="Q6" s="1530"/>
      <c r="R6" s="1530"/>
      <c r="S6" s="1530"/>
      <c r="T6" s="1530"/>
      <c r="U6" s="1530"/>
      <c r="V6" s="1530"/>
      <c r="W6" s="1531"/>
      <c r="X6" s="827"/>
      <c r="Y6" s="828"/>
    </row>
    <row r="7" spans="2:30" s="621" customFormat="1" ht="64.5" customHeight="1" x14ac:dyDescent="0.2">
      <c r="B7" s="1491" t="s">
        <v>12</v>
      </c>
      <c r="C7" s="625"/>
      <c r="D7" s="873" t="s">
        <v>250</v>
      </c>
      <c r="E7" s="625"/>
      <c r="F7" s="1532" t="s">
        <v>54</v>
      </c>
      <c r="G7" s="1533"/>
      <c r="H7" s="1534" t="s">
        <v>55</v>
      </c>
      <c r="I7" s="1535"/>
      <c r="J7" s="1536" t="s">
        <v>56</v>
      </c>
      <c r="K7" s="1537"/>
      <c r="L7" s="1536" t="s">
        <v>57</v>
      </c>
      <c r="M7" s="1538"/>
      <c r="N7" s="1537" t="s">
        <v>58</v>
      </c>
      <c r="O7" s="1537"/>
      <c r="P7" s="1536" t="s">
        <v>59</v>
      </c>
      <c r="Q7" s="1538"/>
      <c r="R7" s="1534" t="s">
        <v>60</v>
      </c>
      <c r="S7" s="1535"/>
      <c r="T7" s="1536" t="s">
        <v>61</v>
      </c>
      <c r="U7" s="1538"/>
      <c r="V7" s="1536" t="s">
        <v>0</v>
      </c>
      <c r="W7" s="1539"/>
      <c r="X7" s="627"/>
      <c r="Y7" s="857" t="s">
        <v>482</v>
      </c>
      <c r="AD7" s="829"/>
    </row>
    <row r="8" spans="2:30" s="626" customFormat="1" ht="20.25" customHeight="1" x14ac:dyDescent="0.2">
      <c r="B8" s="1492"/>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81342</v>
      </c>
      <c r="E10" s="633"/>
      <c r="F10" s="675">
        <v>584</v>
      </c>
      <c r="G10" s="676">
        <v>4.012173471975653</v>
      </c>
      <c r="H10" s="675">
        <v>50020</v>
      </c>
      <c r="I10" s="676">
        <v>61.699213796601569</v>
      </c>
      <c r="J10" s="675">
        <v>55945</v>
      </c>
      <c r="K10" s="676">
        <v>18.062389043875221</v>
      </c>
      <c r="L10" s="675">
        <v>548</v>
      </c>
      <c r="M10" s="676">
        <v>0.90540197818919599</v>
      </c>
      <c r="N10" s="675">
        <v>92</v>
      </c>
      <c r="O10" s="676">
        <v>0.39817397920365205</v>
      </c>
      <c r="P10" s="675">
        <v>117</v>
      </c>
      <c r="Q10" s="676">
        <v>2.5361399949277198E-3</v>
      </c>
      <c r="R10" s="675">
        <v>18870</v>
      </c>
      <c r="S10" s="676">
        <v>14.920111590159777</v>
      </c>
      <c r="T10" s="675">
        <v>0</v>
      </c>
      <c r="U10" s="676">
        <v>0</v>
      </c>
      <c r="V10" s="833">
        <f>F10+H10+J10+L10+N10+P10+R10+T10</f>
        <v>126176</v>
      </c>
      <c r="W10" s="676">
        <f t="shared" ref="V10:W27" si="0">G10+I10+K10+M10+O10+Q10+S10+U10</f>
        <v>99.999999999999986</v>
      </c>
      <c r="X10" s="678"/>
      <c r="Y10" s="834">
        <f t="shared" ref="Y10:Y27" si="1">V10/D10</f>
        <v>1.5511789727324137</v>
      </c>
    </row>
    <row r="11" spans="2:30" s="633" customFormat="1" ht="18" customHeight="1" x14ac:dyDescent="0.2">
      <c r="B11" s="682" t="s">
        <v>7</v>
      </c>
      <c r="D11" s="835">
        <v>14861</v>
      </c>
      <c r="F11" s="683">
        <v>1032</v>
      </c>
      <c r="G11" s="684">
        <v>9.5502617241747672</v>
      </c>
      <c r="H11" s="683">
        <v>4485</v>
      </c>
      <c r="I11" s="684">
        <v>13.652387565431043</v>
      </c>
      <c r="J11" s="683">
        <v>3110</v>
      </c>
      <c r="K11" s="684">
        <v>21.664352099134707</v>
      </c>
      <c r="L11" s="683">
        <v>626</v>
      </c>
      <c r="M11" s="684">
        <v>5.0849268240572592</v>
      </c>
      <c r="N11" s="683">
        <v>103</v>
      </c>
      <c r="O11" s="684">
        <v>1.6023929067407328</v>
      </c>
      <c r="P11" s="683">
        <v>1631</v>
      </c>
      <c r="Q11" s="684">
        <v>2.4676850763807288</v>
      </c>
      <c r="R11" s="683">
        <v>8964</v>
      </c>
      <c r="S11" s="684">
        <v>45.977993804080761</v>
      </c>
      <c r="T11" s="683">
        <v>0</v>
      </c>
      <c r="U11" s="684">
        <v>0</v>
      </c>
      <c r="V11" s="836">
        <f t="shared" si="0"/>
        <v>19951</v>
      </c>
      <c r="W11" s="684">
        <f t="shared" si="0"/>
        <v>100</v>
      </c>
      <c r="X11" s="678"/>
      <c r="Y11" s="837">
        <f t="shared" si="1"/>
        <v>1.3425072336989436</v>
      </c>
    </row>
    <row r="12" spans="2:30" s="633" customFormat="1" ht="22.5" customHeight="1" x14ac:dyDescent="0.2">
      <c r="B12" s="682" t="s">
        <v>37</v>
      </c>
      <c r="D12" s="835">
        <v>13171</v>
      </c>
      <c r="F12" s="685">
        <v>2545</v>
      </c>
      <c r="G12" s="684">
        <v>22.562277580071175</v>
      </c>
      <c r="H12" s="685">
        <v>2986</v>
      </c>
      <c r="I12" s="684">
        <v>8.1748856126080334</v>
      </c>
      <c r="J12" s="685">
        <v>4443</v>
      </c>
      <c r="K12" s="684">
        <v>24.789018810371125</v>
      </c>
      <c r="L12" s="685">
        <v>793</v>
      </c>
      <c r="M12" s="684">
        <v>8.8764616166751402</v>
      </c>
      <c r="N12" s="685">
        <v>70</v>
      </c>
      <c r="O12" s="684">
        <v>1.4234875444839858</v>
      </c>
      <c r="P12" s="685">
        <v>1383</v>
      </c>
      <c r="Q12" s="684">
        <v>5.2567361464158617</v>
      </c>
      <c r="R12" s="685">
        <v>4735</v>
      </c>
      <c r="S12" s="684">
        <v>28.917132689374682</v>
      </c>
      <c r="T12" s="685">
        <v>8</v>
      </c>
      <c r="U12" s="684">
        <v>0</v>
      </c>
      <c r="V12" s="836">
        <f t="shared" si="0"/>
        <v>16963</v>
      </c>
      <c r="W12" s="684">
        <f t="shared" si="0"/>
        <v>100.00000000000001</v>
      </c>
      <c r="X12" s="678"/>
      <c r="Y12" s="837">
        <f t="shared" si="1"/>
        <v>1.2879052463746108</v>
      </c>
    </row>
    <row r="13" spans="2:30" s="633" customFormat="1" ht="18" customHeight="1" x14ac:dyDescent="0.2">
      <c r="B13" s="682" t="s">
        <v>38</v>
      </c>
      <c r="D13" s="835">
        <v>12671</v>
      </c>
      <c r="F13" s="683">
        <v>3169</v>
      </c>
      <c r="G13" s="684">
        <v>21.067835441777071</v>
      </c>
      <c r="H13" s="683">
        <v>8127</v>
      </c>
      <c r="I13" s="684">
        <v>23.637812531128599</v>
      </c>
      <c r="J13" s="683">
        <v>727</v>
      </c>
      <c r="K13" s="684">
        <v>3.117840422352824</v>
      </c>
      <c r="L13" s="683">
        <v>190</v>
      </c>
      <c r="M13" s="684">
        <v>1.8926187867317461</v>
      </c>
      <c r="N13" s="683">
        <v>5</v>
      </c>
      <c r="O13" s="684">
        <v>0.28887339376431914</v>
      </c>
      <c r="P13" s="683">
        <v>39</v>
      </c>
      <c r="Q13" s="684">
        <v>0.29883454527343362</v>
      </c>
      <c r="R13" s="683">
        <v>10837</v>
      </c>
      <c r="S13" s="684">
        <v>49.696184878972012</v>
      </c>
      <c r="T13" s="683">
        <v>0</v>
      </c>
      <c r="U13" s="684">
        <v>0</v>
      </c>
      <c r="V13" s="836">
        <f t="shared" si="0"/>
        <v>23094</v>
      </c>
      <c r="W13" s="684">
        <f t="shared" si="0"/>
        <v>100</v>
      </c>
      <c r="X13" s="678"/>
      <c r="Y13" s="837">
        <f t="shared" si="1"/>
        <v>1.8225870097072054</v>
      </c>
    </row>
    <row r="14" spans="2:30" s="633" customFormat="1" ht="18" customHeight="1" x14ac:dyDescent="0.2">
      <c r="B14" s="682" t="s">
        <v>6</v>
      </c>
      <c r="D14" s="835">
        <v>13632</v>
      </c>
      <c r="F14" s="683">
        <v>837</v>
      </c>
      <c r="G14" s="684">
        <v>1.1223131063344112</v>
      </c>
      <c r="H14" s="683">
        <v>1156</v>
      </c>
      <c r="I14" s="684">
        <v>5.0218755944455014</v>
      </c>
      <c r="J14" s="683">
        <v>568</v>
      </c>
      <c r="K14" s="684">
        <v>0</v>
      </c>
      <c r="L14" s="683">
        <v>2314</v>
      </c>
      <c r="M14" s="684">
        <v>29.922008750237779</v>
      </c>
      <c r="N14" s="683">
        <v>81</v>
      </c>
      <c r="O14" s="684">
        <v>2.4538710291040515</v>
      </c>
      <c r="P14" s="683">
        <v>5924</v>
      </c>
      <c r="Q14" s="684">
        <v>21.742438653224273</v>
      </c>
      <c r="R14" s="683">
        <v>5449</v>
      </c>
      <c r="S14" s="684">
        <v>39.737492866653987</v>
      </c>
      <c r="T14" s="683">
        <v>0</v>
      </c>
      <c r="U14" s="684">
        <v>0</v>
      </c>
      <c r="V14" s="836">
        <f t="shared" si="0"/>
        <v>16329</v>
      </c>
      <c r="W14" s="684">
        <f t="shared" si="0"/>
        <v>100</v>
      </c>
      <c r="X14" s="678"/>
      <c r="Y14" s="837">
        <f t="shared" si="1"/>
        <v>1.197843309859155</v>
      </c>
    </row>
    <row r="15" spans="2:30" s="633" customFormat="1" ht="18" customHeight="1" x14ac:dyDescent="0.2">
      <c r="B15" s="682" t="s">
        <v>5</v>
      </c>
      <c r="D15" s="835">
        <v>4848</v>
      </c>
      <c r="F15" s="685">
        <v>754</v>
      </c>
      <c r="G15" s="684">
        <v>0</v>
      </c>
      <c r="H15" s="685">
        <v>1664</v>
      </c>
      <c r="I15" s="684">
        <v>19.530493707647629</v>
      </c>
      <c r="J15" s="685">
        <v>443</v>
      </c>
      <c r="K15" s="684">
        <v>7.5750242013552755</v>
      </c>
      <c r="L15" s="685">
        <v>616</v>
      </c>
      <c r="M15" s="684">
        <v>11.302032913843176</v>
      </c>
      <c r="N15" s="685">
        <v>48</v>
      </c>
      <c r="O15" s="684">
        <v>2.1539206195546949</v>
      </c>
      <c r="P15" s="685">
        <v>0</v>
      </c>
      <c r="Q15" s="684">
        <v>0</v>
      </c>
      <c r="R15" s="685">
        <v>3312</v>
      </c>
      <c r="S15" s="684">
        <v>59.438528557599227</v>
      </c>
      <c r="T15" s="685">
        <v>0</v>
      </c>
      <c r="U15" s="684">
        <v>0</v>
      </c>
      <c r="V15" s="836">
        <f t="shared" si="0"/>
        <v>6837</v>
      </c>
      <c r="W15" s="684">
        <f t="shared" si="0"/>
        <v>100</v>
      </c>
      <c r="X15" s="678"/>
      <c r="Y15" s="837">
        <f t="shared" si="1"/>
        <v>1.4102722772277227</v>
      </c>
    </row>
    <row r="16" spans="2:30" s="744" customFormat="1" ht="18" customHeight="1" x14ac:dyDescent="0.2">
      <c r="B16" s="838" t="s">
        <v>4</v>
      </c>
      <c r="D16" s="839">
        <v>49199</v>
      </c>
      <c r="E16" s="822"/>
      <c r="F16" s="840">
        <v>3555</v>
      </c>
      <c r="G16" s="841">
        <v>7.7071171283070425</v>
      </c>
      <c r="H16" s="840">
        <v>15508</v>
      </c>
      <c r="I16" s="841">
        <v>15.824121227176748</v>
      </c>
      <c r="J16" s="840">
        <v>10643</v>
      </c>
      <c r="K16" s="841">
        <v>26.553637229329691</v>
      </c>
      <c r="L16" s="840">
        <v>3571</v>
      </c>
      <c r="M16" s="841">
        <v>6.8666418250320875</v>
      </c>
      <c r="N16" s="840">
        <v>4</v>
      </c>
      <c r="O16" s="841">
        <v>1.1427151906595454</v>
      </c>
      <c r="P16" s="840">
        <v>20570</v>
      </c>
      <c r="Q16" s="841">
        <v>25.539270483997846</v>
      </c>
      <c r="R16" s="840">
        <v>13045</v>
      </c>
      <c r="S16" s="841">
        <v>15.629528422970232</v>
      </c>
      <c r="T16" s="840">
        <v>1082</v>
      </c>
      <c r="U16" s="841">
        <v>0.73696849252680829</v>
      </c>
      <c r="V16" s="842">
        <f t="shared" si="0"/>
        <v>67978</v>
      </c>
      <c r="W16" s="841">
        <f t="shared" si="0"/>
        <v>100</v>
      </c>
      <c r="X16" s="843"/>
      <c r="Y16" s="837">
        <f t="shared" si="1"/>
        <v>1.3816947498932906</v>
      </c>
    </row>
    <row r="17" spans="2:25" s="744" customFormat="1" ht="18" customHeight="1" x14ac:dyDescent="0.2">
      <c r="B17" s="838" t="s">
        <v>40</v>
      </c>
      <c r="D17" s="839">
        <v>27532</v>
      </c>
      <c r="E17" s="822"/>
      <c r="F17" s="840">
        <v>4086</v>
      </c>
      <c r="G17" s="841">
        <v>13.305587605076644</v>
      </c>
      <c r="H17" s="840">
        <v>16125</v>
      </c>
      <c r="I17" s="841">
        <v>29.339047305093128</v>
      </c>
      <c r="J17" s="840">
        <v>8215</v>
      </c>
      <c r="K17" s="841">
        <v>36.084555793637712</v>
      </c>
      <c r="L17" s="840">
        <v>996</v>
      </c>
      <c r="M17" s="841">
        <v>3.7127080929619254</v>
      </c>
      <c r="N17" s="840">
        <v>1508</v>
      </c>
      <c r="O17" s="841">
        <v>5.6576561727377612</v>
      </c>
      <c r="P17" s="840">
        <v>3118</v>
      </c>
      <c r="Q17" s="841">
        <v>8.2330641173561894</v>
      </c>
      <c r="R17" s="840">
        <v>3005</v>
      </c>
      <c r="S17" s="841">
        <v>3.6302950387341353</v>
      </c>
      <c r="T17" s="840">
        <v>2</v>
      </c>
      <c r="U17" s="841">
        <v>3.708587440250536E-2</v>
      </c>
      <c r="V17" s="842">
        <f t="shared" si="0"/>
        <v>37055</v>
      </c>
      <c r="W17" s="841">
        <f t="shared" si="0"/>
        <v>100</v>
      </c>
      <c r="X17" s="843"/>
      <c r="Y17" s="837">
        <f t="shared" si="1"/>
        <v>1.3458884207467674</v>
      </c>
    </row>
    <row r="18" spans="2:25" s="744" customFormat="1" ht="18" customHeight="1" x14ac:dyDescent="0.2">
      <c r="B18" s="838" t="s">
        <v>41</v>
      </c>
      <c r="D18" s="839">
        <v>86967</v>
      </c>
      <c r="E18" s="822"/>
      <c r="F18" s="840">
        <v>2</v>
      </c>
      <c r="G18" s="841">
        <v>0.11792867955081494</v>
      </c>
      <c r="H18" s="840">
        <v>17704</v>
      </c>
      <c r="I18" s="841">
        <v>17.203506178054706</v>
      </c>
      <c r="J18" s="840">
        <v>14779</v>
      </c>
      <c r="K18" s="841">
        <v>23.951842855634176</v>
      </c>
      <c r="L18" s="840">
        <v>3220</v>
      </c>
      <c r="M18" s="841">
        <v>4.6309008343014044</v>
      </c>
      <c r="N18" s="840">
        <v>3174</v>
      </c>
      <c r="O18" s="841">
        <v>4.7998732706727214</v>
      </c>
      <c r="P18" s="840">
        <v>6042</v>
      </c>
      <c r="Q18" s="841">
        <v>6.3575879184707995</v>
      </c>
      <c r="R18" s="840">
        <v>59818</v>
      </c>
      <c r="S18" s="841">
        <v>42.934840004224313</v>
      </c>
      <c r="T18" s="840">
        <v>6</v>
      </c>
      <c r="U18" s="841">
        <v>3.5202590910691028E-3</v>
      </c>
      <c r="V18" s="842">
        <f t="shared" si="0"/>
        <v>104745</v>
      </c>
      <c r="W18" s="841">
        <f t="shared" si="0"/>
        <v>100.00000000000001</v>
      </c>
      <c r="X18" s="843"/>
      <c r="Y18" s="837">
        <f t="shared" si="1"/>
        <v>1.2044223671047638</v>
      </c>
    </row>
    <row r="19" spans="2:25" s="744" customFormat="1" ht="18" customHeight="1" x14ac:dyDescent="0.2">
      <c r="B19" s="838" t="s">
        <v>3</v>
      </c>
      <c r="D19" s="839">
        <v>53314</v>
      </c>
      <c r="E19" s="822"/>
      <c r="F19" s="840">
        <v>1263</v>
      </c>
      <c r="G19" s="841">
        <v>2.6363906960921888</v>
      </c>
      <c r="H19" s="840">
        <v>33532</v>
      </c>
      <c r="I19" s="841">
        <v>2.1814006888633752</v>
      </c>
      <c r="J19" s="840">
        <v>2803</v>
      </c>
      <c r="K19" s="841">
        <v>0.29340477101671131</v>
      </c>
      <c r="L19" s="840">
        <v>2185</v>
      </c>
      <c r="M19" s="841">
        <v>6.7525619764425731</v>
      </c>
      <c r="N19" s="840">
        <v>930</v>
      </c>
      <c r="O19" s="841">
        <v>4.8262958710719905</v>
      </c>
      <c r="P19" s="840">
        <v>7238</v>
      </c>
      <c r="Q19" s="841">
        <v>19.628353956712164</v>
      </c>
      <c r="R19" s="840">
        <v>35588</v>
      </c>
      <c r="S19" s="841">
        <v>63.673087553684567</v>
      </c>
      <c r="T19" s="840">
        <v>125</v>
      </c>
      <c r="U19" s="841">
        <v>8.5044861164264157E-3</v>
      </c>
      <c r="V19" s="842">
        <f t="shared" si="0"/>
        <v>83664</v>
      </c>
      <c r="W19" s="841">
        <f t="shared" si="0"/>
        <v>99.999999999999986</v>
      </c>
      <c r="X19" s="843"/>
      <c r="Y19" s="837">
        <f t="shared" si="1"/>
        <v>1.5692688599617362</v>
      </c>
    </row>
    <row r="20" spans="2:25" s="633" customFormat="1" ht="18" customHeight="1" x14ac:dyDescent="0.2">
      <c r="B20" s="838" t="s">
        <v>2</v>
      </c>
      <c r="D20" s="835">
        <v>11813</v>
      </c>
      <c r="F20" s="683">
        <v>943</v>
      </c>
      <c r="G20" s="684">
        <v>8.8888888888888893</v>
      </c>
      <c r="H20" s="683">
        <v>3629</v>
      </c>
      <c r="I20" s="684">
        <v>7.0230607966457024</v>
      </c>
      <c r="J20" s="683">
        <v>445</v>
      </c>
      <c r="K20" s="684">
        <v>5.2725366876310273</v>
      </c>
      <c r="L20" s="683">
        <v>723</v>
      </c>
      <c r="M20" s="684">
        <v>6.6876310272536692</v>
      </c>
      <c r="N20" s="683">
        <v>41</v>
      </c>
      <c r="O20" s="684">
        <v>1.519916142557652</v>
      </c>
      <c r="P20" s="683">
        <v>7160</v>
      </c>
      <c r="Q20" s="684">
        <v>53.574423480083858</v>
      </c>
      <c r="R20" s="683">
        <v>2109</v>
      </c>
      <c r="S20" s="684">
        <v>17.033542976939202</v>
      </c>
      <c r="T20" s="683">
        <v>0</v>
      </c>
      <c r="U20" s="684">
        <v>0</v>
      </c>
      <c r="V20" s="836">
        <f t="shared" si="0"/>
        <v>15050</v>
      </c>
      <c r="W20" s="684">
        <f t="shared" si="0"/>
        <v>100</v>
      </c>
      <c r="X20" s="678"/>
      <c r="Y20" s="837">
        <f t="shared" si="1"/>
        <v>1.2740201472953525</v>
      </c>
    </row>
    <row r="21" spans="2:25" s="633" customFormat="1" ht="18" customHeight="1" x14ac:dyDescent="0.2">
      <c r="B21" s="682" t="s">
        <v>35</v>
      </c>
      <c r="D21" s="835">
        <v>23692</v>
      </c>
      <c r="F21" s="683">
        <v>2313</v>
      </c>
      <c r="G21" s="684">
        <v>9.48509485094851</v>
      </c>
      <c r="H21" s="683">
        <v>6429</v>
      </c>
      <c r="I21" s="684">
        <v>13.467175488081411</v>
      </c>
      <c r="J21" s="683">
        <v>7388</v>
      </c>
      <c r="K21" s="684">
        <v>37.735744704385816</v>
      </c>
      <c r="L21" s="683">
        <v>3797</v>
      </c>
      <c r="M21" s="684">
        <v>10.646535036778939</v>
      </c>
      <c r="N21" s="683">
        <v>154</v>
      </c>
      <c r="O21" s="684">
        <v>5.0992754825507438</v>
      </c>
      <c r="P21" s="683">
        <v>4979</v>
      </c>
      <c r="Q21" s="684">
        <v>7.2838891654222664</v>
      </c>
      <c r="R21" s="683">
        <v>7198</v>
      </c>
      <c r="S21" s="684">
        <v>16.276754604280736</v>
      </c>
      <c r="T21" s="683">
        <v>3</v>
      </c>
      <c r="U21" s="684">
        <v>5.5306675515734748E-3</v>
      </c>
      <c r="V21" s="836">
        <f t="shared" si="0"/>
        <v>32261</v>
      </c>
      <c r="W21" s="684">
        <f t="shared" si="0"/>
        <v>99.999999999999986</v>
      </c>
      <c r="X21" s="678"/>
      <c r="Y21" s="837">
        <f t="shared" si="1"/>
        <v>1.361683268613878</v>
      </c>
    </row>
    <row r="22" spans="2:25" s="633" customFormat="1" ht="21" customHeight="1" x14ac:dyDescent="0.2">
      <c r="B22" s="682" t="s">
        <v>42</v>
      </c>
      <c r="D22" s="835">
        <v>53912</v>
      </c>
      <c r="F22" s="683">
        <v>902</v>
      </c>
      <c r="G22" s="684">
        <v>0.68948988809615985</v>
      </c>
      <c r="H22" s="683">
        <v>31787</v>
      </c>
      <c r="I22" s="684">
        <v>38.969083568386701</v>
      </c>
      <c r="J22" s="683">
        <v>18058</v>
      </c>
      <c r="K22" s="684">
        <v>31.722065519974926</v>
      </c>
      <c r="L22" s="683">
        <v>3423</v>
      </c>
      <c r="M22" s="684">
        <v>6.2533414449790756</v>
      </c>
      <c r="N22" s="683">
        <v>1310</v>
      </c>
      <c r="O22" s="684">
        <v>2.9736555868960051</v>
      </c>
      <c r="P22" s="683">
        <v>4646</v>
      </c>
      <c r="Q22" s="684">
        <v>4.5664878417491659</v>
      </c>
      <c r="R22" s="683">
        <v>13550</v>
      </c>
      <c r="S22" s="684">
        <v>14.824032594067438</v>
      </c>
      <c r="T22" s="683">
        <v>0</v>
      </c>
      <c r="U22" s="684">
        <v>1.8435558505244917E-3</v>
      </c>
      <c r="V22" s="836">
        <f t="shared" si="0"/>
        <v>73676</v>
      </c>
      <c r="W22" s="684">
        <f t="shared" si="0"/>
        <v>99.999999999999986</v>
      </c>
      <c r="X22" s="678"/>
      <c r="Y22" s="837">
        <f t="shared" si="1"/>
        <v>1.3665974180145422</v>
      </c>
    </row>
    <row r="23" spans="2:25" s="633" customFormat="1" ht="18" customHeight="1" x14ac:dyDescent="0.2">
      <c r="B23" s="682" t="s">
        <v>43</v>
      </c>
      <c r="D23" s="835">
        <v>12991</v>
      </c>
      <c r="F23" s="683">
        <v>487</v>
      </c>
      <c r="G23" s="684">
        <v>5.7716568544995797</v>
      </c>
      <c r="H23" s="683">
        <v>5602</v>
      </c>
      <c r="I23" s="684">
        <v>26.377207737594617</v>
      </c>
      <c r="J23" s="683">
        <v>2043</v>
      </c>
      <c r="K23" s="684">
        <v>6.8544995794785537</v>
      </c>
      <c r="L23" s="683">
        <v>627</v>
      </c>
      <c r="M23" s="684">
        <v>5.6244743481917574</v>
      </c>
      <c r="N23" s="683">
        <v>23</v>
      </c>
      <c r="O23" s="684">
        <v>0.48359966358284273</v>
      </c>
      <c r="P23" s="683">
        <v>216</v>
      </c>
      <c r="Q23" s="684">
        <v>7.0962994112699747</v>
      </c>
      <c r="R23" s="683">
        <v>8414</v>
      </c>
      <c r="S23" s="684">
        <v>47.792262405382672</v>
      </c>
      <c r="T23" s="683">
        <v>1</v>
      </c>
      <c r="U23" s="684">
        <v>0</v>
      </c>
      <c r="V23" s="836">
        <f>F23+H23+J23+L23+N23+P23+R23+T23</f>
        <v>17413</v>
      </c>
      <c r="W23" s="684">
        <f t="shared" si="0"/>
        <v>100</v>
      </c>
      <c r="X23" s="678"/>
      <c r="Y23" s="837">
        <f t="shared" si="1"/>
        <v>1.3403895004233701</v>
      </c>
    </row>
    <row r="24" spans="2:25" s="633" customFormat="1" ht="22.5" customHeight="1" x14ac:dyDescent="0.2">
      <c r="B24" s="682" t="s">
        <v>44</v>
      </c>
      <c r="D24" s="835">
        <v>6744</v>
      </c>
      <c r="F24" s="685">
        <v>1301</v>
      </c>
      <c r="G24" s="686">
        <v>7.9028995279838163</v>
      </c>
      <c r="H24" s="685">
        <v>1973</v>
      </c>
      <c r="I24" s="684">
        <v>17.80175320296696</v>
      </c>
      <c r="J24" s="685">
        <v>652</v>
      </c>
      <c r="K24" s="684">
        <v>7.026298044504383</v>
      </c>
      <c r="L24" s="685">
        <v>246</v>
      </c>
      <c r="M24" s="684">
        <v>1.2946729602157789</v>
      </c>
      <c r="N24" s="685">
        <v>86</v>
      </c>
      <c r="O24" s="684">
        <v>2.4679703304113283</v>
      </c>
      <c r="P24" s="685">
        <v>758</v>
      </c>
      <c r="Q24" s="684">
        <v>3.236682400539447</v>
      </c>
      <c r="R24" s="685">
        <v>5312</v>
      </c>
      <c r="S24" s="684">
        <v>60.229265003371545</v>
      </c>
      <c r="T24" s="685">
        <v>11</v>
      </c>
      <c r="U24" s="684">
        <v>4.0458530006743092E-2</v>
      </c>
      <c r="V24" s="844">
        <f t="shared" si="0"/>
        <v>10339</v>
      </c>
      <c r="W24" s="684">
        <f t="shared" si="0"/>
        <v>99.999999999999986</v>
      </c>
      <c r="X24" s="678"/>
      <c r="Y24" s="837">
        <f t="shared" si="1"/>
        <v>1.5330664294187426</v>
      </c>
    </row>
    <row r="25" spans="2:25" s="633" customFormat="1" ht="18" customHeight="1" x14ac:dyDescent="0.2">
      <c r="B25" s="682" t="s">
        <v>45</v>
      </c>
      <c r="D25" s="835">
        <v>28919</v>
      </c>
      <c r="F25" s="685">
        <v>376</v>
      </c>
      <c r="G25" s="686">
        <v>0.14814347853495555</v>
      </c>
      <c r="H25" s="685">
        <v>12943</v>
      </c>
      <c r="I25" s="684">
        <v>26.640610225052008</v>
      </c>
      <c r="J25" s="685">
        <v>2668</v>
      </c>
      <c r="K25" s="684">
        <v>10.29754775263191</v>
      </c>
      <c r="L25" s="685">
        <v>2557</v>
      </c>
      <c r="M25" s="684">
        <v>7.0888230473428733</v>
      </c>
      <c r="N25" s="685">
        <v>2364</v>
      </c>
      <c r="O25" s="684">
        <v>6.2819138876631158</v>
      </c>
      <c r="P25" s="685">
        <v>35</v>
      </c>
      <c r="Q25" s="684">
        <v>0.15444745634495366</v>
      </c>
      <c r="R25" s="685">
        <v>16877</v>
      </c>
      <c r="S25" s="684">
        <v>42.274475193847316</v>
      </c>
      <c r="T25" s="685">
        <v>2536</v>
      </c>
      <c r="U25" s="684">
        <v>7.1140389585828654</v>
      </c>
      <c r="V25" s="844">
        <f t="shared" si="0"/>
        <v>40356</v>
      </c>
      <c r="W25" s="684">
        <f t="shared" si="0"/>
        <v>100</v>
      </c>
      <c r="X25" s="678"/>
      <c r="Y25" s="837">
        <f t="shared" si="1"/>
        <v>1.3954839378955013</v>
      </c>
    </row>
    <row r="26" spans="2:25" s="633" customFormat="1" ht="18" customHeight="1" x14ac:dyDescent="0.2">
      <c r="B26" s="682" t="s">
        <v>46</v>
      </c>
      <c r="D26" s="835">
        <v>2903</v>
      </c>
      <c r="F26" s="685">
        <v>164</v>
      </c>
      <c r="G26" s="686">
        <v>4.0505508749189891</v>
      </c>
      <c r="H26" s="685">
        <v>1941</v>
      </c>
      <c r="I26" s="684">
        <v>34.348671419313028</v>
      </c>
      <c r="J26" s="685">
        <v>1612</v>
      </c>
      <c r="K26" s="684">
        <v>46.953985742060922</v>
      </c>
      <c r="L26" s="685">
        <v>247</v>
      </c>
      <c r="M26" s="684">
        <v>6.675307841866494</v>
      </c>
      <c r="N26" s="685">
        <v>116</v>
      </c>
      <c r="O26" s="684">
        <v>3.6292935839274141</v>
      </c>
      <c r="P26" s="685">
        <v>25</v>
      </c>
      <c r="Q26" s="684">
        <v>4.2125729099157487</v>
      </c>
      <c r="R26" s="685">
        <v>3</v>
      </c>
      <c r="S26" s="684">
        <v>0.12961762799740764</v>
      </c>
      <c r="T26" s="685">
        <v>0</v>
      </c>
      <c r="U26" s="684">
        <v>0</v>
      </c>
      <c r="V26" s="844">
        <f t="shared" si="0"/>
        <v>4108</v>
      </c>
      <c r="W26" s="684">
        <f t="shared" si="0"/>
        <v>100.00000000000001</v>
      </c>
      <c r="X26" s="678"/>
      <c r="Y26" s="837">
        <f t="shared" si="1"/>
        <v>1.4150878401653462</v>
      </c>
    </row>
    <row r="27" spans="2:25" s="633" customFormat="1" ht="18" customHeight="1" x14ac:dyDescent="0.2">
      <c r="B27" s="682" t="s">
        <v>1</v>
      </c>
      <c r="D27" s="835">
        <v>1123</v>
      </c>
      <c r="F27" s="685">
        <v>262</v>
      </c>
      <c r="G27" s="686">
        <v>16.482582837723026</v>
      </c>
      <c r="H27" s="685">
        <v>319</v>
      </c>
      <c r="I27" s="684">
        <v>25.06372132540357</v>
      </c>
      <c r="J27" s="685">
        <v>480</v>
      </c>
      <c r="K27" s="684">
        <v>33.389974511469838</v>
      </c>
      <c r="L27" s="685">
        <v>17</v>
      </c>
      <c r="M27" s="684">
        <v>2.2090059473237043</v>
      </c>
      <c r="N27" s="685">
        <v>0</v>
      </c>
      <c r="O27" s="684">
        <v>0.16992353440951571</v>
      </c>
      <c r="P27" s="685">
        <v>1</v>
      </c>
      <c r="Q27" s="684">
        <v>8.4961767204757857E-2</v>
      </c>
      <c r="R27" s="685">
        <v>482</v>
      </c>
      <c r="S27" s="684">
        <v>22.59983007646559</v>
      </c>
      <c r="T27" s="685">
        <v>0</v>
      </c>
      <c r="U27" s="684">
        <v>0</v>
      </c>
      <c r="V27" s="836">
        <f t="shared" si="0"/>
        <v>1561</v>
      </c>
      <c r="W27" s="684">
        <f t="shared" si="0"/>
        <v>100</v>
      </c>
      <c r="X27" s="678"/>
      <c r="Y27" s="837">
        <f t="shared" si="1"/>
        <v>1.3900267141585041</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31"/>
      <c r="D30" s="1276">
        <f>SUM(D10:D29)</f>
        <v>499634</v>
      </c>
      <c r="E30" s="1231"/>
      <c r="F30" s="1256">
        <f>SUM(F10:F27)</f>
        <v>24575</v>
      </c>
      <c r="G30" s="1257">
        <f>F30*100/$V30</f>
        <v>3.5230146396848423</v>
      </c>
      <c r="H30" s="1256">
        <f>SUM(H10:H27)</f>
        <v>215930</v>
      </c>
      <c r="I30" s="1257">
        <f>H30*100/$V30</f>
        <v>30.955220799477033</v>
      </c>
      <c r="J30" s="1256">
        <f>SUM(J10:J27)</f>
        <v>135022</v>
      </c>
      <c r="K30" s="1257">
        <f>J30*100/$V30</f>
        <v>19.356438766206583</v>
      </c>
      <c r="L30" s="1256">
        <f>SUM(L10:L27)</f>
        <v>26696</v>
      </c>
      <c r="M30" s="1257">
        <f>L30*100/$V30</f>
        <v>3.8270762490753429</v>
      </c>
      <c r="N30" s="1256">
        <f>SUM(N10:N27)</f>
        <v>10109</v>
      </c>
      <c r="O30" s="1257">
        <f>N30*100/$V30</f>
        <v>1.4492026446622206</v>
      </c>
      <c r="P30" s="1256">
        <f>SUM(P10:P27)</f>
        <v>63882</v>
      </c>
      <c r="Q30" s="1257">
        <f>P30*100/$V30</f>
        <v>9.1579744135237888</v>
      </c>
      <c r="R30" s="1256">
        <f>SUM(R10:R27)</f>
        <v>217568</v>
      </c>
      <c r="S30" s="1257">
        <f>R30*100/$V30</f>
        <v>31.19004065623405</v>
      </c>
      <c r="T30" s="1256">
        <f>SUM(T10:T28)</f>
        <v>3774</v>
      </c>
      <c r="U30" s="1257">
        <f>T30*100/$V30</f>
        <v>0.54103183113613817</v>
      </c>
      <c r="V30" s="1256">
        <f>SUM(V10:V27)</f>
        <v>697556</v>
      </c>
      <c r="W30" s="1257">
        <f>G30+I30+K30+M30+O30+Q30+S30+U30</f>
        <v>99.999999999999986</v>
      </c>
      <c r="X30" s="1273"/>
      <c r="Y30" s="1274">
        <f>(V30/D30)</f>
        <v>1.3961339700660884</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22" customFormat="1" x14ac:dyDescent="0.2">
      <c r="T37" s="920"/>
      <c r="U37" s="920"/>
    </row>
    <row r="38" spans="2:25" s="822" customFormat="1" x14ac:dyDescent="0.2">
      <c r="T38" s="920"/>
      <c r="U38" s="920"/>
    </row>
    <row r="39" spans="2:25" s="822" customFormat="1" x14ac:dyDescent="0.2">
      <c r="T39" s="920"/>
      <c r="U39" s="920"/>
    </row>
    <row r="40" spans="2:25" s="822" customFormat="1" x14ac:dyDescent="0.2">
      <c r="T40" s="920"/>
      <c r="U40" s="920"/>
    </row>
    <row r="41" spans="2:25" s="822" customFormat="1" x14ac:dyDescent="0.2">
      <c r="T41" s="920"/>
      <c r="U41" s="920"/>
    </row>
    <row r="42" spans="2:25" s="822" customFormat="1" x14ac:dyDescent="0.2">
      <c r="T42" s="920"/>
      <c r="U42" s="920"/>
    </row>
    <row r="43" spans="2:25" s="822" customFormat="1" x14ac:dyDescent="0.2">
      <c r="T43" s="920"/>
      <c r="U43" s="920"/>
    </row>
    <row r="44" spans="2:25" s="822" customFormat="1" x14ac:dyDescent="0.2">
      <c r="T44" s="920"/>
      <c r="U44" s="920"/>
    </row>
    <row r="45" spans="2:25" s="822" customFormat="1" x14ac:dyDescent="0.2">
      <c r="T45" s="920"/>
      <c r="U45" s="920"/>
    </row>
    <row r="46" spans="2:25" s="822" customFormat="1" x14ac:dyDescent="0.2">
      <c r="T46" s="920"/>
      <c r="U46" s="920"/>
    </row>
    <row r="47" spans="2:25" s="822" customFormat="1" x14ac:dyDescent="0.2">
      <c r="T47" s="920"/>
      <c r="U47" s="920"/>
    </row>
    <row r="48" spans="2:25" s="822" customFormat="1" x14ac:dyDescent="0.2">
      <c r="T48" s="920"/>
      <c r="U48" s="920"/>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1"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3" t="s">
        <v>416</v>
      </c>
      <c r="C3" s="1493"/>
      <c r="D3" s="1493"/>
      <c r="E3" s="1493"/>
      <c r="F3" s="1493"/>
      <c r="G3" s="1493"/>
      <c r="H3" s="1493"/>
      <c r="I3" s="1493"/>
      <c r="J3" s="1493"/>
      <c r="K3" s="1493"/>
      <c r="L3" s="1493"/>
      <c r="M3" s="1493"/>
      <c r="N3" s="1493"/>
      <c r="O3" s="1493"/>
      <c r="P3" s="1493"/>
      <c r="Q3" s="1493"/>
      <c r="R3" s="1493"/>
      <c r="S3" s="1493"/>
      <c r="T3" s="1493"/>
      <c r="U3" s="1493"/>
      <c r="V3" s="1493"/>
      <c r="W3" s="1493"/>
      <c r="X3" s="1493"/>
      <c r="Y3" s="7"/>
    </row>
    <row r="4" spans="2:25" s="4" customFormat="1" ht="14.25" customHeight="1" x14ac:dyDescent="0.2">
      <c r="B4" s="1414" t="str">
        <f>porsaad!$B$6</f>
        <v>Situación a 31 de agosto de 2024</v>
      </c>
      <c r="C4" s="1414"/>
      <c r="D4" s="1414"/>
      <c r="E4" s="1414"/>
      <c r="F4" s="1414"/>
      <c r="G4" s="1414"/>
      <c r="H4" s="1414"/>
      <c r="I4" s="1414"/>
      <c r="J4" s="1414"/>
      <c r="K4" s="1414"/>
      <c r="L4" s="1414"/>
      <c r="M4" s="1414"/>
      <c r="N4" s="1414"/>
      <c r="O4" s="1414"/>
      <c r="P4" s="1414"/>
      <c r="Q4" s="1414"/>
      <c r="R4" s="1414"/>
      <c r="S4" s="1414"/>
      <c r="T4" s="1414"/>
      <c r="U4" s="1414"/>
      <c r="V4" s="1414"/>
      <c r="W4" s="1414"/>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6" t="s">
        <v>52</v>
      </c>
      <c r="G6" s="1496"/>
      <c r="H6" s="1496"/>
      <c r="I6" s="1496"/>
      <c r="J6" s="1496"/>
      <c r="K6" s="1496"/>
      <c r="L6" s="1496"/>
      <c r="M6" s="1496"/>
      <c r="N6" s="1496"/>
      <c r="O6" s="1496"/>
      <c r="P6" s="1496"/>
      <c r="Q6" s="1496"/>
      <c r="R6" s="1496"/>
      <c r="S6" s="1496"/>
      <c r="T6" s="1496"/>
      <c r="U6" s="1496"/>
      <c r="V6" s="1496"/>
      <c r="W6" s="1496"/>
      <c r="X6" s="154"/>
      <c r="Y6" s="154"/>
    </row>
    <row r="7" spans="2:25" s="133" customFormat="1" ht="64.5" customHeight="1" x14ac:dyDescent="0.2">
      <c r="B7" s="1497" t="s">
        <v>12</v>
      </c>
      <c r="C7" s="155"/>
      <c r="D7" s="156" t="s">
        <v>53</v>
      </c>
      <c r="E7" s="155"/>
      <c r="F7" s="1498" t="s">
        <v>168</v>
      </c>
      <c r="G7" s="1498"/>
      <c r="H7" s="1498" t="s">
        <v>59</v>
      </c>
      <c r="I7" s="1498"/>
      <c r="J7" s="1498" t="s">
        <v>60</v>
      </c>
      <c r="K7" s="1498"/>
      <c r="L7" s="1498" t="s">
        <v>152</v>
      </c>
      <c r="M7" s="1498"/>
      <c r="N7" s="1498" t="s">
        <v>0</v>
      </c>
      <c r="O7" s="1498"/>
      <c r="P7" s="156"/>
      <c r="Q7" s="156" t="s">
        <v>62</v>
      </c>
    </row>
    <row r="8" spans="2:25" s="155" customFormat="1" ht="20.25" customHeight="1" x14ac:dyDescent="0.2">
      <c r="B8" s="1497"/>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81342</v>
      </c>
      <c r="F10" s="164">
        <f>'41cbenpreGI'!F10+'41cbenpreGI'!H10+'41cbenpreGI'!J10+'41cbenpreGI'!L10+'41cbenpreGI'!N10</f>
        <v>107189</v>
      </c>
      <c r="G10" s="165">
        <f t="shared" ref="G10:G27" si="0">F10*100/$N10</f>
        <v>84.951971848846057</v>
      </c>
      <c r="H10" s="164">
        <f>'41cbenpreGI'!P10</f>
        <v>117</v>
      </c>
      <c r="I10" s="165">
        <f t="shared" ref="I10:I27" si="1">H10*100/$N10</f>
        <v>9.2727618564544756E-2</v>
      </c>
      <c r="J10" s="164">
        <f>'41cbenpreGI'!R10</f>
        <v>18870</v>
      </c>
      <c r="K10" s="165">
        <f t="shared" ref="K10:K27" si="2">J10*100/$N10</f>
        <v>14.9553005325894</v>
      </c>
      <c r="L10" s="164">
        <f>'41cbenpreGI'!T10</f>
        <v>0</v>
      </c>
      <c r="M10" s="165">
        <f t="shared" ref="M10:M27" si="3">L10*100/$N10</f>
        <v>0</v>
      </c>
      <c r="N10" s="164">
        <f>F10+H10+J10+L10</f>
        <v>126176</v>
      </c>
      <c r="O10" s="165">
        <f>G10+I10+K10+M10</f>
        <v>100</v>
      </c>
      <c r="P10" s="166"/>
      <c r="Q10" s="166">
        <f t="shared" ref="Q10:Q27" si="4">N10/D10</f>
        <v>1.5511789727324137</v>
      </c>
    </row>
    <row r="11" spans="2:25" s="162" customFormat="1" ht="18" customHeight="1" x14ac:dyDescent="0.2">
      <c r="B11" s="146" t="s">
        <v>7</v>
      </c>
      <c r="C11" s="159"/>
      <c r="D11" s="163">
        <f>'41cbenpreGI'!D11</f>
        <v>14861</v>
      </c>
      <c r="F11" s="164">
        <f>'41cbenpreGI'!F11+'41cbenpreGI'!H11+'41cbenpreGI'!J11+'41cbenpreGI'!L11+'41cbenpreGI'!N11</f>
        <v>9356</v>
      </c>
      <c r="G11" s="165">
        <f t="shared" si="0"/>
        <v>46.894892486592148</v>
      </c>
      <c r="H11" s="164">
        <f>'41cbenpreGI'!P11</f>
        <v>1631</v>
      </c>
      <c r="I11" s="165">
        <f t="shared" si="1"/>
        <v>8.1750288206104962</v>
      </c>
      <c r="J11" s="164">
        <f>'41cbenpreGI'!R11</f>
        <v>8964</v>
      </c>
      <c r="K11" s="165">
        <f t="shared" si="2"/>
        <v>44.930078692797352</v>
      </c>
      <c r="L11" s="164">
        <f>'41cbenpreGI'!T11</f>
        <v>0</v>
      </c>
      <c r="M11" s="165">
        <f t="shared" si="3"/>
        <v>0</v>
      </c>
      <c r="N11" s="164">
        <f t="shared" ref="N11:O27" si="5">F11+H11+J11+L11</f>
        <v>19951</v>
      </c>
      <c r="O11" s="165">
        <f t="shared" si="5"/>
        <v>100</v>
      </c>
      <c r="P11" s="166"/>
      <c r="Q11" s="166">
        <f t="shared" si="4"/>
        <v>1.3425072336989436</v>
      </c>
    </row>
    <row r="12" spans="2:25" s="162" customFormat="1" ht="22.5" customHeight="1" x14ac:dyDescent="0.2">
      <c r="B12" s="146" t="s">
        <v>37</v>
      </c>
      <c r="C12" s="159"/>
      <c r="D12" s="163">
        <f>'41cbenpreGI'!D12</f>
        <v>13171</v>
      </c>
      <c r="F12" s="164">
        <f>'41cbenpreGI'!F12+'41cbenpreGI'!H12+'41cbenpreGI'!J12+'41cbenpreGI'!L12+'41cbenpreGI'!N12</f>
        <v>10837</v>
      </c>
      <c r="G12" s="165">
        <f t="shared" si="0"/>
        <v>63.886105052172375</v>
      </c>
      <c r="H12" s="164">
        <f>'41cbenpreGI'!P12</f>
        <v>1383</v>
      </c>
      <c r="I12" s="165">
        <f t="shared" si="1"/>
        <v>8.1530389671638268</v>
      </c>
      <c r="J12" s="164">
        <f>'41cbenpreGI'!R12</f>
        <v>4735</v>
      </c>
      <c r="K12" s="165">
        <f t="shared" si="2"/>
        <v>27.913694511584037</v>
      </c>
      <c r="L12" s="164">
        <f>'41cbenpreGI'!T12</f>
        <v>8</v>
      </c>
      <c r="M12" s="165">
        <f t="shared" si="3"/>
        <v>4.7161469079761834E-2</v>
      </c>
      <c r="N12" s="164">
        <f t="shared" si="5"/>
        <v>16963</v>
      </c>
      <c r="O12" s="165">
        <f t="shared" si="5"/>
        <v>100.00000000000001</v>
      </c>
      <c r="P12" s="166"/>
      <c r="Q12" s="166">
        <f t="shared" si="4"/>
        <v>1.2879052463746108</v>
      </c>
    </row>
    <row r="13" spans="2:25" s="162" customFormat="1" ht="18" customHeight="1" x14ac:dyDescent="0.2">
      <c r="B13" s="146" t="s">
        <v>38</v>
      </c>
      <c r="C13" s="159"/>
      <c r="D13" s="163">
        <f>'41cbenpreGI'!D13</f>
        <v>12671</v>
      </c>
      <c r="F13" s="164">
        <f>'41cbenpreGI'!F13+'41cbenpreGI'!H13+'41cbenpreGI'!J13+'41cbenpreGI'!L13+'41cbenpreGI'!N13</f>
        <v>12218</v>
      </c>
      <c r="G13" s="165">
        <f t="shared" si="0"/>
        <v>52.905516584394213</v>
      </c>
      <c r="H13" s="164">
        <f>'41cbenpreGI'!P13</f>
        <v>39</v>
      </c>
      <c r="I13" s="165">
        <f t="shared" si="1"/>
        <v>0.16887503247596777</v>
      </c>
      <c r="J13" s="164">
        <f>'41cbenpreGI'!R13</f>
        <v>10837</v>
      </c>
      <c r="K13" s="165">
        <f t="shared" si="2"/>
        <v>46.92560838312982</v>
      </c>
      <c r="L13" s="164">
        <f>'41cbenpreGI'!T13</f>
        <v>0</v>
      </c>
      <c r="M13" s="165">
        <f t="shared" si="3"/>
        <v>0</v>
      </c>
      <c r="N13" s="164">
        <f t="shared" si="5"/>
        <v>23094</v>
      </c>
      <c r="O13" s="165">
        <f t="shared" si="5"/>
        <v>100</v>
      </c>
      <c r="P13" s="166"/>
      <c r="Q13" s="166">
        <f t="shared" si="4"/>
        <v>1.8225870097072054</v>
      </c>
    </row>
    <row r="14" spans="2:25" s="162" customFormat="1" ht="18" customHeight="1" x14ac:dyDescent="0.2">
      <c r="B14" s="146" t="s">
        <v>6</v>
      </c>
      <c r="C14" s="159"/>
      <c r="D14" s="163">
        <f>'41cbenpreGI'!D14</f>
        <v>13632</v>
      </c>
      <c r="F14" s="164">
        <f>'41cbenpreGI'!F14+'41cbenpreGI'!H14+'41cbenpreGI'!J14+'41cbenpreGI'!L14+'41cbenpreGI'!N14</f>
        <v>4956</v>
      </c>
      <c r="G14" s="165">
        <f t="shared" si="0"/>
        <v>30.350909424949478</v>
      </c>
      <c r="H14" s="164">
        <f>'41cbenpreGI'!P14</f>
        <v>5924</v>
      </c>
      <c r="I14" s="165">
        <f t="shared" si="1"/>
        <v>36.279012799314103</v>
      </c>
      <c r="J14" s="164">
        <f>'41cbenpreGI'!R14</f>
        <v>5449</v>
      </c>
      <c r="K14" s="165">
        <f t="shared" si="2"/>
        <v>33.370077775736419</v>
      </c>
      <c r="L14" s="164">
        <f>'41cbenpreGI'!T14</f>
        <v>0</v>
      </c>
      <c r="M14" s="165">
        <f t="shared" si="3"/>
        <v>0</v>
      </c>
      <c r="N14" s="164">
        <f t="shared" si="5"/>
        <v>16329</v>
      </c>
      <c r="O14" s="165">
        <f t="shared" si="5"/>
        <v>100</v>
      </c>
      <c r="P14" s="166"/>
      <c r="Q14" s="166">
        <f t="shared" si="4"/>
        <v>1.197843309859155</v>
      </c>
    </row>
    <row r="15" spans="2:25" s="162" customFormat="1" ht="18" customHeight="1" x14ac:dyDescent="0.2">
      <c r="B15" s="146" t="s">
        <v>5</v>
      </c>
      <c r="C15" s="159"/>
      <c r="D15" s="163">
        <f>'41cbenpreGI'!D15</f>
        <v>4848</v>
      </c>
      <c r="F15" s="164">
        <f>'41cbenpreGI'!F15+'41cbenpreGI'!H15+'41cbenpreGI'!J15+'41cbenpreGI'!L15+'41cbenpreGI'!N15</f>
        <v>3525</v>
      </c>
      <c r="G15" s="165">
        <f t="shared" si="0"/>
        <v>51.557700745941204</v>
      </c>
      <c r="H15" s="164">
        <f>'41cbenpreGI'!P15</f>
        <v>0</v>
      </c>
      <c r="I15" s="165">
        <f t="shared" si="1"/>
        <v>0</v>
      </c>
      <c r="J15" s="164">
        <f>'41cbenpreGI'!R15</f>
        <v>3312</v>
      </c>
      <c r="K15" s="165">
        <f t="shared" si="2"/>
        <v>48.442299254058796</v>
      </c>
      <c r="L15" s="164">
        <f>'41cbenpreGI'!T15</f>
        <v>0</v>
      </c>
      <c r="M15" s="165">
        <f t="shared" si="3"/>
        <v>0</v>
      </c>
      <c r="N15" s="164">
        <f t="shared" si="5"/>
        <v>6837</v>
      </c>
      <c r="O15" s="165">
        <f t="shared" si="5"/>
        <v>100</v>
      </c>
      <c r="P15" s="166"/>
      <c r="Q15" s="166">
        <f t="shared" si="4"/>
        <v>1.4102722772277227</v>
      </c>
    </row>
    <row r="16" spans="2:25" s="162" customFormat="1" ht="18" customHeight="1" x14ac:dyDescent="0.2">
      <c r="B16" s="146" t="s">
        <v>4</v>
      </c>
      <c r="C16" s="159"/>
      <c r="D16" s="163">
        <f>'41cbenpreGI'!D16</f>
        <v>49199</v>
      </c>
      <c r="F16" s="164">
        <f>'41cbenpreGI'!F16+'41cbenpreGI'!H16+'41cbenpreGI'!J16+'41cbenpreGI'!L16+'41cbenpreGI'!N16</f>
        <v>33281</v>
      </c>
      <c r="G16" s="165">
        <f t="shared" si="0"/>
        <v>48.958486569184146</v>
      </c>
      <c r="H16" s="164">
        <f>'41cbenpreGI'!P16</f>
        <v>20570</v>
      </c>
      <c r="I16" s="165">
        <f t="shared" si="1"/>
        <v>30.259789932036835</v>
      </c>
      <c r="J16" s="164">
        <f>'41cbenpreGI'!R16</f>
        <v>13045</v>
      </c>
      <c r="K16" s="165">
        <f t="shared" si="2"/>
        <v>19.190032069198857</v>
      </c>
      <c r="L16" s="164">
        <f>'41cbenpreGI'!T16</f>
        <v>1082</v>
      </c>
      <c r="M16" s="165">
        <f t="shared" si="3"/>
        <v>1.5916914295801583</v>
      </c>
      <c r="N16" s="164">
        <f t="shared" si="5"/>
        <v>67978</v>
      </c>
      <c r="O16" s="165">
        <f t="shared" si="5"/>
        <v>100</v>
      </c>
      <c r="P16" s="166"/>
      <c r="Q16" s="166">
        <f t="shared" si="4"/>
        <v>1.3816947498932906</v>
      </c>
    </row>
    <row r="17" spans="2:25" s="162" customFormat="1" ht="18" customHeight="1" x14ac:dyDescent="0.2">
      <c r="B17" s="146" t="s">
        <v>40</v>
      </c>
      <c r="C17" s="159"/>
      <c r="D17" s="163">
        <f>'41cbenpreGI'!D17</f>
        <v>27532</v>
      </c>
      <c r="F17" s="164">
        <f>'41cbenpreGI'!F17+'41cbenpreGI'!H17+'41cbenpreGI'!J17+'41cbenpreGI'!L17+'41cbenpreGI'!N17</f>
        <v>30930</v>
      </c>
      <c r="G17" s="165">
        <f t="shared" si="0"/>
        <v>83.47051679935231</v>
      </c>
      <c r="H17" s="164">
        <f>'41cbenpreGI'!P17</f>
        <v>3118</v>
      </c>
      <c r="I17" s="165">
        <f t="shared" si="1"/>
        <v>8.4145189583052211</v>
      </c>
      <c r="J17" s="164">
        <f>'41cbenpreGI'!R17</f>
        <v>3005</v>
      </c>
      <c r="K17" s="165">
        <f t="shared" si="2"/>
        <v>8.1095668600728654</v>
      </c>
      <c r="L17" s="164">
        <f>'41cbenpreGI'!T17</f>
        <v>2</v>
      </c>
      <c r="M17" s="165">
        <f t="shared" si="3"/>
        <v>5.397382269599244E-3</v>
      </c>
      <c r="N17" s="164">
        <f t="shared" si="5"/>
        <v>37055</v>
      </c>
      <c r="O17" s="165">
        <f t="shared" si="5"/>
        <v>99.999999999999986</v>
      </c>
      <c r="P17" s="166"/>
      <c r="Q17" s="166">
        <f t="shared" si="4"/>
        <v>1.3458884207467674</v>
      </c>
    </row>
    <row r="18" spans="2:25" s="162" customFormat="1" ht="18" customHeight="1" x14ac:dyDescent="0.2">
      <c r="B18" s="146" t="s">
        <v>41</v>
      </c>
      <c r="C18" s="159"/>
      <c r="D18" s="163">
        <f>'41cbenpreGI'!D18</f>
        <v>86967</v>
      </c>
      <c r="F18" s="164">
        <f>'41cbenpreGI'!F18+'41cbenpreGI'!H18+'41cbenpreGI'!J18+'41cbenpreGI'!L18+'41cbenpreGI'!N18</f>
        <v>38879</v>
      </c>
      <c r="G18" s="165">
        <f t="shared" si="0"/>
        <v>37.117762184352472</v>
      </c>
      <c r="H18" s="164">
        <f>'41cbenpreGI'!P18</f>
        <v>6042</v>
      </c>
      <c r="I18" s="165">
        <f t="shared" si="1"/>
        <v>5.7682944293283693</v>
      </c>
      <c r="J18" s="164">
        <f>'41cbenpreGI'!R18</f>
        <v>59818</v>
      </c>
      <c r="K18" s="165">
        <f t="shared" si="2"/>
        <v>57.108215189269174</v>
      </c>
      <c r="L18" s="164">
        <f>'41cbenpreGI'!T18</f>
        <v>6</v>
      </c>
      <c r="M18" s="165">
        <f t="shared" si="3"/>
        <v>5.7281970499785196E-3</v>
      </c>
      <c r="N18" s="164">
        <f t="shared" si="5"/>
        <v>104745</v>
      </c>
      <c r="O18" s="165">
        <f t="shared" si="5"/>
        <v>99.999999999999986</v>
      </c>
      <c r="P18" s="166"/>
      <c r="Q18" s="166">
        <f t="shared" si="4"/>
        <v>1.2044223671047638</v>
      </c>
    </row>
    <row r="19" spans="2:25" s="162" customFormat="1" ht="18" customHeight="1" x14ac:dyDescent="0.2">
      <c r="B19" s="146" t="s">
        <v>3</v>
      </c>
      <c r="C19" s="159"/>
      <c r="D19" s="163">
        <f>'41cbenpreGI'!D19</f>
        <v>53314</v>
      </c>
      <c r="F19" s="164">
        <f>'41cbenpreGI'!F19+'41cbenpreGI'!H19+'41cbenpreGI'!J19+'41cbenpreGI'!L19+'41cbenpreGI'!N19</f>
        <v>40713</v>
      </c>
      <c r="G19" s="165">
        <f t="shared" si="0"/>
        <v>48.662507171543318</v>
      </c>
      <c r="H19" s="164">
        <f>'41cbenpreGI'!P19</f>
        <v>7238</v>
      </c>
      <c r="I19" s="165">
        <f>H19*100/$N19</f>
        <v>8.6512717536813923</v>
      </c>
      <c r="J19" s="164">
        <f>'41cbenpreGI'!R19</f>
        <v>35588</v>
      </c>
      <c r="K19" s="165">
        <f>J19*100/$N19</f>
        <v>42.536813922356089</v>
      </c>
      <c r="L19" s="164">
        <f>'41cbenpreGI'!T19</f>
        <v>125</v>
      </c>
      <c r="M19" s="165">
        <f t="shared" si="3"/>
        <v>0.14940715241920061</v>
      </c>
      <c r="N19" s="164">
        <f t="shared" si="5"/>
        <v>83664</v>
      </c>
      <c r="O19" s="165">
        <f t="shared" si="5"/>
        <v>100</v>
      </c>
      <c r="P19" s="166"/>
      <c r="Q19" s="166">
        <f t="shared" si="4"/>
        <v>1.5692688599617362</v>
      </c>
    </row>
    <row r="20" spans="2:25" s="162" customFormat="1" ht="18" customHeight="1" x14ac:dyDescent="0.2">
      <c r="B20" s="146" t="s">
        <v>2</v>
      </c>
      <c r="C20" s="159"/>
      <c r="D20" s="163">
        <f>'41cbenpreGI'!D20</f>
        <v>11813</v>
      </c>
      <c r="F20" s="164">
        <f>'41cbenpreGI'!F20+'41cbenpreGI'!H20+'41cbenpreGI'!J20+'41cbenpreGI'!L20+'41cbenpreGI'!N20</f>
        <v>5781</v>
      </c>
      <c r="G20" s="165">
        <f t="shared" si="0"/>
        <v>38.411960132890364</v>
      </c>
      <c r="H20" s="164">
        <f>'41cbenpreGI'!P20</f>
        <v>7160</v>
      </c>
      <c r="I20" s="165">
        <f>H20*100/$N20</f>
        <v>47.574750830564781</v>
      </c>
      <c r="J20" s="164">
        <f>'41cbenpreGI'!R20</f>
        <v>2109</v>
      </c>
      <c r="K20" s="165">
        <f>J20*100/$N20</f>
        <v>14.013289036544851</v>
      </c>
      <c r="L20" s="164">
        <f>'41cbenpreGI'!T20</f>
        <v>0</v>
      </c>
      <c r="M20" s="165">
        <f t="shared" si="3"/>
        <v>0</v>
      </c>
      <c r="N20" s="164">
        <f t="shared" si="5"/>
        <v>15050</v>
      </c>
      <c r="O20" s="165">
        <f t="shared" si="5"/>
        <v>100</v>
      </c>
      <c r="P20" s="166"/>
      <c r="Q20" s="166">
        <f t="shared" si="4"/>
        <v>1.2740201472953525</v>
      </c>
    </row>
    <row r="21" spans="2:25" s="162" customFormat="1" ht="18" customHeight="1" x14ac:dyDescent="0.2">
      <c r="B21" s="146" t="s">
        <v>35</v>
      </c>
      <c r="C21" s="159"/>
      <c r="D21" s="163">
        <f>'41cbenpreGI'!D21</f>
        <v>23692</v>
      </c>
      <c r="F21" s="164">
        <f>'41cbenpreGI'!F21+'41cbenpreGI'!H21+'41cbenpreGI'!J21+'41cbenpreGI'!L21+'41cbenpreGI'!N21</f>
        <v>20081</v>
      </c>
      <c r="G21" s="165">
        <f t="shared" si="0"/>
        <v>62.245435665354449</v>
      </c>
      <c r="H21" s="164">
        <f>'41cbenpreGI'!P21</f>
        <v>4979</v>
      </c>
      <c r="I21" s="165">
        <f>H21*100/$N21</f>
        <v>15.433495551904777</v>
      </c>
      <c r="J21" s="164">
        <f>'41cbenpreGI'!R21</f>
        <v>7198</v>
      </c>
      <c r="K21" s="165">
        <f>J21*100/$N21</f>
        <v>22.311769628963763</v>
      </c>
      <c r="L21" s="164">
        <f>'41cbenpreGI'!T21</f>
        <v>3</v>
      </c>
      <c r="M21" s="165">
        <f t="shared" si="3"/>
        <v>9.2991537770062919E-3</v>
      </c>
      <c r="N21" s="164">
        <f t="shared" si="5"/>
        <v>32261</v>
      </c>
      <c r="O21" s="165">
        <f t="shared" si="5"/>
        <v>99.999999999999986</v>
      </c>
      <c r="P21" s="166"/>
      <c r="Q21" s="166">
        <f t="shared" si="4"/>
        <v>1.361683268613878</v>
      </c>
    </row>
    <row r="22" spans="2:25" s="162" customFormat="1" ht="21" customHeight="1" x14ac:dyDescent="0.2">
      <c r="B22" s="146" t="s">
        <v>42</v>
      </c>
      <c r="C22" s="159"/>
      <c r="D22" s="163">
        <f>'41cbenpreGI'!D22</f>
        <v>53912</v>
      </c>
      <c r="F22" s="164">
        <f>'41cbenpreGI'!F22+'41cbenpreGI'!H22+'41cbenpreGI'!J22+'41cbenpreGI'!L22+'41cbenpreGI'!N22</f>
        <v>55480</v>
      </c>
      <c r="G22" s="165">
        <f t="shared" si="0"/>
        <v>75.30267658396221</v>
      </c>
      <c r="H22" s="164">
        <f>'41cbenpreGI'!P22</f>
        <v>4646</v>
      </c>
      <c r="I22" s="165">
        <f>H22*100/$N22</f>
        <v>6.3059883815625168</v>
      </c>
      <c r="J22" s="164">
        <f>'41cbenpreGI'!R22</f>
        <v>13550</v>
      </c>
      <c r="K22" s="165">
        <f>J22*100/$N22</f>
        <v>18.391335034475269</v>
      </c>
      <c r="L22" s="164">
        <f>'41cbenpreGI'!T22</f>
        <v>0</v>
      </c>
      <c r="M22" s="165">
        <f t="shared" si="3"/>
        <v>0</v>
      </c>
      <c r="N22" s="164">
        <f t="shared" si="5"/>
        <v>73676</v>
      </c>
      <c r="O22" s="165">
        <f t="shared" si="5"/>
        <v>100</v>
      </c>
      <c r="P22" s="166"/>
      <c r="Q22" s="166">
        <f t="shared" si="4"/>
        <v>1.3665974180145422</v>
      </c>
    </row>
    <row r="23" spans="2:25" s="162" customFormat="1" ht="18" customHeight="1" x14ac:dyDescent="0.2">
      <c r="B23" s="146" t="s">
        <v>43</v>
      </c>
      <c r="C23" s="159"/>
      <c r="D23" s="163">
        <f>'41cbenpreGI'!D23</f>
        <v>12991</v>
      </c>
      <c r="F23" s="164">
        <f>'41cbenpreGI'!F23+'41cbenpreGI'!H23+'41cbenpreGI'!J23+'41cbenpreGI'!L23+'41cbenpreGI'!N23</f>
        <v>8782</v>
      </c>
      <c r="G23" s="165">
        <f t="shared" si="0"/>
        <v>50.433584103830469</v>
      </c>
      <c r="H23" s="164">
        <f>'41cbenpreGI'!P23</f>
        <v>216</v>
      </c>
      <c r="I23" s="165">
        <f>H23*100/$N23</f>
        <v>1.2404525354620111</v>
      </c>
      <c r="J23" s="164">
        <f>'41cbenpreGI'!R23</f>
        <v>8414</v>
      </c>
      <c r="K23" s="165">
        <f>J23*100/$N23</f>
        <v>48.320220524895191</v>
      </c>
      <c r="L23" s="164">
        <f>'41cbenpreGI'!T23</f>
        <v>1</v>
      </c>
      <c r="M23" s="165">
        <f t="shared" si="3"/>
        <v>5.7428358123241255E-3</v>
      </c>
      <c r="N23" s="164">
        <f t="shared" si="5"/>
        <v>17413</v>
      </c>
      <c r="O23" s="165">
        <f t="shared" si="5"/>
        <v>100</v>
      </c>
      <c r="P23" s="166"/>
      <c r="Q23" s="166">
        <f t="shared" si="4"/>
        <v>1.3403895004233701</v>
      </c>
    </row>
    <row r="24" spans="2:25" s="162" customFormat="1" ht="22.5" customHeight="1" x14ac:dyDescent="0.2">
      <c r="B24" s="146" t="s">
        <v>44</v>
      </c>
      <c r="C24" s="159"/>
      <c r="D24" s="163">
        <f>'41cbenpreGI'!D24</f>
        <v>6744</v>
      </c>
      <c r="F24" s="164">
        <f>'41cbenpreGI'!F24+'41cbenpreGI'!H24+'41cbenpreGI'!J24+'41cbenpreGI'!L24+'41cbenpreGI'!N24</f>
        <v>4258</v>
      </c>
      <c r="G24" s="167">
        <f t="shared" si="0"/>
        <v>41.183866911693585</v>
      </c>
      <c r="H24" s="164">
        <f>'41cbenpreGI'!P24</f>
        <v>758</v>
      </c>
      <c r="I24" s="165">
        <f t="shared" si="1"/>
        <v>7.3314633910436209</v>
      </c>
      <c r="J24" s="164">
        <f>'41cbenpreGI'!R24</f>
        <v>5312</v>
      </c>
      <c r="K24" s="165">
        <f t="shared" si="2"/>
        <v>51.378276429055035</v>
      </c>
      <c r="L24" s="164">
        <f>'41cbenpreGI'!T24</f>
        <v>11</v>
      </c>
      <c r="M24" s="165">
        <f t="shared" si="3"/>
        <v>0.10639326820775703</v>
      </c>
      <c r="N24" s="163">
        <f t="shared" si="5"/>
        <v>10339</v>
      </c>
      <c r="O24" s="165">
        <f t="shared" si="5"/>
        <v>99.999999999999986</v>
      </c>
      <c r="P24" s="166"/>
      <c r="Q24" s="166">
        <f t="shared" si="4"/>
        <v>1.5330664294187426</v>
      </c>
    </row>
    <row r="25" spans="2:25" s="162" customFormat="1" ht="18" customHeight="1" x14ac:dyDescent="0.2">
      <c r="B25" s="146" t="s">
        <v>45</v>
      </c>
      <c r="C25" s="159"/>
      <c r="D25" s="163">
        <f>'41cbenpreGI'!D25</f>
        <v>28919</v>
      </c>
      <c r="F25" s="164">
        <f>'41cbenpreGI'!F25+'41cbenpreGI'!H25+'41cbenpreGI'!J25+'41cbenpreGI'!L25+'41cbenpreGI'!N25</f>
        <v>20908</v>
      </c>
      <c r="G25" s="167">
        <f t="shared" si="0"/>
        <v>51.808900783031021</v>
      </c>
      <c r="H25" s="164">
        <f>'41cbenpreGI'!P25</f>
        <v>35</v>
      </c>
      <c r="I25" s="165">
        <f t="shared" si="1"/>
        <v>8.6728119734364159E-2</v>
      </c>
      <c r="J25" s="164">
        <f>'41cbenpreGI'!R25</f>
        <v>16877</v>
      </c>
      <c r="K25" s="165">
        <f t="shared" si="2"/>
        <v>41.820299335910398</v>
      </c>
      <c r="L25" s="164">
        <f>'41cbenpreGI'!T25</f>
        <v>2536</v>
      </c>
      <c r="M25" s="165">
        <f t="shared" si="3"/>
        <v>6.2840717613242143</v>
      </c>
      <c r="N25" s="163">
        <f t="shared" si="5"/>
        <v>40356</v>
      </c>
      <c r="O25" s="165">
        <f t="shared" si="5"/>
        <v>100</v>
      </c>
      <c r="P25" s="166"/>
      <c r="Q25" s="166">
        <f t="shared" si="4"/>
        <v>1.3954839378955013</v>
      </c>
    </row>
    <row r="26" spans="2:25" s="162" customFormat="1" ht="18" customHeight="1" x14ac:dyDescent="0.2">
      <c r="B26" s="146" t="s">
        <v>46</v>
      </c>
      <c r="C26" s="159"/>
      <c r="D26" s="163">
        <f>'41cbenpreGI'!D26</f>
        <v>2903</v>
      </c>
      <c r="F26" s="164">
        <f>'41cbenpreGI'!F26+'41cbenpreGI'!H26+'41cbenpreGI'!J26+'41cbenpreGI'!L26+'41cbenpreGI'!N26</f>
        <v>4080</v>
      </c>
      <c r="G26" s="167">
        <f t="shared" si="0"/>
        <v>99.318403115871476</v>
      </c>
      <c r="H26" s="164">
        <f>'41cbenpreGI'!P26</f>
        <v>25</v>
      </c>
      <c r="I26" s="165">
        <f t="shared" si="1"/>
        <v>0.60856864654333009</v>
      </c>
      <c r="J26" s="164">
        <f>'41cbenpreGI'!R26</f>
        <v>3</v>
      </c>
      <c r="K26" s="165">
        <f t="shared" si="2"/>
        <v>7.3028237585199607E-2</v>
      </c>
      <c r="L26" s="164">
        <f>'41cbenpreGI'!T26</f>
        <v>0</v>
      </c>
      <c r="M26" s="165">
        <f t="shared" si="3"/>
        <v>0</v>
      </c>
      <c r="N26" s="163">
        <f t="shared" si="5"/>
        <v>4108</v>
      </c>
      <c r="O26" s="165">
        <f t="shared" si="5"/>
        <v>100.00000000000001</v>
      </c>
      <c r="P26" s="166"/>
      <c r="Q26" s="166">
        <f t="shared" si="4"/>
        <v>1.4150878401653462</v>
      </c>
    </row>
    <row r="27" spans="2:25" s="162" customFormat="1" ht="18" customHeight="1" x14ac:dyDescent="0.2">
      <c r="B27" s="146" t="s">
        <v>1</v>
      </c>
      <c r="C27" s="159"/>
      <c r="D27" s="163">
        <f>'41cbenpreGI'!D27</f>
        <v>1123</v>
      </c>
      <c r="F27" s="164">
        <f>'41cbenpreGI'!F27+'41cbenpreGI'!H27+'41cbenpreGI'!J27+'41cbenpreGI'!L27+'41cbenpreGI'!N27</f>
        <v>1078</v>
      </c>
      <c r="G27" s="167">
        <f t="shared" si="0"/>
        <v>69.058295964125563</v>
      </c>
      <c r="H27" s="164">
        <f>'41cbenpreGI'!P27</f>
        <v>1</v>
      </c>
      <c r="I27" s="165">
        <f t="shared" si="1"/>
        <v>6.4061499039077513E-2</v>
      </c>
      <c r="J27" s="164">
        <f>'41cbenpreGI'!R27</f>
        <v>482</v>
      </c>
      <c r="K27" s="165">
        <f t="shared" si="2"/>
        <v>30.877642536835364</v>
      </c>
      <c r="L27" s="164">
        <f>'41cbenpreGI'!T27</f>
        <v>0</v>
      </c>
      <c r="M27" s="165">
        <f t="shared" si="3"/>
        <v>0</v>
      </c>
      <c r="N27" s="164">
        <f t="shared" si="5"/>
        <v>1561</v>
      </c>
      <c r="O27" s="165">
        <f t="shared" si="5"/>
        <v>100.00000000000001</v>
      </c>
      <c r="P27" s="166"/>
      <c r="Q27" s="166">
        <f t="shared" si="4"/>
        <v>1.3900267141585041</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499634</v>
      </c>
      <c r="E30" s="174"/>
      <c r="F30" s="147">
        <f>SUM(F10:F27)</f>
        <v>412332</v>
      </c>
      <c r="G30" s="175">
        <f>F30*100/$N30</f>
        <v>59.11095309910602</v>
      </c>
      <c r="H30" s="147">
        <f>SUM(H10:H27)</f>
        <v>63882</v>
      </c>
      <c r="I30" s="175">
        <f>H30*100/$N30</f>
        <v>9.1579744135237888</v>
      </c>
      <c r="J30" s="147">
        <f>SUM(J10:J27)</f>
        <v>217568</v>
      </c>
      <c r="K30" s="175">
        <f>J30*100/$N30</f>
        <v>31.19004065623405</v>
      </c>
      <c r="L30" s="147">
        <f>SUM(L10:L28)</f>
        <v>3774</v>
      </c>
      <c r="M30" s="175">
        <f>L30*100/$N30</f>
        <v>0.54103183113613817</v>
      </c>
      <c r="N30" s="147">
        <f>F30+H30+J30+L30</f>
        <v>697556</v>
      </c>
      <c r="O30" s="175">
        <f>G30+I30+K30+M30</f>
        <v>99.999999999999986</v>
      </c>
      <c r="P30" s="176"/>
      <c r="Q30" s="176">
        <f>(N30/D30)</f>
        <v>1.3961339700660884</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Z53"/>
  <sheetViews>
    <sheetView topLeftCell="A2" zoomScaleNormal="100" workbookViewId="0">
      <selection activeCell="J11" sqref="J11:L28"/>
    </sheetView>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7.28515625" style="333" customWidth="1"/>
    <col min="9" max="9" width="0.7109375" style="333" customWidth="1"/>
    <col min="10" max="10" width="10.5703125" style="333" customWidth="1"/>
    <col min="11" max="11" width="8.5703125" style="333" customWidth="1"/>
    <col min="12" max="12" width="9.85546875" style="333" customWidth="1"/>
    <col min="13" max="18" width="11.42578125" style="333"/>
    <col min="19" max="19" width="7.5703125" style="333" customWidth="1"/>
    <col min="20" max="20" width="2.28515625" style="333" customWidth="1"/>
    <col min="21" max="16384" width="11.42578125" style="333"/>
  </cols>
  <sheetData>
    <row r="1" spans="1:260" s="613" customFormat="1" ht="9" customHeight="1" x14ac:dyDescent="0.25">
      <c r="A1" s="340"/>
      <c r="B1" s="311"/>
      <c r="C1" s="341"/>
      <c r="D1" s="311"/>
      <c r="E1" s="311"/>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387"/>
      <c r="C3" s="1387"/>
      <c r="D3" s="1387"/>
      <c r="E3" s="1387"/>
      <c r="F3" s="1387"/>
      <c r="G3" s="1387"/>
      <c r="H3" s="1387"/>
      <c r="I3" s="1387"/>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1" customFormat="1" ht="41.25" customHeight="1" x14ac:dyDescent="0.2">
      <c r="A4" s="1458" t="s">
        <v>421</v>
      </c>
      <c r="B4" s="1458"/>
      <c r="C4" s="1458"/>
      <c r="D4" s="1458"/>
      <c r="E4" s="1458"/>
      <c r="F4" s="1458"/>
      <c r="G4" s="1458"/>
      <c r="H4" s="1458"/>
      <c r="I4" s="1458"/>
      <c r="J4" s="1458"/>
      <c r="K4" s="1458"/>
      <c r="L4" s="1458"/>
      <c r="M4" s="1458"/>
      <c r="N4" s="1458"/>
      <c r="O4" s="1458"/>
      <c r="P4" s="1458"/>
      <c r="Q4" s="1458"/>
      <c r="R4" s="1458"/>
      <c r="S4" s="322"/>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c r="IZ4" s="345"/>
    </row>
    <row r="5" spans="1:260" s="621" customFormat="1" ht="12" customHeight="1" x14ac:dyDescent="0.2">
      <c r="A5" s="492"/>
      <c r="B5" s="1414" t="str">
        <f>porsaad!$B$6</f>
        <v>Situación a 31 de agosto de 2024</v>
      </c>
      <c r="C5" s="1414"/>
      <c r="D5" s="1414"/>
      <c r="E5" s="1414"/>
      <c r="F5" s="1414"/>
      <c r="G5" s="1414"/>
      <c r="H5" s="1414"/>
      <c r="I5" s="1414"/>
      <c r="J5" s="1414"/>
      <c r="K5" s="1414"/>
      <c r="L5" s="1414"/>
      <c r="M5" s="1414"/>
      <c r="N5" s="1414"/>
      <c r="O5" s="1414"/>
      <c r="P5" s="1414"/>
      <c r="Q5" s="1414"/>
      <c r="R5" s="1414"/>
      <c r="S5" s="877"/>
      <c r="T5" s="877"/>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c r="IZ5" s="345"/>
    </row>
    <row r="6" spans="1:260" s="621" customFormat="1" ht="6.95" customHeight="1" x14ac:dyDescent="0.2">
      <c r="A6" s="345"/>
      <c r="B6" s="345"/>
      <c r="C6" s="345"/>
      <c r="D6" s="345"/>
      <c r="E6" s="345"/>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45"/>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1" customFormat="1" ht="52.5" customHeight="1" x14ac:dyDescent="0.2">
      <c r="A8" s="345"/>
      <c r="B8" s="1544" t="s">
        <v>12</v>
      </c>
      <c r="C8" s="437"/>
      <c r="D8" s="1541" t="s">
        <v>476</v>
      </c>
      <c r="E8" s="1543"/>
      <c r="F8" s="437"/>
      <c r="G8" s="1503" t="s">
        <v>483</v>
      </c>
      <c r="H8" s="1540"/>
      <c r="I8" s="437"/>
      <c r="J8" s="1541" t="s">
        <v>251</v>
      </c>
      <c r="K8" s="1542"/>
      <c r="L8" s="1543"/>
      <c r="M8" s="742"/>
      <c r="N8" s="742"/>
      <c r="O8" s="322"/>
      <c r="P8" s="322"/>
      <c r="Q8" s="322"/>
      <c r="R8" s="322"/>
      <c r="S8" s="322"/>
      <c r="T8" s="322"/>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c r="IZ8" s="345"/>
    </row>
    <row r="9" spans="1:260" s="626" customFormat="1" ht="30.75" customHeight="1" x14ac:dyDescent="0.2">
      <c r="A9" s="322"/>
      <c r="B9" s="1545"/>
      <c r="C9" s="437"/>
      <c r="D9" s="790" t="s">
        <v>9</v>
      </c>
      <c r="E9" s="880" t="s">
        <v>10</v>
      </c>
      <c r="F9" s="437"/>
      <c r="G9" s="881" t="s">
        <v>9</v>
      </c>
      <c r="H9" s="879" t="s">
        <v>10</v>
      </c>
      <c r="I9" s="437"/>
      <c r="J9" s="790" t="s">
        <v>9</v>
      </c>
      <c r="K9" s="882" t="s">
        <v>111</v>
      </c>
      <c r="L9" s="883" t="s">
        <v>110</v>
      </c>
      <c r="M9" s="874"/>
      <c r="N9" s="874"/>
      <c r="O9" s="328"/>
      <c r="P9" s="328"/>
      <c r="Q9" s="328"/>
      <c r="R9" s="328"/>
      <c r="S9" s="328"/>
      <c r="T9" s="328"/>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c r="IZ9" s="322"/>
    </row>
    <row r="10" spans="1:260" s="626" customFormat="1" ht="7.5" customHeight="1" x14ac:dyDescent="0.2">
      <c r="A10" s="322"/>
      <c r="B10" s="322"/>
      <c r="C10" s="322"/>
      <c r="D10" s="327"/>
      <c r="E10" s="327"/>
      <c r="F10" s="322"/>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7" t="s">
        <v>8</v>
      </c>
      <c r="C11" s="758"/>
      <c r="D11" s="759">
        <v>8584147</v>
      </c>
      <c r="E11" s="676">
        <v>17.851892595752791</v>
      </c>
      <c r="F11" s="758"/>
      <c r="G11" s="760">
        <v>1014321</v>
      </c>
      <c r="H11" s="761">
        <v>16.031753056369972</v>
      </c>
      <c r="I11" s="758"/>
      <c r="J11" s="762">
        <v>288363</v>
      </c>
      <c r="K11" s="763">
        <v>3.3592504881381924</v>
      </c>
      <c r="L11" s="761">
        <v>28.429165914932256</v>
      </c>
      <c r="M11" s="396"/>
      <c r="N11" s="396">
        <f>_xlfn.RANK.EQ(L11,L$11:L$31,0)</f>
        <v>2</v>
      </c>
      <c r="O11" s="396">
        <v>1</v>
      </c>
      <c r="P11" s="396">
        <f>MATCH(O11,N$11:N$31,0)</f>
        <v>7</v>
      </c>
      <c r="Q11" s="568" t="str">
        <f t="shared" ref="Q11:Q29" si="0">INDEX(B$11:B$31,P11,1)</f>
        <v>Castilla y León</v>
      </c>
      <c r="R11" s="764">
        <f>INDEX(L$11:L$31,P11,1)</f>
        <v>30.55291788616497</v>
      </c>
      <c r="S11" s="875"/>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5" t="s">
        <v>7</v>
      </c>
      <c r="C12" s="758"/>
      <c r="D12" s="766">
        <v>1341289</v>
      </c>
      <c r="E12" s="684">
        <v>2.7893915572350596</v>
      </c>
      <c r="F12" s="758"/>
      <c r="G12" s="767">
        <v>186533</v>
      </c>
      <c r="H12" s="768">
        <v>2.9482293996317339</v>
      </c>
      <c r="I12" s="758"/>
      <c r="J12" s="769">
        <v>42703</v>
      </c>
      <c r="K12" s="448">
        <v>3.1837284880439638</v>
      </c>
      <c r="L12" s="768">
        <v>22.893000166190433</v>
      </c>
      <c r="M12" s="396"/>
      <c r="N12" s="396">
        <f t="shared" ref="N12:N31" si="1">_xlfn.RANK.EQ(L12,L$11:L$31,0)</f>
        <v>9</v>
      </c>
      <c r="O12" s="396">
        <v>2</v>
      </c>
      <c r="P12" s="396">
        <f t="shared" ref="P12:P29" si="2">MATCH(O12,N$11:N$31,0)</f>
        <v>1</v>
      </c>
      <c r="Q12" s="568" t="str">
        <f t="shared" si="0"/>
        <v>Andalucía</v>
      </c>
      <c r="R12" s="764">
        <f t="shared" ref="R12:R29" si="3">INDEX(L$11:L$31,P12,1)</f>
        <v>28.429165914932256</v>
      </c>
      <c r="S12" s="875"/>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5" t="s">
        <v>37</v>
      </c>
      <c r="C13" s="758"/>
      <c r="D13" s="766">
        <v>1006060</v>
      </c>
      <c r="E13" s="684">
        <v>2.0922375938905815</v>
      </c>
      <c r="F13" s="758"/>
      <c r="G13" s="767">
        <v>183865</v>
      </c>
      <c r="H13" s="768">
        <v>2.9060605821130245</v>
      </c>
      <c r="I13" s="758"/>
      <c r="J13" s="769">
        <v>31501</v>
      </c>
      <c r="K13" s="448">
        <v>3.1311253801960124</v>
      </c>
      <c r="L13" s="768">
        <v>17.13267886764746</v>
      </c>
      <c r="M13" s="396"/>
      <c r="N13" s="396">
        <f t="shared" si="1"/>
        <v>17</v>
      </c>
      <c r="O13" s="396">
        <v>3</v>
      </c>
      <c r="P13" s="396">
        <f>MATCH(O13,N$11:N$31,0)</f>
        <v>8</v>
      </c>
      <c r="Q13" s="568" t="str">
        <f t="shared" si="0"/>
        <v>Castilla - La Mancha</v>
      </c>
      <c r="R13" s="764">
        <f t="shared" si="3"/>
        <v>26.426251825800872</v>
      </c>
      <c r="S13" s="875"/>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5" t="s">
        <v>38</v>
      </c>
      <c r="C14" s="758"/>
      <c r="D14" s="766">
        <v>1209906</v>
      </c>
      <c r="E14" s="684">
        <v>2.516162871273858</v>
      </c>
      <c r="F14" s="758"/>
      <c r="G14" s="767">
        <v>122472</v>
      </c>
      <c r="H14" s="768">
        <v>1.9357194224705427</v>
      </c>
      <c r="I14" s="758"/>
      <c r="J14" s="769">
        <v>30856</v>
      </c>
      <c r="K14" s="448">
        <v>2.5502807656131963</v>
      </c>
      <c r="L14" s="768">
        <v>25.194330132601738</v>
      </c>
      <c r="M14" s="396"/>
      <c r="N14" s="396">
        <f t="shared" si="1"/>
        <v>4</v>
      </c>
      <c r="O14" s="396">
        <v>4</v>
      </c>
      <c r="P14" s="396">
        <f t="shared" si="2"/>
        <v>4</v>
      </c>
      <c r="Q14" s="568" t="str">
        <f t="shared" si="0"/>
        <v>Balears, Illes</v>
      </c>
      <c r="R14" s="764">
        <f t="shared" si="3"/>
        <v>25.194330132601738</v>
      </c>
      <c r="S14" s="875"/>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5" t="s">
        <v>6</v>
      </c>
      <c r="C15" s="758"/>
      <c r="D15" s="766">
        <v>2213016</v>
      </c>
      <c r="E15" s="684">
        <v>4.6022655418974603</v>
      </c>
      <c r="F15" s="758"/>
      <c r="G15" s="767">
        <v>253565</v>
      </c>
      <c r="H15" s="768">
        <v>4.0076972316835127</v>
      </c>
      <c r="I15" s="758"/>
      <c r="J15" s="769">
        <v>43050</v>
      </c>
      <c r="K15" s="448">
        <v>1.9453090262338817</v>
      </c>
      <c r="L15" s="768">
        <v>16.977895214244867</v>
      </c>
      <c r="M15" s="396"/>
      <c r="N15" s="396">
        <f t="shared" si="1"/>
        <v>18</v>
      </c>
      <c r="O15" s="396">
        <v>5</v>
      </c>
      <c r="P15" s="396">
        <f t="shared" si="2"/>
        <v>10</v>
      </c>
      <c r="Q15" s="568" t="str">
        <f t="shared" si="0"/>
        <v>Comunitat Valenciana</v>
      </c>
      <c r="R15" s="764">
        <f t="shared" si="3"/>
        <v>24.57929635648625</v>
      </c>
      <c r="S15" s="875"/>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5" t="s">
        <v>5</v>
      </c>
      <c r="C16" s="758"/>
      <c r="D16" s="770">
        <v>588387</v>
      </c>
      <c r="E16" s="684">
        <v>1.2236302021315801</v>
      </c>
      <c r="F16" s="758"/>
      <c r="G16" s="771">
        <v>99920</v>
      </c>
      <c r="H16" s="768">
        <v>1.579275954448826</v>
      </c>
      <c r="I16" s="758"/>
      <c r="J16" s="769">
        <v>17880</v>
      </c>
      <c r="K16" s="448">
        <v>3.0388162892789952</v>
      </c>
      <c r="L16" s="768">
        <v>17.894315452361891</v>
      </c>
      <c r="M16" s="396"/>
      <c r="N16" s="396">
        <f t="shared" si="1"/>
        <v>16</v>
      </c>
      <c r="O16" s="396">
        <v>6</v>
      </c>
      <c r="P16" s="396">
        <f t="shared" si="2"/>
        <v>11</v>
      </c>
      <c r="Q16" s="568" t="str">
        <f t="shared" si="0"/>
        <v>Extremadura</v>
      </c>
      <c r="R16" s="772">
        <f t="shared" si="3"/>
        <v>24.079130047762344</v>
      </c>
      <c r="S16" s="875"/>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
      <c r="A17" s="450"/>
      <c r="B17" s="773" t="s">
        <v>4</v>
      </c>
      <c r="C17" s="758"/>
      <c r="D17" s="766">
        <v>2383703</v>
      </c>
      <c r="E17" s="684">
        <v>4.9572322021248834</v>
      </c>
      <c r="F17" s="758"/>
      <c r="G17" s="774">
        <v>409663</v>
      </c>
      <c r="H17" s="775">
        <v>6.4748891646053783</v>
      </c>
      <c r="I17" s="758"/>
      <c r="J17" s="776">
        <v>125164</v>
      </c>
      <c r="K17" s="587">
        <v>5.2508219354508512</v>
      </c>
      <c r="L17" s="775">
        <v>30.55291788616497</v>
      </c>
      <c r="M17" s="396"/>
      <c r="N17" s="396">
        <f t="shared" si="1"/>
        <v>1</v>
      </c>
      <c r="O17" s="396">
        <v>7</v>
      </c>
      <c r="P17" s="396">
        <f t="shared" si="2"/>
        <v>21</v>
      </c>
      <c r="Q17" s="568" t="str">
        <f t="shared" si="0"/>
        <v>TOTAL</v>
      </c>
      <c r="R17" s="764">
        <f t="shared" si="3"/>
        <v>23.264701001272336</v>
      </c>
      <c r="S17" s="875"/>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
      <c r="A18" s="450"/>
      <c r="B18" s="773" t="s">
        <v>40</v>
      </c>
      <c r="C18" s="758"/>
      <c r="D18" s="766">
        <v>2084086</v>
      </c>
      <c r="E18" s="684">
        <v>4.3341382006053779</v>
      </c>
      <c r="F18" s="758"/>
      <c r="G18" s="774">
        <v>282068</v>
      </c>
      <c r="H18" s="775">
        <v>4.4581986581212121</v>
      </c>
      <c r="I18" s="758"/>
      <c r="J18" s="776">
        <v>74540</v>
      </c>
      <c r="K18" s="587">
        <v>3.5766278358954477</v>
      </c>
      <c r="L18" s="775">
        <v>26.426251825800872</v>
      </c>
      <c r="M18" s="396"/>
      <c r="N18" s="396">
        <f t="shared" si="1"/>
        <v>3</v>
      </c>
      <c r="O18" s="396">
        <v>8</v>
      </c>
      <c r="P18" s="396">
        <f t="shared" si="2"/>
        <v>13</v>
      </c>
      <c r="Q18" s="568" t="str">
        <f t="shared" si="0"/>
        <v>Madrid, Comunidad de</v>
      </c>
      <c r="R18" s="764">
        <f t="shared" si="3"/>
        <v>23.074048654957359</v>
      </c>
      <c r="S18" s="875"/>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
      <c r="A19" s="450"/>
      <c r="B19" s="773" t="s">
        <v>41</v>
      </c>
      <c r="C19" s="758"/>
      <c r="D19" s="766">
        <v>7901963</v>
      </c>
      <c r="E19" s="684">
        <v>16.433198868986342</v>
      </c>
      <c r="F19" s="758"/>
      <c r="G19" s="774">
        <v>1040507</v>
      </c>
      <c r="H19" s="775">
        <v>16.445633362046483</v>
      </c>
      <c r="I19" s="758"/>
      <c r="J19" s="776">
        <v>219746</v>
      </c>
      <c r="K19" s="587">
        <v>2.7809039348830158</v>
      </c>
      <c r="L19" s="775">
        <v>21.119127502265723</v>
      </c>
      <c r="M19" s="396"/>
      <c r="N19" s="396">
        <f t="shared" si="1"/>
        <v>13</v>
      </c>
      <c r="O19" s="396">
        <v>9</v>
      </c>
      <c r="P19" s="396">
        <f>MATCH(O19,N$11:N$31,0)</f>
        <v>2</v>
      </c>
      <c r="Q19" s="568" t="str">
        <f t="shared" si="0"/>
        <v>Aragón</v>
      </c>
      <c r="R19" s="764">
        <f t="shared" si="3"/>
        <v>22.893000166190433</v>
      </c>
      <c r="S19" s="875"/>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
      <c r="A20" s="450"/>
      <c r="B20" s="773" t="s">
        <v>3</v>
      </c>
      <c r="C20" s="758"/>
      <c r="D20" s="766">
        <v>5216195</v>
      </c>
      <c r="E20" s="684">
        <v>10.847781718847862</v>
      </c>
      <c r="F20" s="758"/>
      <c r="G20" s="774">
        <v>644872</v>
      </c>
      <c r="H20" s="775">
        <v>10.192462402895551</v>
      </c>
      <c r="I20" s="758"/>
      <c r="J20" s="776">
        <v>158505</v>
      </c>
      <c r="K20" s="587">
        <v>3.0387092507086102</v>
      </c>
      <c r="L20" s="775">
        <v>24.57929635648625</v>
      </c>
      <c r="M20" s="396"/>
      <c r="N20" s="396">
        <f t="shared" si="1"/>
        <v>5</v>
      </c>
      <c r="O20" s="396">
        <v>10</v>
      </c>
      <c r="P20" s="396">
        <f t="shared" si="2"/>
        <v>14</v>
      </c>
      <c r="Q20" s="568" t="str">
        <f t="shared" si="0"/>
        <v>Murcia, Región de</v>
      </c>
      <c r="R20" s="764">
        <f t="shared" si="3"/>
        <v>22.463159738139264</v>
      </c>
      <c r="S20" s="875"/>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5" t="s">
        <v>2</v>
      </c>
      <c r="C21" s="758"/>
      <c r="D21" s="766">
        <v>1054306</v>
      </c>
      <c r="E21" s="684">
        <v>2.1925716643782711</v>
      </c>
      <c r="F21" s="758"/>
      <c r="G21" s="767">
        <v>150537</v>
      </c>
      <c r="H21" s="768">
        <v>2.3792980820142406</v>
      </c>
      <c r="I21" s="758"/>
      <c r="J21" s="769">
        <v>36248</v>
      </c>
      <c r="K21" s="448">
        <v>3.4380910286008048</v>
      </c>
      <c r="L21" s="768">
        <v>24.079130047762344</v>
      </c>
      <c r="M21" s="396"/>
      <c r="N21" s="396">
        <f t="shared" si="1"/>
        <v>6</v>
      </c>
      <c r="O21" s="396">
        <v>11</v>
      </c>
      <c r="P21" s="396">
        <f t="shared" si="2"/>
        <v>17</v>
      </c>
      <c r="Q21" s="568" t="str">
        <f t="shared" si="0"/>
        <v>Rioja, La</v>
      </c>
      <c r="R21" s="764">
        <f t="shared" si="3"/>
        <v>22.005267028873757</v>
      </c>
      <c r="S21" s="875"/>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5" t="s">
        <v>35</v>
      </c>
      <c r="C22" s="758"/>
      <c r="D22" s="766">
        <v>2699424</v>
      </c>
      <c r="E22" s="684">
        <v>5.6138166457770797</v>
      </c>
      <c r="F22" s="758"/>
      <c r="G22" s="767">
        <v>469573</v>
      </c>
      <c r="H22" s="768">
        <v>7.4217909103122359</v>
      </c>
      <c r="I22" s="758"/>
      <c r="J22" s="769">
        <v>75850</v>
      </c>
      <c r="K22" s="448">
        <v>2.8098586957810259</v>
      </c>
      <c r="L22" s="768">
        <v>16.152973020169387</v>
      </c>
      <c r="M22" s="396"/>
      <c r="N22" s="396">
        <f t="shared" si="1"/>
        <v>19</v>
      </c>
      <c r="O22" s="396">
        <v>12</v>
      </c>
      <c r="P22" s="396">
        <f t="shared" si="2"/>
        <v>16</v>
      </c>
      <c r="Q22" s="568" t="str">
        <f t="shared" si="0"/>
        <v>País Vasco</v>
      </c>
      <c r="R22" s="764">
        <f t="shared" si="3"/>
        <v>21.178799275240952</v>
      </c>
      <c r="S22" s="875"/>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5" t="s">
        <v>42</v>
      </c>
      <c r="C23" s="758"/>
      <c r="D23" s="766">
        <v>6871903</v>
      </c>
      <c r="E23" s="684">
        <v>14.291050034957625</v>
      </c>
      <c r="F23" s="758"/>
      <c r="G23" s="767">
        <v>802837</v>
      </c>
      <c r="H23" s="768">
        <v>12.689163024838193</v>
      </c>
      <c r="I23" s="758"/>
      <c r="J23" s="769">
        <v>185247</v>
      </c>
      <c r="K23" s="448">
        <v>2.6957161647945265</v>
      </c>
      <c r="L23" s="768">
        <v>23.074048654957359</v>
      </c>
      <c r="M23" s="396"/>
      <c r="N23" s="396">
        <f t="shared" si="1"/>
        <v>8</v>
      </c>
      <c r="O23" s="396">
        <v>13</v>
      </c>
      <c r="P23" s="396">
        <f t="shared" si="2"/>
        <v>9</v>
      </c>
      <c r="Q23" s="568" t="str">
        <f t="shared" si="0"/>
        <v>Cataluña</v>
      </c>
      <c r="R23" s="764">
        <f t="shared" si="3"/>
        <v>21.119127502265723</v>
      </c>
      <c r="S23" s="875"/>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5" t="s">
        <v>43</v>
      </c>
      <c r="C24" s="758"/>
      <c r="D24" s="766">
        <v>1551692</v>
      </c>
      <c r="E24" s="684">
        <v>3.2269530013510765</v>
      </c>
      <c r="F24" s="758"/>
      <c r="G24" s="767">
        <v>194149</v>
      </c>
      <c r="H24" s="768">
        <v>3.0686033554872409</v>
      </c>
      <c r="I24" s="758"/>
      <c r="J24" s="769">
        <v>43612</v>
      </c>
      <c r="K24" s="448">
        <v>2.8106093219530681</v>
      </c>
      <c r="L24" s="768">
        <v>22.463159738139264</v>
      </c>
      <c r="M24" s="396"/>
      <c r="N24" s="396">
        <f t="shared" si="1"/>
        <v>10</v>
      </c>
      <c r="O24" s="396">
        <v>14</v>
      </c>
      <c r="P24" s="396">
        <f t="shared" si="2"/>
        <v>15</v>
      </c>
      <c r="Q24" s="568" t="str">
        <f t="shared" si="0"/>
        <v>Navarra, Comunidad Foral de</v>
      </c>
      <c r="R24" s="764">
        <f t="shared" si="3"/>
        <v>19.935833609912599</v>
      </c>
      <c r="S24" s="875"/>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5" t="s">
        <v>44</v>
      </c>
      <c r="C25" s="758"/>
      <c r="D25" s="770">
        <v>672155</v>
      </c>
      <c r="E25" s="684">
        <v>1.3978370672937237</v>
      </c>
      <c r="F25" s="758"/>
      <c r="G25" s="771">
        <v>81351</v>
      </c>
      <c r="H25" s="768">
        <v>1.2857854100316899</v>
      </c>
      <c r="I25" s="758"/>
      <c r="J25" s="769">
        <v>16218</v>
      </c>
      <c r="K25" s="448">
        <v>2.4128363249548097</v>
      </c>
      <c r="L25" s="768">
        <v>19.935833609912599</v>
      </c>
      <c r="M25" s="396"/>
      <c r="N25" s="396">
        <f t="shared" si="1"/>
        <v>14</v>
      </c>
      <c r="O25" s="396">
        <v>15</v>
      </c>
      <c r="P25" s="396">
        <f t="shared" si="2"/>
        <v>18</v>
      </c>
      <c r="Q25" s="568" t="str">
        <f t="shared" si="0"/>
        <v>Ceuta y Melilla</v>
      </c>
      <c r="R25" s="772">
        <f t="shared" si="3"/>
        <v>18.034979933607492</v>
      </c>
      <c r="S25" s="875"/>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5" t="s">
        <v>45</v>
      </c>
      <c r="C26" s="758"/>
      <c r="D26" s="770">
        <v>2216302</v>
      </c>
      <c r="E26" s="684">
        <v>4.6090992225263738</v>
      </c>
      <c r="F26" s="758"/>
      <c r="G26" s="771">
        <v>328385</v>
      </c>
      <c r="H26" s="768">
        <v>5.1902575490560219</v>
      </c>
      <c r="I26" s="758"/>
      <c r="J26" s="769">
        <v>69548</v>
      </c>
      <c r="K26" s="448">
        <v>3.1380199990795479</v>
      </c>
      <c r="L26" s="768">
        <v>21.178799275240952</v>
      </c>
      <c r="M26" s="396"/>
      <c r="N26" s="396">
        <f t="shared" si="1"/>
        <v>12</v>
      </c>
      <c r="O26" s="396">
        <v>16</v>
      </c>
      <c r="P26" s="396">
        <f t="shared" si="2"/>
        <v>6</v>
      </c>
      <c r="Q26" s="568" t="str">
        <f t="shared" si="0"/>
        <v>Cantabria</v>
      </c>
      <c r="R26" s="764">
        <f t="shared" si="3"/>
        <v>17.894315452361891</v>
      </c>
      <c r="S26" s="875"/>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5" t="s">
        <v>46</v>
      </c>
      <c r="C27" s="758"/>
      <c r="D27" s="770">
        <v>322282</v>
      </c>
      <c r="E27" s="686">
        <v>0.67022892892495911</v>
      </c>
      <c r="F27" s="758"/>
      <c r="G27" s="771">
        <v>42149</v>
      </c>
      <c r="H27" s="777">
        <v>0.66618196761472748</v>
      </c>
      <c r="I27" s="758"/>
      <c r="J27" s="769">
        <v>9275</v>
      </c>
      <c r="K27" s="448">
        <v>2.8779143731266408</v>
      </c>
      <c r="L27" s="777">
        <v>22.005267028873757</v>
      </c>
      <c r="M27" s="396"/>
      <c r="N27" s="396">
        <f t="shared" si="1"/>
        <v>11</v>
      </c>
      <c r="O27" s="396">
        <v>17</v>
      </c>
      <c r="P27" s="396">
        <f t="shared" si="2"/>
        <v>3</v>
      </c>
      <c r="Q27" s="568" t="str">
        <f t="shared" si="0"/>
        <v>Asturias, Principado de</v>
      </c>
      <c r="R27" s="764">
        <f t="shared" si="3"/>
        <v>17.13267886764746</v>
      </c>
      <c r="S27" s="875"/>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5" t="s">
        <v>1</v>
      </c>
      <c r="C28" s="758"/>
      <c r="D28" s="771">
        <v>168545</v>
      </c>
      <c r="E28" s="777">
        <v>0.35051208204509476</v>
      </c>
      <c r="F28" s="758"/>
      <c r="G28" s="771">
        <v>20183</v>
      </c>
      <c r="H28" s="777">
        <v>0.31900046625941408</v>
      </c>
      <c r="I28" s="758"/>
      <c r="J28" s="769">
        <v>3640</v>
      </c>
      <c r="K28" s="448">
        <v>2.1596606247589665</v>
      </c>
      <c r="L28" s="777">
        <v>18.034979933607492</v>
      </c>
      <c r="M28" s="396"/>
      <c r="N28" s="396">
        <f t="shared" si="1"/>
        <v>15</v>
      </c>
      <c r="O28" s="396">
        <v>18</v>
      </c>
      <c r="P28" s="396">
        <f t="shared" si="2"/>
        <v>5</v>
      </c>
      <c r="Q28" s="568" t="str">
        <f t="shared" si="0"/>
        <v>Canarias</v>
      </c>
      <c r="R28" s="764">
        <f t="shared" si="3"/>
        <v>16.977895214244867</v>
      </c>
      <c r="S28" s="875"/>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5"/>
      <c r="C29" s="331"/>
      <c r="D29" s="778"/>
      <c r="E29" s="779"/>
      <c r="F29" s="331"/>
      <c r="G29" s="778"/>
      <c r="H29" s="779"/>
      <c r="I29" s="331"/>
      <c r="J29" s="778"/>
      <c r="K29" s="780"/>
      <c r="L29" s="779"/>
      <c r="M29" s="396"/>
      <c r="N29" s="396"/>
      <c r="O29" s="396">
        <v>19</v>
      </c>
      <c r="P29" s="396">
        <f t="shared" si="2"/>
        <v>12</v>
      </c>
      <c r="Q29" s="568" t="str">
        <f t="shared" si="0"/>
        <v>Galicia</v>
      </c>
      <c r="R29" s="764">
        <f t="shared" si="3"/>
        <v>16.152973020169387</v>
      </c>
      <c r="S29" s="87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81"/>
      <c r="C30" s="781"/>
      <c r="D30" s="327"/>
      <c r="E30" s="438"/>
      <c r="F30" s="781"/>
      <c r="G30" s="781"/>
      <c r="H30" s="782"/>
      <c r="I30" s="781"/>
      <c r="J30" s="328"/>
      <c r="K30" s="328"/>
      <c r="L30" s="783"/>
      <c r="M30" s="784"/>
      <c r="N30" s="396"/>
      <c r="O30" s="396"/>
      <c r="P30" s="396"/>
      <c r="Q30" s="396"/>
      <c r="R30" s="396"/>
      <c r="S30" s="875"/>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
      <c r="A31" s="329"/>
      <c r="B31" s="1262" t="s">
        <v>0</v>
      </c>
      <c r="C31" s="320"/>
      <c r="D31" s="1263">
        <f>SUM(D11:D28)</f>
        <v>48085361</v>
      </c>
      <c r="E31" s="1264">
        <f>SUM(E11:E28)</f>
        <v>99.999999999999986</v>
      </c>
      <c r="F31" s="320"/>
      <c r="G31" s="1263">
        <f>SUM(G11:G28)</f>
        <v>6326950</v>
      </c>
      <c r="H31" s="1264">
        <f>SUM(H11:H28)</f>
        <v>100.00000000000003</v>
      </c>
      <c r="I31" s="320"/>
      <c r="J31" s="1263">
        <f>SUM(J11:J30)</f>
        <v>1471946</v>
      </c>
      <c r="K31" s="1265">
        <f>J31*100/D31</f>
        <v>3.0611104281820825</v>
      </c>
      <c r="L31" s="1264">
        <f>J31*100/G31</f>
        <v>23.264701001272336</v>
      </c>
      <c r="M31" s="329"/>
      <c r="N31" s="329">
        <f t="shared" si="1"/>
        <v>7</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4.5" customHeight="1" x14ac:dyDescent="0.2">
      <c r="A32" s="328"/>
      <c r="B32" s="785"/>
      <c r="C32" s="322"/>
      <c r="D32" s="785"/>
      <c r="E32" s="785"/>
      <c r="F32" s="322"/>
      <c r="G32" s="748"/>
      <c r="H32" s="749"/>
      <c r="I32" s="322"/>
      <c r="J32" s="748"/>
      <c r="K32" s="748"/>
      <c r="L32" s="749"/>
      <c r="M32" s="396"/>
      <c r="N32" s="396"/>
      <c r="O32" s="396"/>
      <c r="P32" s="396"/>
      <c r="Q32" s="396"/>
      <c r="R32" s="396"/>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650" customFormat="1" x14ac:dyDescent="0.25">
      <c r="A33" s="394"/>
      <c r="B33" s="1418" t="str">
        <f>'22solcasaadpot'!B32:M32</f>
        <v>(1) Cifras INE de población referidas al 01/01/2023. Real Decreto 1085/2023, de 5 de diciembre BOE 23.12.22.</v>
      </c>
      <c r="C33" s="1418"/>
      <c r="D33" s="1418"/>
      <c r="E33" s="1418"/>
      <c r="F33" s="1418"/>
      <c r="G33" s="1418"/>
      <c r="H33" s="1418"/>
      <c r="I33" s="1418"/>
      <c r="J33" s="1418"/>
      <c r="K33" s="1418"/>
      <c r="L33" s="1418"/>
      <c r="M33" s="1229"/>
      <c r="N33" s="1229"/>
      <c r="O33" s="1229"/>
      <c r="P33" s="1229"/>
      <c r="Q33" s="496"/>
      <c r="R33" s="333"/>
      <c r="S33" s="750"/>
      <c r="T33" s="750"/>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c r="IZ33" s="394"/>
    </row>
    <row r="34" spans="1:260" x14ac:dyDescent="0.2">
      <c r="B34" s="1419" t="str">
        <f>'22solcasaadpot'!B33:Q33</f>
        <v>(2) Cifras de Población Potencialmente Dependiente calculadas según lo explicado en la metodología</v>
      </c>
      <c r="C34" s="1419"/>
      <c r="D34" s="1419"/>
      <c r="E34" s="1419"/>
      <c r="F34" s="1419"/>
      <c r="G34" s="1419"/>
      <c r="H34" s="1419"/>
      <c r="I34" s="1419"/>
      <c r="J34" s="1419"/>
      <c r="K34" s="1419"/>
      <c r="L34" s="1419"/>
      <c r="M34" s="496"/>
      <c r="N34" s="496"/>
      <c r="O34" s="496"/>
      <c r="P34" s="496"/>
      <c r="Q34" s="496"/>
    </row>
    <row r="35" spans="1:260" ht="15" customHeight="1" x14ac:dyDescent="0.25">
      <c r="B35" s="397" t="s">
        <v>47</v>
      </c>
      <c r="D35" s="397"/>
      <c r="E35" s="397"/>
      <c r="M35" s="447"/>
      <c r="N35" s="360"/>
      <c r="O35" s="360"/>
      <c r="P35" s="360"/>
      <c r="Q35" s="361"/>
      <c r="R35" s="788"/>
      <c r="S35" s="329"/>
    </row>
    <row r="36" spans="1:260" x14ac:dyDescent="0.25">
      <c r="M36" s="447"/>
      <c r="N36" s="360"/>
      <c r="O36" s="360"/>
      <c r="P36" s="360"/>
      <c r="Q36" s="361"/>
      <c r="R36" s="788"/>
      <c r="S36" s="329"/>
    </row>
    <row r="37" spans="1:260" x14ac:dyDescent="0.25">
      <c r="M37" s="447"/>
      <c r="N37" s="360"/>
      <c r="O37" s="360"/>
      <c r="P37" s="360"/>
      <c r="Q37" s="361"/>
      <c r="R37" s="789"/>
      <c r="S37" s="329"/>
    </row>
    <row r="38" spans="1:260" x14ac:dyDescent="0.25">
      <c r="M38" s="447"/>
      <c r="N38" s="360"/>
      <c r="O38" s="360"/>
      <c r="P38" s="360"/>
      <c r="Q38" s="361"/>
      <c r="R38" s="788"/>
      <c r="S38" s="329"/>
    </row>
    <row r="39" spans="1:260" x14ac:dyDescent="0.25">
      <c r="M39" s="447"/>
      <c r="N39" s="360"/>
      <c r="O39" s="360"/>
      <c r="P39" s="360"/>
      <c r="Q39" s="361"/>
      <c r="R39" s="788"/>
      <c r="S39" s="329"/>
    </row>
    <row r="40" spans="1:260" x14ac:dyDescent="0.25">
      <c r="M40" s="447"/>
      <c r="N40" s="360"/>
      <c r="O40" s="360"/>
      <c r="P40" s="360"/>
      <c r="Q40" s="361"/>
      <c r="R40" s="788"/>
      <c r="S40" s="329"/>
    </row>
    <row r="41" spans="1:260" x14ac:dyDescent="0.25">
      <c r="M41" s="447"/>
      <c r="N41" s="360"/>
      <c r="O41" s="360"/>
      <c r="P41" s="360"/>
      <c r="Q41" s="361"/>
      <c r="R41" s="788"/>
      <c r="S41" s="329"/>
    </row>
    <row r="42" spans="1:260" x14ac:dyDescent="0.25">
      <c r="M42" s="447"/>
      <c r="N42" s="360"/>
      <c r="O42" s="360"/>
      <c r="P42" s="360"/>
      <c r="Q42" s="361"/>
      <c r="R42" s="788"/>
      <c r="S42" s="329"/>
    </row>
    <row r="43" spans="1:260" x14ac:dyDescent="0.25">
      <c r="M43" s="447"/>
      <c r="N43" s="360"/>
      <c r="O43" s="360"/>
      <c r="P43" s="360"/>
      <c r="Q43" s="361"/>
      <c r="R43" s="788"/>
      <c r="S43" s="329"/>
    </row>
    <row r="44" spans="1:260" x14ac:dyDescent="0.25">
      <c r="M44" s="447"/>
      <c r="N44" s="360"/>
      <c r="O44" s="360"/>
      <c r="P44" s="360"/>
      <c r="Q44" s="361"/>
      <c r="R44" s="789"/>
      <c r="S44" s="329"/>
    </row>
    <row r="45" spans="1:260" x14ac:dyDescent="0.25">
      <c r="M45" s="447"/>
      <c r="N45" s="360"/>
      <c r="O45" s="360"/>
      <c r="P45" s="360"/>
      <c r="Q45" s="361"/>
      <c r="R45" s="788"/>
      <c r="S45" s="329"/>
    </row>
    <row r="46" spans="1:260" x14ac:dyDescent="0.25">
      <c r="M46" s="447"/>
      <c r="N46" s="360"/>
      <c r="O46" s="360"/>
      <c r="P46" s="360"/>
      <c r="Q46" s="361"/>
      <c r="R46" s="788"/>
      <c r="S46" s="329"/>
    </row>
    <row r="47" spans="1:260" x14ac:dyDescent="0.25">
      <c r="M47" s="447"/>
      <c r="N47" s="360"/>
      <c r="O47" s="360"/>
      <c r="P47" s="360"/>
      <c r="Q47" s="361"/>
      <c r="R47" s="788"/>
      <c r="S47" s="329"/>
    </row>
    <row r="48" spans="1:260" x14ac:dyDescent="0.25">
      <c r="M48" s="447"/>
      <c r="N48" s="360"/>
      <c r="O48" s="360"/>
      <c r="P48" s="360"/>
      <c r="Q48" s="361"/>
      <c r="R48" s="788"/>
      <c r="S48" s="329"/>
    </row>
    <row r="49" spans="13:19" x14ac:dyDescent="0.25">
      <c r="M49" s="447"/>
      <c r="N49" s="360"/>
      <c r="O49" s="360"/>
      <c r="P49" s="360"/>
      <c r="Q49" s="361"/>
      <c r="R49" s="788"/>
      <c r="S49" s="329"/>
    </row>
    <row r="50" spans="13:19" x14ac:dyDescent="0.25">
      <c r="M50" s="447"/>
      <c r="N50" s="360"/>
      <c r="O50" s="360"/>
      <c r="P50" s="360"/>
      <c r="Q50" s="361"/>
      <c r="R50" s="789"/>
      <c r="S50" s="329"/>
    </row>
    <row r="51" spans="13:19" x14ac:dyDescent="0.25">
      <c r="M51" s="447"/>
      <c r="N51" s="360"/>
      <c r="O51" s="360"/>
      <c r="P51" s="360"/>
      <c r="Q51" s="361"/>
      <c r="R51" s="788"/>
      <c r="S51" s="329"/>
    </row>
    <row r="52" spans="13:19" x14ac:dyDescent="0.25">
      <c r="M52" s="447"/>
      <c r="N52" s="360"/>
      <c r="O52" s="360"/>
      <c r="P52" s="360"/>
      <c r="Q52" s="361"/>
      <c r="R52" s="788"/>
      <c r="S52" s="329"/>
    </row>
    <row r="53" spans="13:19" x14ac:dyDescent="0.25">
      <c r="M53" s="447"/>
      <c r="N53" s="329"/>
      <c r="O53" s="329"/>
      <c r="P53" s="360"/>
      <c r="Q53" s="361"/>
      <c r="R53" s="788"/>
      <c r="S53" s="329"/>
    </row>
  </sheetData>
  <mergeCells count="9">
    <mergeCell ref="B33:L33"/>
    <mergeCell ref="B34:L34"/>
    <mergeCell ref="B3:I3"/>
    <mergeCell ref="A4:R4"/>
    <mergeCell ref="B5:R5"/>
    <mergeCell ref="G8:H8"/>
    <mergeCell ref="J8:L8"/>
    <mergeCell ref="D8:E8"/>
    <mergeCell ref="B8:B9"/>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425</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251</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252</v>
      </c>
      <c r="K8" s="1400"/>
      <c r="L8" s="1400"/>
      <c r="M8" s="1400"/>
      <c r="N8" s="1400"/>
      <c r="O8" s="1401"/>
      <c r="P8" s="317"/>
      <c r="Q8" s="1399" t="s">
        <v>253</v>
      </c>
      <c r="R8" s="1400"/>
      <c r="S8" s="1400"/>
      <c r="T8" s="1400"/>
      <c r="U8" s="1400"/>
      <c r="V8" s="1401"/>
      <c r="W8" s="317"/>
      <c r="X8" s="1399" t="s">
        <v>254</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223</v>
      </c>
      <c r="L9" s="1378" t="s">
        <v>24</v>
      </c>
      <c r="M9" s="1379"/>
      <c r="N9" s="1380" t="s">
        <v>23</v>
      </c>
      <c r="O9" s="1381"/>
      <c r="P9" s="317"/>
      <c r="Q9" s="1382" t="s">
        <v>9</v>
      </c>
      <c r="R9" s="1376" t="s">
        <v>223</v>
      </c>
      <c r="S9" s="1378" t="s">
        <v>24</v>
      </c>
      <c r="T9" s="1379"/>
      <c r="U9" s="1380" t="s">
        <v>23</v>
      </c>
      <c r="V9" s="1381"/>
      <c r="W9" s="317"/>
      <c r="X9" s="1382" t="s">
        <v>9</v>
      </c>
      <c r="Y9" s="1376" t="s">
        <v>223</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223</v>
      </c>
      <c r="G10" s="406" t="s">
        <v>9</v>
      </c>
      <c r="H10" s="888" t="s">
        <v>223</v>
      </c>
      <c r="I10" s="346"/>
      <c r="J10" s="1383"/>
      <c r="K10" s="1377"/>
      <c r="L10" s="404" t="s">
        <v>9</v>
      </c>
      <c r="M10" s="403" t="s">
        <v>223</v>
      </c>
      <c r="N10" s="407" t="s">
        <v>9</v>
      </c>
      <c r="O10" s="402" t="s">
        <v>223</v>
      </c>
      <c r="P10" s="347"/>
      <c r="Q10" s="1383"/>
      <c r="R10" s="1377"/>
      <c r="S10" s="404" t="s">
        <v>9</v>
      </c>
      <c r="T10" s="403" t="s">
        <v>223</v>
      </c>
      <c r="U10" s="407" t="s">
        <v>9</v>
      </c>
      <c r="V10" s="402" t="s">
        <v>223</v>
      </c>
      <c r="W10" s="347"/>
      <c r="X10" s="1383"/>
      <c r="Y10" s="1377"/>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288363</v>
      </c>
      <c r="E12" s="352">
        <f>L12+S12+Z12</f>
        <v>181363</v>
      </c>
      <c r="F12" s="353">
        <f>E12/$D12*100</f>
        <v>62.893991254079062</v>
      </c>
      <c r="G12" s="352">
        <f>N12+U12+AB12</f>
        <v>107000</v>
      </c>
      <c r="H12" s="354">
        <f>G12/$D12*100</f>
        <v>37.106008745920938</v>
      </c>
      <c r="I12" s="350"/>
      <c r="J12" s="355">
        <v>87854</v>
      </c>
      <c r="K12" s="356">
        <v>30.466460676300354</v>
      </c>
      <c r="L12" s="357">
        <v>35754</v>
      </c>
      <c r="M12" s="353">
        <v>40.697065586086005</v>
      </c>
      <c r="N12" s="357">
        <v>52100</v>
      </c>
      <c r="O12" s="358">
        <v>59.302934413914002</v>
      </c>
      <c r="P12" s="350"/>
      <c r="Q12" s="355">
        <v>59308</v>
      </c>
      <c r="R12" s="356">
        <v>20.567132399094199</v>
      </c>
      <c r="S12" s="357">
        <v>39121</v>
      </c>
      <c r="T12" s="353">
        <v>65.962433398529711</v>
      </c>
      <c r="U12" s="357">
        <v>20187</v>
      </c>
      <c r="V12" s="358">
        <v>34.037566601470296</v>
      </c>
      <c r="W12" s="350"/>
      <c r="X12" s="355">
        <v>141201</v>
      </c>
      <c r="Y12" s="356">
        <v>48.966406924605444</v>
      </c>
      <c r="Z12" s="357">
        <v>106488</v>
      </c>
      <c r="AA12" s="353">
        <v>75.415896487985208</v>
      </c>
      <c r="AB12" s="357">
        <v>34713</v>
      </c>
      <c r="AC12" s="358">
        <f t="shared" ref="AC12:AC29" si="0">AB12/$X12*100</f>
        <v>24.584103512014789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42703</v>
      </c>
      <c r="E13" s="365">
        <f t="shared" ref="E13:E29" si="2">L13+S13+Z13</f>
        <v>27549</v>
      </c>
      <c r="F13" s="366">
        <f t="shared" ref="F13:H29" si="3">E13/$D13*100</f>
        <v>64.513031871297102</v>
      </c>
      <c r="G13" s="365">
        <f t="shared" ref="G13:G29" si="4">N13+U13+AB13</f>
        <v>15154</v>
      </c>
      <c r="H13" s="367">
        <f t="shared" si="3"/>
        <v>35.486968128702898</v>
      </c>
      <c r="I13" s="350"/>
      <c r="J13" s="368">
        <v>8575</v>
      </c>
      <c r="K13" s="369">
        <v>20.080556401189611</v>
      </c>
      <c r="L13" s="370">
        <v>3606</v>
      </c>
      <c r="M13" s="371">
        <v>42.052478134110785</v>
      </c>
      <c r="N13" s="370">
        <v>4969</v>
      </c>
      <c r="O13" s="372">
        <v>57.947521865889215</v>
      </c>
      <c r="P13" s="350"/>
      <c r="Q13" s="368">
        <v>7769</v>
      </c>
      <c r="R13" s="369">
        <v>18.193101187270216</v>
      </c>
      <c r="S13" s="370">
        <v>4700</v>
      </c>
      <c r="T13" s="371">
        <v>60.496846440983397</v>
      </c>
      <c r="U13" s="370">
        <v>3069</v>
      </c>
      <c r="V13" s="372">
        <v>39.50315355901661</v>
      </c>
      <c r="W13" s="350"/>
      <c r="X13" s="368">
        <v>26359</v>
      </c>
      <c r="Y13" s="369">
        <v>61.726342411540166</v>
      </c>
      <c r="Z13" s="370">
        <v>19243</v>
      </c>
      <c r="AA13" s="371">
        <v>73.003528206684621</v>
      </c>
      <c r="AB13" s="370">
        <v>7116</v>
      </c>
      <c r="AC13" s="372">
        <f t="shared" si="0"/>
        <v>26.996471793315376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31501</v>
      </c>
      <c r="E14" s="365">
        <f t="shared" si="2"/>
        <v>20429</v>
      </c>
      <c r="F14" s="366">
        <f t="shared" si="3"/>
        <v>64.851909463191646</v>
      </c>
      <c r="G14" s="365">
        <f t="shared" si="4"/>
        <v>11072</v>
      </c>
      <c r="H14" s="367">
        <f t="shared" si="3"/>
        <v>35.148090536808354</v>
      </c>
      <c r="I14" s="350"/>
      <c r="J14" s="368">
        <v>7683</v>
      </c>
      <c r="K14" s="369">
        <v>24.389701914224947</v>
      </c>
      <c r="L14" s="370">
        <v>3139</v>
      </c>
      <c r="M14" s="371">
        <v>40.856436287908373</v>
      </c>
      <c r="N14" s="370">
        <v>4544</v>
      </c>
      <c r="O14" s="372">
        <v>59.143563712091627</v>
      </c>
      <c r="P14" s="350"/>
      <c r="Q14" s="368">
        <v>6460</v>
      </c>
      <c r="R14" s="369">
        <v>20.50728548300054</v>
      </c>
      <c r="S14" s="370">
        <v>3814</v>
      </c>
      <c r="T14" s="371">
        <v>59.040247678018574</v>
      </c>
      <c r="U14" s="370">
        <v>2646</v>
      </c>
      <c r="V14" s="372">
        <v>40.959752321981426</v>
      </c>
      <c r="W14" s="350"/>
      <c r="X14" s="368">
        <v>17358</v>
      </c>
      <c r="Y14" s="369">
        <v>55.103012602774513</v>
      </c>
      <c r="Z14" s="370">
        <v>13476</v>
      </c>
      <c r="AA14" s="371">
        <v>77.635672312478405</v>
      </c>
      <c r="AB14" s="370">
        <v>3882</v>
      </c>
      <c r="AC14" s="372">
        <f t="shared" si="0"/>
        <v>22.364327687521605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30856</v>
      </c>
      <c r="E15" s="365">
        <f t="shared" si="2"/>
        <v>19156</v>
      </c>
      <c r="F15" s="366">
        <f t="shared" si="3"/>
        <v>62.081928960331865</v>
      </c>
      <c r="G15" s="365">
        <f t="shared" si="4"/>
        <v>11700</v>
      </c>
      <c r="H15" s="367">
        <f t="shared" si="3"/>
        <v>37.918071039668135</v>
      </c>
      <c r="I15" s="350"/>
      <c r="J15" s="368">
        <v>8306</v>
      </c>
      <c r="K15" s="369">
        <v>26.918589577391757</v>
      </c>
      <c r="L15" s="370">
        <v>3501</v>
      </c>
      <c r="M15" s="371">
        <v>42.150252829280035</v>
      </c>
      <c r="N15" s="370">
        <v>4805</v>
      </c>
      <c r="O15" s="372">
        <v>57.849747170719958</v>
      </c>
      <c r="P15" s="350"/>
      <c r="Q15" s="368">
        <v>6632</v>
      </c>
      <c r="R15" s="369">
        <v>21.493388644023852</v>
      </c>
      <c r="S15" s="370">
        <v>3958</v>
      </c>
      <c r="T15" s="371">
        <v>59.680337756332932</v>
      </c>
      <c r="U15" s="370">
        <v>2674</v>
      </c>
      <c r="V15" s="372">
        <v>40.319662243667068</v>
      </c>
      <c r="W15" s="350"/>
      <c r="X15" s="368">
        <v>15918</v>
      </c>
      <c r="Y15" s="369">
        <v>51.588021778584391</v>
      </c>
      <c r="Z15" s="370">
        <v>11697</v>
      </c>
      <c r="AA15" s="371">
        <v>73.482849604221627</v>
      </c>
      <c r="AB15" s="370">
        <v>4221</v>
      </c>
      <c r="AC15" s="372">
        <f t="shared" si="0"/>
        <v>26.517150395778366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43050</v>
      </c>
      <c r="E16" s="365">
        <f t="shared" si="2"/>
        <v>25307</v>
      </c>
      <c r="F16" s="366">
        <f t="shared" si="3"/>
        <v>58.785133565621372</v>
      </c>
      <c r="G16" s="365">
        <f t="shared" si="4"/>
        <v>17743</v>
      </c>
      <c r="H16" s="367">
        <f t="shared" si="3"/>
        <v>41.214866434378628</v>
      </c>
      <c r="I16" s="350"/>
      <c r="J16" s="368">
        <v>17048</v>
      </c>
      <c r="K16" s="369">
        <v>39.600464576074337</v>
      </c>
      <c r="L16" s="370">
        <v>6983</v>
      </c>
      <c r="M16" s="371">
        <v>40.960816518066636</v>
      </c>
      <c r="N16" s="370">
        <v>10065</v>
      </c>
      <c r="O16" s="372">
        <v>59.039183481933364</v>
      </c>
      <c r="P16" s="350"/>
      <c r="Q16" s="368">
        <v>8632</v>
      </c>
      <c r="R16" s="369">
        <v>20.051103368176541</v>
      </c>
      <c r="S16" s="370">
        <v>5230</v>
      </c>
      <c r="T16" s="371">
        <v>60.588507877664497</v>
      </c>
      <c r="U16" s="370">
        <v>3402</v>
      </c>
      <c r="V16" s="372">
        <v>39.411492122335495</v>
      </c>
      <c r="W16" s="350"/>
      <c r="X16" s="368">
        <v>17370</v>
      </c>
      <c r="Y16" s="369">
        <v>40.348432055749129</v>
      </c>
      <c r="Z16" s="370">
        <v>13094</v>
      </c>
      <c r="AA16" s="371">
        <v>75.38284398388025</v>
      </c>
      <c r="AB16" s="370">
        <v>4276</v>
      </c>
      <c r="AC16" s="372">
        <f t="shared" si="0"/>
        <v>24.617156016119747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17880</v>
      </c>
      <c r="E17" s="375">
        <f t="shared" si="2"/>
        <v>11192</v>
      </c>
      <c r="F17" s="376">
        <f t="shared" si="3"/>
        <v>62.595078299776283</v>
      </c>
      <c r="G17" s="375">
        <f t="shared" si="4"/>
        <v>6688</v>
      </c>
      <c r="H17" s="367">
        <f t="shared" si="3"/>
        <v>37.404921700223717</v>
      </c>
      <c r="I17" s="350"/>
      <c r="J17" s="377">
        <v>4641</v>
      </c>
      <c r="K17" s="378">
        <v>25.956375838926178</v>
      </c>
      <c r="L17" s="375">
        <v>1919</v>
      </c>
      <c r="M17" s="376">
        <v>41.348847231200168</v>
      </c>
      <c r="N17" s="375">
        <v>2722</v>
      </c>
      <c r="O17" s="372">
        <v>58.651152768799832</v>
      </c>
      <c r="P17" s="350"/>
      <c r="Q17" s="377">
        <v>3801</v>
      </c>
      <c r="R17" s="378">
        <v>21.258389261744966</v>
      </c>
      <c r="S17" s="375">
        <v>2127</v>
      </c>
      <c r="T17" s="376">
        <v>55.958958168902917</v>
      </c>
      <c r="U17" s="375">
        <v>1674</v>
      </c>
      <c r="V17" s="372">
        <v>44.041041831097075</v>
      </c>
      <c r="W17" s="350"/>
      <c r="X17" s="377">
        <v>9438</v>
      </c>
      <c r="Y17" s="378">
        <v>52.785234899328856</v>
      </c>
      <c r="Z17" s="375">
        <v>7146</v>
      </c>
      <c r="AA17" s="376">
        <v>75.715193897012085</v>
      </c>
      <c r="AB17" s="375">
        <v>2292</v>
      </c>
      <c r="AC17" s="372">
        <f t="shared" si="0"/>
        <v>24.284806102987922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125164</v>
      </c>
      <c r="E18" s="365">
        <f t="shared" si="2"/>
        <v>79414</v>
      </c>
      <c r="F18" s="366">
        <f t="shared" si="3"/>
        <v>63.447956281358856</v>
      </c>
      <c r="G18" s="365">
        <f t="shared" si="4"/>
        <v>45750</v>
      </c>
      <c r="H18" s="367">
        <f t="shared" si="3"/>
        <v>36.552043718641144</v>
      </c>
      <c r="I18" s="350"/>
      <c r="J18" s="368">
        <v>25885</v>
      </c>
      <c r="K18" s="369">
        <v>20.680866702885815</v>
      </c>
      <c r="L18" s="370">
        <v>10823</v>
      </c>
      <c r="M18" s="371">
        <v>41.811860150666405</v>
      </c>
      <c r="N18" s="370">
        <v>15062</v>
      </c>
      <c r="O18" s="372">
        <v>58.188139849333588</v>
      </c>
      <c r="P18" s="350"/>
      <c r="Q18" s="368">
        <v>21539</v>
      </c>
      <c r="R18" s="369">
        <v>17.208622287558722</v>
      </c>
      <c r="S18" s="370">
        <v>12356</v>
      </c>
      <c r="T18" s="371">
        <v>57.365708714425004</v>
      </c>
      <c r="U18" s="370">
        <v>9183</v>
      </c>
      <c r="V18" s="372">
        <v>42.634291285575003</v>
      </c>
      <c r="W18" s="350"/>
      <c r="X18" s="368">
        <v>77740</v>
      </c>
      <c r="Y18" s="369">
        <v>62.110511009555459</v>
      </c>
      <c r="Z18" s="370">
        <v>56235</v>
      </c>
      <c r="AA18" s="371">
        <v>72.337278106508876</v>
      </c>
      <c r="AB18" s="370">
        <v>21505</v>
      </c>
      <c r="AC18" s="372">
        <f t="shared" si="0"/>
        <v>27.662721893491128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74540</v>
      </c>
      <c r="E19" s="365">
        <f t="shared" si="2"/>
        <v>47450</v>
      </c>
      <c r="F19" s="366">
        <f t="shared" si="3"/>
        <v>63.657096860745909</v>
      </c>
      <c r="G19" s="365">
        <f t="shared" si="4"/>
        <v>27090</v>
      </c>
      <c r="H19" s="367">
        <f t="shared" si="3"/>
        <v>36.342903139254091</v>
      </c>
      <c r="I19" s="350"/>
      <c r="J19" s="368">
        <v>16952</v>
      </c>
      <c r="K19" s="369">
        <v>22.742151864770594</v>
      </c>
      <c r="L19" s="370">
        <v>6936</v>
      </c>
      <c r="M19" s="371">
        <v>40.91552619159981</v>
      </c>
      <c r="N19" s="370">
        <v>10016</v>
      </c>
      <c r="O19" s="372">
        <v>59.084473808400183</v>
      </c>
      <c r="P19" s="350"/>
      <c r="Q19" s="368">
        <v>13111</v>
      </c>
      <c r="R19" s="369">
        <v>17.589213844915484</v>
      </c>
      <c r="S19" s="370">
        <v>8158</v>
      </c>
      <c r="T19" s="371">
        <v>62.222561208145834</v>
      </c>
      <c r="U19" s="370">
        <v>4953</v>
      </c>
      <c r="V19" s="372">
        <v>37.777438791854166</v>
      </c>
      <c r="W19" s="350"/>
      <c r="X19" s="368">
        <v>44477</v>
      </c>
      <c r="Y19" s="369">
        <v>59.668634290313925</v>
      </c>
      <c r="Z19" s="370">
        <v>32356</v>
      </c>
      <c r="AA19" s="371">
        <v>72.747712300739707</v>
      </c>
      <c r="AB19" s="370">
        <v>12121</v>
      </c>
      <c r="AC19" s="372">
        <f t="shared" si="0"/>
        <v>27.252287699260293</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219746</v>
      </c>
      <c r="E20" s="365">
        <f t="shared" si="2"/>
        <v>139355</v>
      </c>
      <c r="F20" s="366">
        <f t="shared" si="3"/>
        <v>63.416398933313921</v>
      </c>
      <c r="G20" s="365">
        <f t="shared" si="4"/>
        <v>80391</v>
      </c>
      <c r="H20" s="367">
        <f t="shared" si="3"/>
        <v>36.583601066686086</v>
      </c>
      <c r="I20" s="350"/>
      <c r="J20" s="368">
        <v>57570</v>
      </c>
      <c r="K20" s="369">
        <v>26.198429095410152</v>
      </c>
      <c r="L20" s="370">
        <v>24465</v>
      </c>
      <c r="M20" s="371">
        <v>42.496091714434606</v>
      </c>
      <c r="N20" s="370">
        <v>33105</v>
      </c>
      <c r="O20" s="372">
        <v>57.503908285565394</v>
      </c>
      <c r="P20" s="350"/>
      <c r="Q20" s="368">
        <v>44057</v>
      </c>
      <c r="R20" s="369">
        <v>20.049056638118557</v>
      </c>
      <c r="S20" s="370">
        <v>26896</v>
      </c>
      <c r="T20" s="371">
        <v>61.048187575186688</v>
      </c>
      <c r="U20" s="370">
        <v>17161</v>
      </c>
      <c r="V20" s="372">
        <v>38.951812424813312</v>
      </c>
      <c r="W20" s="350"/>
      <c r="X20" s="368">
        <v>118119</v>
      </c>
      <c r="Y20" s="369">
        <v>53.752514266471287</v>
      </c>
      <c r="Z20" s="370">
        <v>87994</v>
      </c>
      <c r="AA20" s="371">
        <v>74.496059059084487</v>
      </c>
      <c r="AB20" s="370">
        <v>30125</v>
      </c>
      <c r="AC20" s="372">
        <f t="shared" si="0"/>
        <v>25.503940940915516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158505</v>
      </c>
      <c r="E21" s="365">
        <f t="shared" si="2"/>
        <v>99260</v>
      </c>
      <c r="F21" s="366">
        <f t="shared" si="3"/>
        <v>62.62263020094003</v>
      </c>
      <c r="G21" s="365">
        <f t="shared" si="4"/>
        <v>59245</v>
      </c>
      <c r="H21" s="367">
        <f t="shared" si="3"/>
        <v>37.37736979905997</v>
      </c>
      <c r="I21" s="350"/>
      <c r="J21" s="368">
        <v>41709</v>
      </c>
      <c r="K21" s="369">
        <v>26.313996403898933</v>
      </c>
      <c r="L21" s="370">
        <v>16787</v>
      </c>
      <c r="M21" s="371">
        <v>40.247908125344651</v>
      </c>
      <c r="N21" s="370">
        <v>24922</v>
      </c>
      <c r="O21" s="372">
        <v>59.752091874655356</v>
      </c>
      <c r="P21" s="350"/>
      <c r="Q21" s="368">
        <v>32249</v>
      </c>
      <c r="R21" s="369">
        <v>20.34573041859878</v>
      </c>
      <c r="S21" s="370">
        <v>19768</v>
      </c>
      <c r="T21" s="371">
        <v>61.298024744953331</v>
      </c>
      <c r="U21" s="370">
        <v>12481</v>
      </c>
      <c r="V21" s="372">
        <v>38.701975255046669</v>
      </c>
      <c r="W21" s="350"/>
      <c r="X21" s="368">
        <v>84547</v>
      </c>
      <c r="Y21" s="369">
        <v>53.340273177502283</v>
      </c>
      <c r="Z21" s="370">
        <v>62705</v>
      </c>
      <c r="AA21" s="371">
        <v>74.165848581262495</v>
      </c>
      <c r="AB21" s="370">
        <v>21842</v>
      </c>
      <c r="AC21" s="372">
        <f t="shared" si="0"/>
        <v>25.834151418737505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36248</v>
      </c>
      <c r="E22" s="365">
        <f t="shared" si="2"/>
        <v>23355</v>
      </c>
      <c r="F22" s="366">
        <f t="shared" si="3"/>
        <v>64.431141028470535</v>
      </c>
      <c r="G22" s="365">
        <f t="shared" si="4"/>
        <v>12893</v>
      </c>
      <c r="H22" s="367">
        <f t="shared" si="3"/>
        <v>35.568858971529465</v>
      </c>
      <c r="I22" s="350"/>
      <c r="J22" s="368">
        <v>8908</v>
      </c>
      <c r="K22" s="369">
        <v>24.575148973736482</v>
      </c>
      <c r="L22" s="370">
        <v>3755</v>
      </c>
      <c r="M22" s="371">
        <v>42.153120790300854</v>
      </c>
      <c r="N22" s="370">
        <v>5153</v>
      </c>
      <c r="O22" s="372">
        <v>57.846879209699139</v>
      </c>
      <c r="P22" s="350"/>
      <c r="Q22" s="368">
        <v>6753</v>
      </c>
      <c r="R22" s="369">
        <v>18.629993378945045</v>
      </c>
      <c r="S22" s="370">
        <v>4231</v>
      </c>
      <c r="T22" s="371">
        <v>62.65363542129424</v>
      </c>
      <c r="U22" s="370">
        <v>2522</v>
      </c>
      <c r="V22" s="372">
        <v>37.34636457870576</v>
      </c>
      <c r="W22" s="350"/>
      <c r="X22" s="368">
        <v>20587</v>
      </c>
      <c r="Y22" s="369">
        <v>56.794857647318473</v>
      </c>
      <c r="Z22" s="370">
        <v>15369</v>
      </c>
      <c r="AA22" s="371">
        <v>74.653907805896921</v>
      </c>
      <c r="AB22" s="370">
        <v>5218</v>
      </c>
      <c r="AC22" s="372">
        <f t="shared" si="0"/>
        <v>25.346092194103075</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75850</v>
      </c>
      <c r="E23" s="365">
        <f t="shared" si="2"/>
        <v>47264</v>
      </c>
      <c r="F23" s="366">
        <f t="shared" si="3"/>
        <v>62.312458800263684</v>
      </c>
      <c r="G23" s="365">
        <f t="shared" si="4"/>
        <v>28586</v>
      </c>
      <c r="H23" s="367">
        <f t="shared" si="3"/>
        <v>37.687541199736323</v>
      </c>
      <c r="I23" s="350"/>
      <c r="J23" s="368">
        <v>21564</v>
      </c>
      <c r="K23" s="369">
        <v>28.429795649307842</v>
      </c>
      <c r="L23" s="370">
        <v>8322</v>
      </c>
      <c r="M23" s="371">
        <v>38.592097941012796</v>
      </c>
      <c r="N23" s="370">
        <v>13242</v>
      </c>
      <c r="O23" s="372">
        <v>61.407902058987197</v>
      </c>
      <c r="P23" s="350"/>
      <c r="Q23" s="368">
        <v>13416</v>
      </c>
      <c r="R23" s="369">
        <v>17.687541199736323</v>
      </c>
      <c r="S23" s="370">
        <v>7850</v>
      </c>
      <c r="T23" s="371">
        <v>58.512224209898633</v>
      </c>
      <c r="U23" s="370">
        <v>5566</v>
      </c>
      <c r="V23" s="372">
        <v>41.487775790101374</v>
      </c>
      <c r="W23" s="350"/>
      <c r="X23" s="368">
        <v>40870</v>
      </c>
      <c r="Y23" s="369">
        <v>53.882663150955835</v>
      </c>
      <c r="Z23" s="370">
        <v>31092</v>
      </c>
      <c r="AA23" s="371">
        <v>76.075360900415959</v>
      </c>
      <c r="AB23" s="370">
        <v>9778</v>
      </c>
      <c r="AC23" s="372">
        <f t="shared" si="0"/>
        <v>23.924639099584049</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185247</v>
      </c>
      <c r="E24" s="365">
        <f t="shared" si="2"/>
        <v>121708</v>
      </c>
      <c r="F24" s="366">
        <f t="shared" si="3"/>
        <v>65.700389210081681</v>
      </c>
      <c r="G24" s="365">
        <f t="shared" si="4"/>
        <v>63539</v>
      </c>
      <c r="H24" s="367">
        <f t="shared" si="3"/>
        <v>34.299610789918326</v>
      </c>
      <c r="I24" s="350"/>
      <c r="J24" s="368">
        <v>48784</v>
      </c>
      <c r="K24" s="369">
        <v>26.334569520693989</v>
      </c>
      <c r="L24" s="370">
        <v>22579</v>
      </c>
      <c r="M24" s="371">
        <v>46.283617579534273</v>
      </c>
      <c r="N24" s="370">
        <v>26205</v>
      </c>
      <c r="O24" s="372">
        <v>53.716382420465727</v>
      </c>
      <c r="P24" s="350"/>
      <c r="Q24" s="368">
        <v>32633</v>
      </c>
      <c r="R24" s="369">
        <v>17.615939799294996</v>
      </c>
      <c r="S24" s="370">
        <v>20742</v>
      </c>
      <c r="T24" s="371">
        <v>63.56142555082279</v>
      </c>
      <c r="U24" s="370">
        <v>11891</v>
      </c>
      <c r="V24" s="372">
        <v>36.43857444917721</v>
      </c>
      <c r="W24" s="350"/>
      <c r="X24" s="368">
        <v>103830</v>
      </c>
      <c r="Y24" s="369">
        <v>56.049490680011019</v>
      </c>
      <c r="Z24" s="370">
        <v>78387</v>
      </c>
      <c r="AA24" s="371">
        <v>75.495521525570638</v>
      </c>
      <c r="AB24" s="370">
        <v>25443</v>
      </c>
      <c r="AC24" s="372">
        <f t="shared" si="0"/>
        <v>24.504478474429355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43612</v>
      </c>
      <c r="E25" s="365">
        <f t="shared" si="2"/>
        <v>25326</v>
      </c>
      <c r="F25" s="366">
        <f t="shared" si="3"/>
        <v>58.071173071631662</v>
      </c>
      <c r="G25" s="365">
        <f t="shared" si="4"/>
        <v>18286</v>
      </c>
      <c r="H25" s="367">
        <f t="shared" si="3"/>
        <v>41.928826928368338</v>
      </c>
      <c r="I25" s="350"/>
      <c r="J25" s="368">
        <v>15969</v>
      </c>
      <c r="K25" s="369">
        <v>36.616068971842616</v>
      </c>
      <c r="L25" s="370">
        <v>5961</v>
      </c>
      <c r="M25" s="371">
        <v>37.328574112342665</v>
      </c>
      <c r="N25" s="370">
        <v>10008</v>
      </c>
      <c r="O25" s="372">
        <v>62.671425887657342</v>
      </c>
      <c r="P25" s="350"/>
      <c r="Q25" s="368">
        <v>8523</v>
      </c>
      <c r="R25" s="369">
        <v>19.542786389067228</v>
      </c>
      <c r="S25" s="370">
        <v>5209</v>
      </c>
      <c r="T25" s="371">
        <v>61.116977590050446</v>
      </c>
      <c r="U25" s="370">
        <v>3314</v>
      </c>
      <c r="V25" s="372">
        <v>38.883022409949547</v>
      </c>
      <c r="W25" s="350"/>
      <c r="X25" s="368">
        <v>19120</v>
      </c>
      <c r="Y25" s="369">
        <v>43.84114463909016</v>
      </c>
      <c r="Z25" s="370">
        <v>14156</v>
      </c>
      <c r="AA25" s="371">
        <v>74.037656903765694</v>
      </c>
      <c r="AB25" s="370">
        <v>4964</v>
      </c>
      <c r="AC25" s="372">
        <f t="shared" si="0"/>
        <v>25.962343096234306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16218</v>
      </c>
      <c r="E26" s="380">
        <f t="shared" si="2"/>
        <v>10355</v>
      </c>
      <c r="F26" s="381">
        <f t="shared" si="3"/>
        <v>63.848809964237262</v>
      </c>
      <c r="G26" s="380">
        <f t="shared" si="4"/>
        <v>5863</v>
      </c>
      <c r="H26" s="367">
        <f t="shared" si="3"/>
        <v>36.151190035762731</v>
      </c>
      <c r="I26" s="350"/>
      <c r="J26" s="377">
        <v>3388</v>
      </c>
      <c r="K26" s="378">
        <v>20.890368726106797</v>
      </c>
      <c r="L26" s="375">
        <v>1407</v>
      </c>
      <c r="M26" s="376">
        <v>41.528925619834709</v>
      </c>
      <c r="N26" s="375">
        <v>1981</v>
      </c>
      <c r="O26" s="372">
        <v>58.471074380165291</v>
      </c>
      <c r="P26" s="350"/>
      <c r="Q26" s="377">
        <v>2736</v>
      </c>
      <c r="R26" s="378">
        <v>16.870144284128745</v>
      </c>
      <c r="S26" s="375">
        <v>1529</v>
      </c>
      <c r="T26" s="376">
        <v>55.884502923976612</v>
      </c>
      <c r="U26" s="375">
        <v>1207</v>
      </c>
      <c r="V26" s="372">
        <v>44.115497076023388</v>
      </c>
      <c r="W26" s="350"/>
      <c r="X26" s="377">
        <v>10094</v>
      </c>
      <c r="Y26" s="378">
        <v>62.239486989764458</v>
      </c>
      <c r="Z26" s="375">
        <v>7419</v>
      </c>
      <c r="AA26" s="376">
        <v>73.499108381216558</v>
      </c>
      <c r="AB26" s="375">
        <v>2675</v>
      </c>
      <c r="AC26" s="372">
        <f t="shared" si="0"/>
        <v>26.500891618783434</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69548</v>
      </c>
      <c r="E27" s="380">
        <f t="shared" si="2"/>
        <v>43067</v>
      </c>
      <c r="F27" s="381">
        <f t="shared" si="3"/>
        <v>61.924138724334277</v>
      </c>
      <c r="G27" s="380">
        <f t="shared" si="4"/>
        <v>26481</v>
      </c>
      <c r="H27" s="367">
        <f t="shared" si="3"/>
        <v>38.07586127566573</v>
      </c>
      <c r="I27" s="350"/>
      <c r="J27" s="377">
        <v>17681</v>
      </c>
      <c r="K27" s="378">
        <v>25.422729625582331</v>
      </c>
      <c r="L27" s="375">
        <v>6962</v>
      </c>
      <c r="M27" s="376">
        <v>39.37560092754935</v>
      </c>
      <c r="N27" s="375">
        <v>10719</v>
      </c>
      <c r="O27" s="372">
        <v>60.62439907245065</v>
      </c>
      <c r="P27" s="350"/>
      <c r="Q27" s="377">
        <v>12698</v>
      </c>
      <c r="R27" s="378">
        <v>18.257893828722612</v>
      </c>
      <c r="S27" s="375">
        <v>7157</v>
      </c>
      <c r="T27" s="376">
        <v>56.363206804221136</v>
      </c>
      <c r="U27" s="375">
        <v>5541</v>
      </c>
      <c r="V27" s="372">
        <v>43.636793195778864</v>
      </c>
      <c r="W27" s="350"/>
      <c r="X27" s="377">
        <v>39169</v>
      </c>
      <c r="Y27" s="378">
        <v>56.319376545695057</v>
      </c>
      <c r="Z27" s="375">
        <v>28948</v>
      </c>
      <c r="AA27" s="376">
        <v>73.905384360080674</v>
      </c>
      <c r="AB27" s="375">
        <v>10221</v>
      </c>
      <c r="AC27" s="372">
        <f t="shared" si="0"/>
        <v>26.094615639919322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9275</v>
      </c>
      <c r="E28" s="380">
        <f t="shared" si="2"/>
        <v>6090</v>
      </c>
      <c r="F28" s="381">
        <f t="shared" si="3"/>
        <v>65.660377358490564</v>
      </c>
      <c r="G28" s="380">
        <f t="shared" si="4"/>
        <v>3185</v>
      </c>
      <c r="H28" s="382">
        <f t="shared" si="3"/>
        <v>34.339622641509429</v>
      </c>
      <c r="I28" s="350"/>
      <c r="J28" s="377">
        <v>1566</v>
      </c>
      <c r="K28" s="378">
        <v>16.884097035040433</v>
      </c>
      <c r="L28" s="375">
        <v>663</v>
      </c>
      <c r="M28" s="376">
        <v>42.337164750957854</v>
      </c>
      <c r="N28" s="375">
        <v>903</v>
      </c>
      <c r="O28" s="383">
        <v>57.662835249042146</v>
      </c>
      <c r="P28" s="350"/>
      <c r="Q28" s="377">
        <v>1655</v>
      </c>
      <c r="R28" s="378">
        <v>17.843665768194068</v>
      </c>
      <c r="S28" s="375">
        <v>972</v>
      </c>
      <c r="T28" s="376">
        <v>58.731117824773413</v>
      </c>
      <c r="U28" s="375">
        <v>683</v>
      </c>
      <c r="V28" s="383">
        <v>41.268882175226587</v>
      </c>
      <c r="W28" s="350"/>
      <c r="X28" s="377">
        <v>6054</v>
      </c>
      <c r="Y28" s="378">
        <v>65.272237196765502</v>
      </c>
      <c r="Z28" s="375">
        <v>4455</v>
      </c>
      <c r="AA28" s="376">
        <v>73.587710604558964</v>
      </c>
      <c r="AB28" s="375">
        <v>1599</v>
      </c>
      <c r="AC28" s="383">
        <f t="shared" si="0"/>
        <v>26.412289395441029</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3640</v>
      </c>
      <c r="E29" s="386">
        <f t="shared" si="2"/>
        <v>1947</v>
      </c>
      <c r="F29" s="387">
        <f t="shared" si="3"/>
        <v>53.489010989010985</v>
      </c>
      <c r="G29" s="386">
        <f t="shared" si="4"/>
        <v>1693</v>
      </c>
      <c r="H29" s="388">
        <f t="shared" si="3"/>
        <v>46.510989010989015</v>
      </c>
      <c r="I29" s="350"/>
      <c r="J29" s="389">
        <v>2024</v>
      </c>
      <c r="K29" s="390">
        <v>55.604395604395606</v>
      </c>
      <c r="L29" s="391">
        <v>737</v>
      </c>
      <c r="M29" s="392">
        <v>36.413043478260867</v>
      </c>
      <c r="N29" s="391">
        <v>1287</v>
      </c>
      <c r="O29" s="393">
        <v>63.586956521739133</v>
      </c>
      <c r="P29" s="350"/>
      <c r="Q29" s="389">
        <v>556</v>
      </c>
      <c r="R29" s="390">
        <v>15.274725274725276</v>
      </c>
      <c r="S29" s="391">
        <v>387</v>
      </c>
      <c r="T29" s="392">
        <v>69.60431654676259</v>
      </c>
      <c r="U29" s="391">
        <v>169</v>
      </c>
      <c r="V29" s="393">
        <v>30.39568345323741</v>
      </c>
      <c r="W29" s="350"/>
      <c r="X29" s="389">
        <v>1060</v>
      </c>
      <c r="Y29" s="390">
        <v>29.120879120879124</v>
      </c>
      <c r="Z29" s="391">
        <v>823</v>
      </c>
      <c r="AA29" s="392">
        <v>77.64150943396227</v>
      </c>
      <c r="AB29" s="391">
        <v>237</v>
      </c>
      <c r="AC29" s="393">
        <f t="shared" si="0"/>
        <v>22.358490566037737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34" t="s">
        <v>0</v>
      </c>
      <c r="D31" s="1235">
        <f>J31+Q31+X31</f>
        <v>1471946</v>
      </c>
      <c r="E31" s="1236">
        <f>L31+S31+Z31</f>
        <v>929587</v>
      </c>
      <c r="F31" s="1237">
        <f>E31/$D31*100</f>
        <v>63.153607537233029</v>
      </c>
      <c r="G31" s="1236">
        <f>N31+U31+AB31</f>
        <v>542359</v>
      </c>
      <c r="H31" s="1238">
        <f>G31/$D31*100</f>
        <v>36.846392462766971</v>
      </c>
      <c r="J31" s="1239">
        <f>SUM(J12:J29)</f>
        <v>396107</v>
      </c>
      <c r="K31" s="1240">
        <f>J31/$D31*100</f>
        <v>26.910430138062129</v>
      </c>
      <c r="L31" s="1236">
        <f>SUM(L12:L29)</f>
        <v>164299</v>
      </c>
      <c r="M31" s="1237">
        <f>L31/$J31*100</f>
        <v>41.478438906659058</v>
      </c>
      <c r="N31" s="1236">
        <f>SUM(N12:N29)</f>
        <v>231808</v>
      </c>
      <c r="O31" s="1241">
        <f>N31/$J31*100</f>
        <v>58.521561093340949</v>
      </c>
      <c r="Q31" s="1239">
        <f>SUM(Q12:Q29)</f>
        <v>282528</v>
      </c>
      <c r="R31" s="1240">
        <f>Q31/$D31*100</f>
        <v>19.194182395278087</v>
      </c>
      <c r="S31" s="1236">
        <f>SUM(S12:S29)</f>
        <v>174205</v>
      </c>
      <c r="T31" s="1237">
        <f>S31/$Q31*100</f>
        <v>61.659375353947219</v>
      </c>
      <c r="U31" s="1236">
        <f>SUM(U12:U29)</f>
        <v>108323</v>
      </c>
      <c r="V31" s="1241">
        <f>U31/$Q31*100</f>
        <v>38.340624646052781</v>
      </c>
      <c r="X31" s="1239">
        <f>SUM(X12:X29)</f>
        <v>793311</v>
      </c>
      <c r="Y31" s="1240">
        <f>X31/$D31*100</f>
        <v>53.895387466659784</v>
      </c>
      <c r="Z31" s="1236">
        <f>SUM(Z12:Z29)</f>
        <v>591083</v>
      </c>
      <c r="AA31" s="1237">
        <f>Z31/$X31*100</f>
        <v>74.508358008397707</v>
      </c>
      <c r="AB31" s="1236">
        <f>SUM(AB12:AB29)</f>
        <v>202228</v>
      </c>
      <c r="AC31" s="1241">
        <f>AB31/$X31*100</f>
        <v>25.491641991602283</v>
      </c>
      <c r="AD31" s="1278"/>
      <c r="AE31" s="1270"/>
      <c r="AF31" s="1270"/>
      <c r="AI31" s="591"/>
      <c r="AK31" s="1270"/>
      <c r="AL31" s="1270"/>
      <c r="AO31" s="591"/>
      <c r="AQ31" s="1270"/>
      <c r="AR31" s="1270"/>
      <c r="AU31" s="591"/>
      <c r="AW31" s="1270"/>
      <c r="AX31" s="1270"/>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4"/>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424</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255</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256</v>
      </c>
      <c r="K8" s="1400"/>
      <c r="L8" s="1400"/>
      <c r="M8" s="1400"/>
      <c r="N8" s="1400"/>
      <c r="O8" s="1401"/>
      <c r="P8" s="317"/>
      <c r="Q8" s="1399" t="s">
        <v>257</v>
      </c>
      <c r="R8" s="1400"/>
      <c r="S8" s="1400"/>
      <c r="T8" s="1400"/>
      <c r="U8" s="1400"/>
      <c r="V8" s="1401"/>
      <c r="W8" s="317"/>
      <c r="X8" s="1399" t="s">
        <v>258</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267</v>
      </c>
      <c r="L9" s="1378" t="s">
        <v>24</v>
      </c>
      <c r="M9" s="1379"/>
      <c r="N9" s="1380" t="s">
        <v>23</v>
      </c>
      <c r="O9" s="1381"/>
      <c r="P9" s="317"/>
      <c r="Q9" s="1382" t="s">
        <v>9</v>
      </c>
      <c r="R9" s="1376" t="s">
        <v>267</v>
      </c>
      <c r="S9" s="1378" t="s">
        <v>24</v>
      </c>
      <c r="T9" s="1379"/>
      <c r="U9" s="1380" t="s">
        <v>23</v>
      </c>
      <c r="V9" s="1381"/>
      <c r="W9" s="317"/>
      <c r="X9" s="1382" t="s">
        <v>9</v>
      </c>
      <c r="Y9" s="1376" t="s">
        <v>267</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267</v>
      </c>
      <c r="G10" s="406" t="s">
        <v>9</v>
      </c>
      <c r="H10" s="888" t="s">
        <v>267</v>
      </c>
      <c r="I10" s="346"/>
      <c r="J10" s="1383"/>
      <c r="K10" s="1377"/>
      <c r="L10" s="404" t="s">
        <v>9</v>
      </c>
      <c r="M10" s="403" t="s">
        <v>267</v>
      </c>
      <c r="N10" s="407" t="s">
        <v>9</v>
      </c>
      <c r="O10" s="402" t="s">
        <v>267</v>
      </c>
      <c r="P10" s="347"/>
      <c r="Q10" s="1383"/>
      <c r="R10" s="1377"/>
      <c r="S10" s="404" t="s">
        <v>9</v>
      </c>
      <c r="T10" s="403" t="s">
        <v>267</v>
      </c>
      <c r="U10" s="407" t="s">
        <v>9</v>
      </c>
      <c r="V10" s="402" t="s">
        <v>267</v>
      </c>
      <c r="W10" s="347"/>
      <c r="X10" s="1383"/>
      <c r="Y10" s="1377"/>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75604</v>
      </c>
      <c r="E12" s="352">
        <f>L12+S12+Z12</f>
        <v>44801</v>
      </c>
      <c r="F12" s="353">
        <f>E12/$D12*100</f>
        <v>59.257446695942015</v>
      </c>
      <c r="G12" s="352">
        <f>N12+U12+AB12</f>
        <v>30803</v>
      </c>
      <c r="H12" s="354">
        <f>G12/$D12*100</f>
        <v>40.742553304057985</v>
      </c>
      <c r="I12" s="350"/>
      <c r="J12" s="355">
        <f>L12+N12</f>
        <v>28178</v>
      </c>
      <c r="K12" s="356">
        <f>J12/$D12*100</f>
        <v>37.270514787577376</v>
      </c>
      <c r="L12" s="357">
        <v>11057</v>
      </c>
      <c r="M12" s="353">
        <v>39.239832493434598</v>
      </c>
      <c r="N12" s="357">
        <v>17121</v>
      </c>
      <c r="O12" s="358">
        <v>60.760167506565409</v>
      </c>
      <c r="P12" s="350"/>
      <c r="Q12" s="355">
        <v>12861</v>
      </c>
      <c r="R12" s="356">
        <v>17.01100470874557</v>
      </c>
      <c r="S12" s="357">
        <v>7399</v>
      </c>
      <c r="T12" s="353">
        <v>57.530518622191117</v>
      </c>
      <c r="U12" s="357">
        <v>5462</v>
      </c>
      <c r="V12" s="358">
        <v>42.469481377808883</v>
      </c>
      <c r="W12" s="350"/>
      <c r="X12" s="355">
        <v>34565</v>
      </c>
      <c r="Y12" s="356">
        <v>45.718480503677057</v>
      </c>
      <c r="Z12" s="357">
        <v>26345</v>
      </c>
      <c r="AA12" s="353">
        <v>76.218718356719222</v>
      </c>
      <c r="AB12" s="357">
        <v>8220</v>
      </c>
      <c r="AC12" s="358">
        <f t="shared" ref="AC12:AC29" si="0">AB12/$X12*100</f>
        <v>23.781281643280774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12514</v>
      </c>
      <c r="E13" s="365">
        <f t="shared" ref="E13:E29" si="2">L13+S13+Z13</f>
        <v>8322</v>
      </c>
      <c r="F13" s="366">
        <f t="shared" ref="F13:H29" si="3">E13/$D13*100</f>
        <v>66.501518299504554</v>
      </c>
      <c r="G13" s="365">
        <f t="shared" ref="G13:G29" si="4">N13+U13+AB13</f>
        <v>4192</v>
      </c>
      <c r="H13" s="367">
        <f t="shared" si="3"/>
        <v>33.498481700495446</v>
      </c>
      <c r="I13" s="350"/>
      <c r="J13" s="368">
        <f t="shared" ref="J13:J29" si="5">L13+N13</f>
        <v>2343</v>
      </c>
      <c r="K13" s="369">
        <f t="shared" ref="K13:K29" si="6">J13/$D13*100</f>
        <v>18.723030206169092</v>
      </c>
      <c r="L13" s="370">
        <v>959</v>
      </c>
      <c r="M13" s="371">
        <v>40.930431071276139</v>
      </c>
      <c r="N13" s="370">
        <v>1384</v>
      </c>
      <c r="O13" s="372">
        <v>59.069568928723861</v>
      </c>
      <c r="P13" s="350"/>
      <c r="Q13" s="368">
        <v>1872</v>
      </c>
      <c r="R13" s="369">
        <v>14.959245644877736</v>
      </c>
      <c r="S13" s="370">
        <v>1086</v>
      </c>
      <c r="T13" s="371">
        <v>58.012820512820518</v>
      </c>
      <c r="U13" s="370">
        <v>786</v>
      </c>
      <c r="V13" s="372">
        <v>41.987179487179489</v>
      </c>
      <c r="W13" s="350"/>
      <c r="X13" s="368">
        <v>8299</v>
      </c>
      <c r="Y13" s="369">
        <v>66.317724148953175</v>
      </c>
      <c r="Z13" s="370">
        <v>6277</v>
      </c>
      <c r="AA13" s="371">
        <v>75.635618749246902</v>
      </c>
      <c r="AB13" s="370">
        <v>2022</v>
      </c>
      <c r="AC13" s="372">
        <f t="shared" si="0"/>
        <v>24.364381250753102</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7731</v>
      </c>
      <c r="E14" s="365">
        <f t="shared" si="2"/>
        <v>5172</v>
      </c>
      <c r="F14" s="366">
        <f t="shared" si="3"/>
        <v>66.89949553744664</v>
      </c>
      <c r="G14" s="365">
        <f t="shared" si="4"/>
        <v>2559</v>
      </c>
      <c r="H14" s="367">
        <f t="shared" si="3"/>
        <v>33.100504462553353</v>
      </c>
      <c r="I14" s="350"/>
      <c r="J14" s="368">
        <f t="shared" si="5"/>
        <v>1820</v>
      </c>
      <c r="K14" s="369">
        <f t="shared" si="6"/>
        <v>23.541585823308758</v>
      </c>
      <c r="L14" s="370">
        <v>736</v>
      </c>
      <c r="M14" s="371">
        <v>40.439560439560438</v>
      </c>
      <c r="N14" s="370">
        <v>1084</v>
      </c>
      <c r="O14" s="372">
        <v>59.560439560439562</v>
      </c>
      <c r="P14" s="350"/>
      <c r="Q14" s="368">
        <v>1392</v>
      </c>
      <c r="R14" s="369">
        <v>18.005432673651534</v>
      </c>
      <c r="S14" s="370">
        <v>822</v>
      </c>
      <c r="T14" s="371">
        <v>59.051724137931039</v>
      </c>
      <c r="U14" s="370">
        <v>570</v>
      </c>
      <c r="V14" s="372">
        <v>40.948275862068968</v>
      </c>
      <c r="W14" s="350"/>
      <c r="X14" s="368">
        <v>4519</v>
      </c>
      <c r="Y14" s="369">
        <v>58.452981503039716</v>
      </c>
      <c r="Z14" s="370">
        <v>3614</v>
      </c>
      <c r="AA14" s="371">
        <v>79.973445452533738</v>
      </c>
      <c r="AB14" s="370">
        <v>905</v>
      </c>
      <c r="AC14" s="372">
        <f t="shared" si="0"/>
        <v>20.026554547466255</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7911</v>
      </c>
      <c r="E15" s="365">
        <f t="shared" si="2"/>
        <v>5060</v>
      </c>
      <c r="F15" s="366">
        <f t="shared" si="3"/>
        <v>63.961572493995703</v>
      </c>
      <c r="G15" s="365">
        <f t="shared" si="4"/>
        <v>2851</v>
      </c>
      <c r="H15" s="367">
        <f t="shared" si="3"/>
        <v>36.038427506004297</v>
      </c>
      <c r="I15" s="350"/>
      <c r="J15" s="368">
        <f t="shared" si="5"/>
        <v>1833</v>
      </c>
      <c r="K15" s="369">
        <f t="shared" si="6"/>
        <v>23.170269245354568</v>
      </c>
      <c r="L15" s="370">
        <v>709</v>
      </c>
      <c r="M15" s="371">
        <v>38.679759956355703</v>
      </c>
      <c r="N15" s="370">
        <v>1124</v>
      </c>
      <c r="O15" s="372">
        <v>61.320240043644304</v>
      </c>
      <c r="P15" s="350"/>
      <c r="Q15" s="368">
        <v>1381</v>
      </c>
      <c r="R15" s="369">
        <v>17.456705852610291</v>
      </c>
      <c r="S15" s="370">
        <v>806</v>
      </c>
      <c r="T15" s="371">
        <v>58.363504706734247</v>
      </c>
      <c r="U15" s="370">
        <v>575</v>
      </c>
      <c r="V15" s="372">
        <v>41.636495293265753</v>
      </c>
      <c r="W15" s="350"/>
      <c r="X15" s="368">
        <v>4697</v>
      </c>
      <c r="Y15" s="369">
        <v>59.373024902035141</v>
      </c>
      <c r="Z15" s="370">
        <v>3545</v>
      </c>
      <c r="AA15" s="371">
        <v>75.473706621247601</v>
      </c>
      <c r="AB15" s="370">
        <v>1152</v>
      </c>
      <c r="AC15" s="372">
        <f t="shared" si="0"/>
        <v>24.526293378752396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14149</v>
      </c>
      <c r="E16" s="365">
        <f t="shared" si="2"/>
        <v>8556</v>
      </c>
      <c r="F16" s="366">
        <f t="shared" si="3"/>
        <v>60.470704643437699</v>
      </c>
      <c r="G16" s="365">
        <f t="shared" si="4"/>
        <v>5593</v>
      </c>
      <c r="H16" s="367">
        <f t="shared" si="3"/>
        <v>39.529295356562301</v>
      </c>
      <c r="I16" s="350"/>
      <c r="J16" s="368">
        <f t="shared" si="5"/>
        <v>5140</v>
      </c>
      <c r="K16" s="369">
        <f t="shared" si="6"/>
        <v>36.327655664711287</v>
      </c>
      <c r="L16" s="370">
        <v>2098</v>
      </c>
      <c r="M16" s="371">
        <v>40.81712062256809</v>
      </c>
      <c r="N16" s="370">
        <v>3042</v>
      </c>
      <c r="O16" s="372">
        <v>59.18287937743191</v>
      </c>
      <c r="P16" s="350"/>
      <c r="Q16" s="368">
        <v>2466</v>
      </c>
      <c r="R16" s="369">
        <v>17.428793554314794</v>
      </c>
      <c r="S16" s="370">
        <v>1409</v>
      </c>
      <c r="T16" s="371">
        <v>57.137064071370638</v>
      </c>
      <c r="U16" s="370">
        <v>1057</v>
      </c>
      <c r="V16" s="372">
        <v>42.862935928629362</v>
      </c>
      <c r="W16" s="350"/>
      <c r="X16" s="368">
        <v>6543</v>
      </c>
      <c r="Y16" s="369">
        <v>46.243550780973919</v>
      </c>
      <c r="Z16" s="370">
        <v>5049</v>
      </c>
      <c r="AA16" s="371">
        <v>77.16643741403027</v>
      </c>
      <c r="AB16" s="370">
        <v>1494</v>
      </c>
      <c r="AC16" s="372">
        <f t="shared" si="0"/>
        <v>22.833562585969737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5293</v>
      </c>
      <c r="E17" s="375">
        <f t="shared" si="2"/>
        <v>3413</v>
      </c>
      <c r="F17" s="376">
        <f t="shared" si="3"/>
        <v>64.481390515775544</v>
      </c>
      <c r="G17" s="375">
        <f t="shared" si="4"/>
        <v>1880</v>
      </c>
      <c r="H17" s="367">
        <f t="shared" si="3"/>
        <v>35.518609484224442</v>
      </c>
      <c r="I17" s="350"/>
      <c r="J17" s="377">
        <f t="shared" si="5"/>
        <v>1306</v>
      </c>
      <c r="K17" s="378">
        <f t="shared" si="6"/>
        <v>24.674097865104855</v>
      </c>
      <c r="L17" s="375">
        <v>529</v>
      </c>
      <c r="M17" s="376">
        <v>40.505359877488516</v>
      </c>
      <c r="N17" s="375">
        <v>777</v>
      </c>
      <c r="O17" s="372">
        <v>59.494640122511491</v>
      </c>
      <c r="P17" s="350"/>
      <c r="Q17" s="377">
        <v>994</v>
      </c>
      <c r="R17" s="378">
        <v>18.779520120914412</v>
      </c>
      <c r="S17" s="375">
        <v>558</v>
      </c>
      <c r="T17" s="376">
        <v>56.136820925553323</v>
      </c>
      <c r="U17" s="375">
        <v>436</v>
      </c>
      <c r="V17" s="372">
        <v>43.863179074446677</v>
      </c>
      <c r="W17" s="350"/>
      <c r="X17" s="377">
        <v>2993</v>
      </c>
      <c r="Y17" s="378">
        <v>56.546382013980732</v>
      </c>
      <c r="Z17" s="375">
        <v>2326</v>
      </c>
      <c r="AA17" s="376">
        <v>77.714667557634471</v>
      </c>
      <c r="AB17" s="375">
        <v>667</v>
      </c>
      <c r="AC17" s="372">
        <f t="shared" si="0"/>
        <v>22.285332442365519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34869</v>
      </c>
      <c r="E18" s="365">
        <f t="shared" si="2"/>
        <v>22817</v>
      </c>
      <c r="F18" s="366">
        <f t="shared" si="3"/>
        <v>65.436347471966499</v>
      </c>
      <c r="G18" s="365">
        <f t="shared" si="4"/>
        <v>12052</v>
      </c>
      <c r="H18" s="367">
        <f t="shared" si="3"/>
        <v>34.563652528033494</v>
      </c>
      <c r="I18" s="350"/>
      <c r="J18" s="368">
        <f t="shared" si="5"/>
        <v>6796</v>
      </c>
      <c r="K18" s="369">
        <f t="shared" si="6"/>
        <v>19.490091485273453</v>
      </c>
      <c r="L18" s="370">
        <v>2816</v>
      </c>
      <c r="M18" s="371">
        <v>41.436138905238373</v>
      </c>
      <c r="N18" s="370">
        <v>3980</v>
      </c>
      <c r="O18" s="372">
        <v>58.563861094761627</v>
      </c>
      <c r="P18" s="350"/>
      <c r="Q18" s="368">
        <v>5135</v>
      </c>
      <c r="R18" s="369">
        <v>14.726547936562561</v>
      </c>
      <c r="S18" s="370">
        <v>2885</v>
      </c>
      <c r="T18" s="371">
        <v>56.183057448880234</v>
      </c>
      <c r="U18" s="370">
        <v>2250</v>
      </c>
      <c r="V18" s="372">
        <v>43.816942551119766</v>
      </c>
      <c r="W18" s="350"/>
      <c r="X18" s="368">
        <v>22938</v>
      </c>
      <c r="Y18" s="369">
        <v>65.783360578163979</v>
      </c>
      <c r="Z18" s="370">
        <v>17116</v>
      </c>
      <c r="AA18" s="371">
        <v>74.618536925625605</v>
      </c>
      <c r="AB18" s="370">
        <v>5822</v>
      </c>
      <c r="AC18" s="372">
        <f t="shared" si="0"/>
        <v>25.381463074374398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22485</v>
      </c>
      <c r="E19" s="365">
        <f t="shared" si="2"/>
        <v>14368</v>
      </c>
      <c r="F19" s="366">
        <f t="shared" si="3"/>
        <v>63.900378029797643</v>
      </c>
      <c r="G19" s="365">
        <f t="shared" si="4"/>
        <v>8117</v>
      </c>
      <c r="H19" s="367">
        <f t="shared" si="3"/>
        <v>36.099621970202357</v>
      </c>
      <c r="I19" s="350"/>
      <c r="J19" s="368">
        <f t="shared" si="5"/>
        <v>5323</v>
      </c>
      <c r="K19" s="369">
        <f t="shared" si="6"/>
        <v>23.67356015121192</v>
      </c>
      <c r="L19" s="370">
        <v>2085</v>
      </c>
      <c r="M19" s="371">
        <v>39.169641179785835</v>
      </c>
      <c r="N19" s="370">
        <v>3238</v>
      </c>
      <c r="O19" s="372">
        <v>60.830358820214173</v>
      </c>
      <c r="P19" s="350"/>
      <c r="Q19" s="368">
        <v>3151</v>
      </c>
      <c r="R19" s="369">
        <v>14.013786969090505</v>
      </c>
      <c r="S19" s="370">
        <v>1866</v>
      </c>
      <c r="T19" s="371">
        <v>59.219295461758172</v>
      </c>
      <c r="U19" s="370">
        <v>1285</v>
      </c>
      <c r="V19" s="372">
        <v>40.780704538241828</v>
      </c>
      <c r="W19" s="350"/>
      <c r="X19" s="368">
        <v>14011</v>
      </c>
      <c r="Y19" s="369">
        <v>62.312652879697573</v>
      </c>
      <c r="Z19" s="370">
        <v>10417</v>
      </c>
      <c r="AA19" s="371">
        <v>74.348726000999207</v>
      </c>
      <c r="AB19" s="370">
        <v>3594</v>
      </c>
      <c r="AC19" s="372">
        <f t="shared" si="0"/>
        <v>25.651273999000786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45079</v>
      </c>
      <c r="E20" s="365">
        <f t="shared" si="2"/>
        <v>28532</v>
      </c>
      <c r="F20" s="366">
        <f t="shared" si="3"/>
        <v>63.293329488231777</v>
      </c>
      <c r="G20" s="365">
        <f t="shared" si="4"/>
        <v>16547</v>
      </c>
      <c r="H20" s="367">
        <f t="shared" si="3"/>
        <v>36.70667051176823</v>
      </c>
      <c r="I20" s="350"/>
      <c r="J20" s="368">
        <f t="shared" si="5"/>
        <v>12697</v>
      </c>
      <c r="K20" s="369">
        <f t="shared" si="6"/>
        <v>28.166108387497506</v>
      </c>
      <c r="L20" s="370">
        <v>5263</v>
      </c>
      <c r="M20" s="371">
        <v>41.450736394423885</v>
      </c>
      <c r="N20" s="370">
        <v>7434</v>
      </c>
      <c r="O20" s="372">
        <v>58.549263605576115</v>
      </c>
      <c r="P20" s="350"/>
      <c r="Q20" s="368">
        <v>7201</v>
      </c>
      <c r="R20" s="369">
        <v>15.974178664122984</v>
      </c>
      <c r="S20" s="370">
        <v>4066</v>
      </c>
      <c r="T20" s="371">
        <v>56.464379947229546</v>
      </c>
      <c r="U20" s="370">
        <v>3135</v>
      </c>
      <c r="V20" s="372">
        <v>43.535620052770447</v>
      </c>
      <c r="W20" s="350"/>
      <c r="X20" s="368">
        <v>25181</v>
      </c>
      <c r="Y20" s="369">
        <v>55.859712948379517</v>
      </c>
      <c r="Z20" s="370">
        <v>19203</v>
      </c>
      <c r="AA20" s="371">
        <v>76.259878479806204</v>
      </c>
      <c r="AB20" s="370">
        <v>5978</v>
      </c>
      <c r="AC20" s="372">
        <f t="shared" si="0"/>
        <v>23.740121520193796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45687</v>
      </c>
      <c r="E21" s="365">
        <f t="shared" si="2"/>
        <v>29684</v>
      </c>
      <c r="F21" s="366">
        <f t="shared" si="3"/>
        <v>64.97253047912973</v>
      </c>
      <c r="G21" s="365">
        <f t="shared" si="4"/>
        <v>16003</v>
      </c>
      <c r="H21" s="367">
        <f t="shared" si="3"/>
        <v>35.02746952087027</v>
      </c>
      <c r="I21" s="350"/>
      <c r="J21" s="368">
        <f t="shared" si="5"/>
        <v>9981</v>
      </c>
      <c r="K21" s="369">
        <f t="shared" si="6"/>
        <v>21.84647711602863</v>
      </c>
      <c r="L21" s="370">
        <v>4086</v>
      </c>
      <c r="M21" s="371">
        <v>40.937781785392247</v>
      </c>
      <c r="N21" s="370">
        <v>5895</v>
      </c>
      <c r="O21" s="372">
        <v>59.062218214607753</v>
      </c>
      <c r="P21" s="350"/>
      <c r="Q21" s="368">
        <v>8003</v>
      </c>
      <c r="R21" s="369">
        <v>17.517017970100905</v>
      </c>
      <c r="S21" s="370">
        <v>4583</v>
      </c>
      <c r="T21" s="371">
        <v>57.266025240534802</v>
      </c>
      <c r="U21" s="370">
        <v>3420</v>
      </c>
      <c r="V21" s="372">
        <v>42.733974759465198</v>
      </c>
      <c r="W21" s="350"/>
      <c r="X21" s="368">
        <v>27703</v>
      </c>
      <c r="Y21" s="369">
        <v>60.636504913870468</v>
      </c>
      <c r="Z21" s="370">
        <v>21015</v>
      </c>
      <c r="AA21" s="371">
        <v>75.858210302133344</v>
      </c>
      <c r="AB21" s="370">
        <v>6688</v>
      </c>
      <c r="AC21" s="372">
        <f t="shared" si="0"/>
        <v>24.141789697866656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12288</v>
      </c>
      <c r="E22" s="365">
        <f t="shared" si="2"/>
        <v>8083</v>
      </c>
      <c r="F22" s="366">
        <f t="shared" si="3"/>
        <v>65.779622395833343</v>
      </c>
      <c r="G22" s="365">
        <f t="shared" si="4"/>
        <v>4205</v>
      </c>
      <c r="H22" s="367">
        <f t="shared" si="3"/>
        <v>34.220377604166671</v>
      </c>
      <c r="I22" s="350"/>
      <c r="J22" s="368">
        <f t="shared" si="5"/>
        <v>2653</v>
      </c>
      <c r="K22" s="369">
        <f t="shared" si="6"/>
        <v>21.590169270833336</v>
      </c>
      <c r="L22" s="370">
        <v>1091</v>
      </c>
      <c r="M22" s="371">
        <v>41.123256690539009</v>
      </c>
      <c r="N22" s="370">
        <v>1562</v>
      </c>
      <c r="O22" s="372">
        <v>58.876743309460991</v>
      </c>
      <c r="P22" s="350"/>
      <c r="Q22" s="368">
        <v>1914</v>
      </c>
      <c r="R22" s="369">
        <v>15.576171875</v>
      </c>
      <c r="S22" s="370">
        <v>1110</v>
      </c>
      <c r="T22" s="371">
        <v>57.993730407523515</v>
      </c>
      <c r="U22" s="370">
        <v>804</v>
      </c>
      <c r="V22" s="372">
        <v>42.006269592476492</v>
      </c>
      <c r="W22" s="350"/>
      <c r="X22" s="368">
        <v>7721</v>
      </c>
      <c r="Y22" s="369">
        <v>62.833658854166664</v>
      </c>
      <c r="Z22" s="370">
        <v>5882</v>
      </c>
      <c r="AA22" s="371">
        <v>76.181841730345809</v>
      </c>
      <c r="AB22" s="370">
        <v>1839</v>
      </c>
      <c r="AC22" s="372">
        <f t="shared" si="0"/>
        <v>23.818158269654191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25770</v>
      </c>
      <c r="E23" s="365">
        <f t="shared" si="2"/>
        <v>17287</v>
      </c>
      <c r="F23" s="366">
        <f t="shared" si="3"/>
        <v>67.081878152890965</v>
      </c>
      <c r="G23" s="365">
        <f t="shared" si="4"/>
        <v>8483</v>
      </c>
      <c r="H23" s="367">
        <f t="shared" si="3"/>
        <v>32.918121847109042</v>
      </c>
      <c r="I23" s="350"/>
      <c r="J23" s="368">
        <f t="shared" si="5"/>
        <v>5243</v>
      </c>
      <c r="K23" s="369">
        <f t="shared" si="6"/>
        <v>20.3453628249903</v>
      </c>
      <c r="L23" s="370">
        <v>2234</v>
      </c>
      <c r="M23" s="371">
        <v>42.609193209994281</v>
      </c>
      <c r="N23" s="370">
        <v>3009</v>
      </c>
      <c r="O23" s="372">
        <v>57.390806790005719</v>
      </c>
      <c r="P23" s="350"/>
      <c r="Q23" s="368">
        <v>4221</v>
      </c>
      <c r="R23" s="369">
        <v>16.379511059371364</v>
      </c>
      <c r="S23" s="370">
        <v>2394</v>
      </c>
      <c r="T23" s="371">
        <v>56.71641791044776</v>
      </c>
      <c r="U23" s="370">
        <v>1827</v>
      </c>
      <c r="V23" s="372">
        <v>43.283582089552233</v>
      </c>
      <c r="W23" s="350"/>
      <c r="X23" s="368">
        <v>16306</v>
      </c>
      <c r="Y23" s="369">
        <v>63.275126115638336</v>
      </c>
      <c r="Z23" s="370">
        <v>12659</v>
      </c>
      <c r="AA23" s="371">
        <v>77.63399975469153</v>
      </c>
      <c r="AB23" s="370">
        <v>3647</v>
      </c>
      <c r="AC23" s="372">
        <f t="shared" si="0"/>
        <v>22.366000245308477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61886</v>
      </c>
      <c r="E24" s="365">
        <f t="shared" si="2"/>
        <v>41525</v>
      </c>
      <c r="F24" s="366">
        <f t="shared" si="3"/>
        <v>67.099182367579104</v>
      </c>
      <c r="G24" s="365">
        <f t="shared" si="4"/>
        <v>20361</v>
      </c>
      <c r="H24" s="367">
        <f t="shared" si="3"/>
        <v>32.900817632420903</v>
      </c>
      <c r="I24" s="350"/>
      <c r="J24" s="368">
        <f t="shared" si="5"/>
        <v>15395</v>
      </c>
      <c r="K24" s="369">
        <f t="shared" si="6"/>
        <v>24.876385612254794</v>
      </c>
      <c r="L24" s="370">
        <v>7489</v>
      </c>
      <c r="M24" s="371">
        <v>48.645664176680739</v>
      </c>
      <c r="N24" s="370">
        <v>7906</v>
      </c>
      <c r="O24" s="372">
        <v>51.354335823319261</v>
      </c>
      <c r="P24" s="350"/>
      <c r="Q24" s="368">
        <v>9322</v>
      </c>
      <c r="R24" s="369">
        <v>15.063180687069774</v>
      </c>
      <c r="S24" s="370">
        <v>5526</v>
      </c>
      <c r="T24" s="371">
        <v>59.279124651362366</v>
      </c>
      <c r="U24" s="370">
        <v>3796</v>
      </c>
      <c r="V24" s="372">
        <v>40.720875348637634</v>
      </c>
      <c r="W24" s="350"/>
      <c r="X24" s="368">
        <v>37169</v>
      </c>
      <c r="Y24" s="369">
        <v>60.060433700675432</v>
      </c>
      <c r="Z24" s="370">
        <v>28510</v>
      </c>
      <c r="AA24" s="371">
        <v>76.703704700153352</v>
      </c>
      <c r="AB24" s="370">
        <v>8659</v>
      </c>
      <c r="AC24" s="372">
        <f t="shared" si="0"/>
        <v>23.296295299846648</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13502</v>
      </c>
      <c r="E25" s="365">
        <f t="shared" si="2"/>
        <v>7658</v>
      </c>
      <c r="F25" s="366">
        <f t="shared" si="3"/>
        <v>56.717523329877054</v>
      </c>
      <c r="G25" s="365">
        <f t="shared" si="4"/>
        <v>5844</v>
      </c>
      <c r="H25" s="367">
        <f t="shared" si="3"/>
        <v>43.282476670122946</v>
      </c>
      <c r="I25" s="350"/>
      <c r="J25" s="368">
        <f t="shared" si="5"/>
        <v>5140</v>
      </c>
      <c r="K25" s="369">
        <f t="shared" si="6"/>
        <v>38.068434306028735</v>
      </c>
      <c r="L25" s="370">
        <v>1842</v>
      </c>
      <c r="M25" s="371">
        <v>35.836575875486382</v>
      </c>
      <c r="N25" s="370">
        <v>3298</v>
      </c>
      <c r="O25" s="372">
        <v>64.163424124513625</v>
      </c>
      <c r="P25" s="350"/>
      <c r="Q25" s="368">
        <v>2010</v>
      </c>
      <c r="R25" s="369">
        <v>14.886683454303066</v>
      </c>
      <c r="S25" s="370">
        <v>1077</v>
      </c>
      <c r="T25" s="371">
        <v>53.582089552238813</v>
      </c>
      <c r="U25" s="370">
        <v>933</v>
      </c>
      <c r="V25" s="372">
        <v>46.417910447761194</v>
      </c>
      <c r="W25" s="350"/>
      <c r="X25" s="368">
        <v>6352</v>
      </c>
      <c r="Y25" s="369">
        <v>47.044882239668198</v>
      </c>
      <c r="Z25" s="370">
        <v>4739</v>
      </c>
      <c r="AA25" s="371">
        <v>74.60642317380352</v>
      </c>
      <c r="AB25" s="370">
        <v>1613</v>
      </c>
      <c r="AC25" s="372">
        <f t="shared" si="0"/>
        <v>25.393576826196472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3245</v>
      </c>
      <c r="E26" s="380">
        <f t="shared" si="2"/>
        <v>2201</v>
      </c>
      <c r="F26" s="381">
        <f t="shared" si="3"/>
        <v>67.827426810477647</v>
      </c>
      <c r="G26" s="380">
        <f t="shared" si="4"/>
        <v>1044</v>
      </c>
      <c r="H26" s="367">
        <f t="shared" si="3"/>
        <v>32.172573189522339</v>
      </c>
      <c r="I26" s="350"/>
      <c r="J26" s="377">
        <f t="shared" si="5"/>
        <v>646</v>
      </c>
      <c r="K26" s="378">
        <f t="shared" si="6"/>
        <v>19.907550077041602</v>
      </c>
      <c r="L26" s="375">
        <v>308</v>
      </c>
      <c r="M26" s="376">
        <v>47.678018575851397</v>
      </c>
      <c r="N26" s="375">
        <v>338</v>
      </c>
      <c r="O26" s="372">
        <v>52.321981424148611</v>
      </c>
      <c r="P26" s="350"/>
      <c r="Q26" s="377">
        <v>497</v>
      </c>
      <c r="R26" s="378">
        <v>15.315870570107858</v>
      </c>
      <c r="S26" s="375">
        <v>286</v>
      </c>
      <c r="T26" s="376">
        <v>57.545271629778668</v>
      </c>
      <c r="U26" s="375">
        <v>211</v>
      </c>
      <c r="V26" s="372">
        <v>42.454728370221332</v>
      </c>
      <c r="W26" s="350"/>
      <c r="X26" s="377">
        <v>2102</v>
      </c>
      <c r="Y26" s="378">
        <v>64.776579352850533</v>
      </c>
      <c r="Z26" s="375">
        <v>1607</v>
      </c>
      <c r="AA26" s="376">
        <v>76.450999048525219</v>
      </c>
      <c r="AB26" s="375">
        <v>495</v>
      </c>
      <c r="AC26" s="372">
        <f t="shared" si="0"/>
        <v>23.549000951474785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17144</v>
      </c>
      <c r="E27" s="380">
        <f t="shared" si="2"/>
        <v>11494</v>
      </c>
      <c r="F27" s="381">
        <f t="shared" si="3"/>
        <v>67.043863742417173</v>
      </c>
      <c r="G27" s="380">
        <f t="shared" si="4"/>
        <v>5650</v>
      </c>
      <c r="H27" s="367">
        <f t="shared" si="3"/>
        <v>32.956136257582827</v>
      </c>
      <c r="I27" s="350"/>
      <c r="J27" s="377">
        <f t="shared" si="5"/>
        <v>3355</v>
      </c>
      <c r="K27" s="378">
        <f t="shared" si="6"/>
        <v>19.569528698086796</v>
      </c>
      <c r="L27" s="375">
        <v>1405</v>
      </c>
      <c r="M27" s="376">
        <v>41.87779433681073</v>
      </c>
      <c r="N27" s="375">
        <v>1950</v>
      </c>
      <c r="O27" s="372">
        <v>58.122205663189277</v>
      </c>
      <c r="P27" s="350"/>
      <c r="Q27" s="377">
        <v>2585</v>
      </c>
      <c r="R27" s="378">
        <v>15.078161455902938</v>
      </c>
      <c r="S27" s="375">
        <v>1451</v>
      </c>
      <c r="T27" s="376">
        <v>56.131528046421664</v>
      </c>
      <c r="U27" s="375">
        <v>1134</v>
      </c>
      <c r="V27" s="372">
        <v>43.868471953578336</v>
      </c>
      <c r="W27" s="350"/>
      <c r="X27" s="377">
        <v>11204</v>
      </c>
      <c r="Y27" s="378">
        <v>65.352309846010272</v>
      </c>
      <c r="Z27" s="375">
        <v>8638</v>
      </c>
      <c r="AA27" s="376">
        <v>77.097465191003209</v>
      </c>
      <c r="AB27" s="375">
        <v>2566</v>
      </c>
      <c r="AC27" s="372">
        <f t="shared" si="0"/>
        <v>22.902534808996787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2339</v>
      </c>
      <c r="E28" s="380">
        <f t="shared" si="2"/>
        <v>1521</v>
      </c>
      <c r="F28" s="381">
        <f t="shared" si="3"/>
        <v>65.027789653698164</v>
      </c>
      <c r="G28" s="380">
        <f t="shared" si="4"/>
        <v>818</v>
      </c>
      <c r="H28" s="382">
        <f t="shared" si="3"/>
        <v>34.972210346301843</v>
      </c>
      <c r="I28" s="350"/>
      <c r="J28" s="377">
        <f t="shared" si="5"/>
        <v>513</v>
      </c>
      <c r="K28" s="378">
        <f t="shared" si="6"/>
        <v>21.932449764856777</v>
      </c>
      <c r="L28" s="375">
        <v>223</v>
      </c>
      <c r="M28" s="376">
        <v>43.469785575048732</v>
      </c>
      <c r="N28" s="375">
        <v>290</v>
      </c>
      <c r="O28" s="383">
        <v>56.530214424951261</v>
      </c>
      <c r="P28" s="350"/>
      <c r="Q28" s="377">
        <v>347</v>
      </c>
      <c r="R28" s="378">
        <v>14.835399743480121</v>
      </c>
      <c r="S28" s="375">
        <v>190</v>
      </c>
      <c r="T28" s="376">
        <v>54.755043227665702</v>
      </c>
      <c r="U28" s="375">
        <v>157</v>
      </c>
      <c r="V28" s="383">
        <v>45.244956772334291</v>
      </c>
      <c r="W28" s="350"/>
      <c r="X28" s="377">
        <v>1479</v>
      </c>
      <c r="Y28" s="378">
        <v>63.232150491663106</v>
      </c>
      <c r="Z28" s="375">
        <v>1108</v>
      </c>
      <c r="AA28" s="376">
        <v>74.915483434753213</v>
      </c>
      <c r="AB28" s="375">
        <v>371</v>
      </c>
      <c r="AC28" s="383">
        <f t="shared" si="0"/>
        <v>25.084516565246791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1194</v>
      </c>
      <c r="E29" s="386">
        <f t="shared" si="2"/>
        <v>641</v>
      </c>
      <c r="F29" s="387">
        <f t="shared" si="3"/>
        <v>53.685092127303179</v>
      </c>
      <c r="G29" s="386">
        <f t="shared" si="4"/>
        <v>553</v>
      </c>
      <c r="H29" s="388">
        <f t="shared" si="3"/>
        <v>46.314907872696821</v>
      </c>
      <c r="I29" s="350"/>
      <c r="J29" s="389">
        <f t="shared" si="5"/>
        <v>651</v>
      </c>
      <c r="K29" s="390">
        <f t="shared" si="6"/>
        <v>54.522613065326631</v>
      </c>
      <c r="L29" s="391">
        <v>244</v>
      </c>
      <c r="M29" s="392">
        <v>37.480798771121357</v>
      </c>
      <c r="N29" s="391">
        <v>407</v>
      </c>
      <c r="O29" s="393">
        <v>62.51920122887865</v>
      </c>
      <c r="P29" s="350"/>
      <c r="Q29" s="389">
        <v>169</v>
      </c>
      <c r="R29" s="390">
        <v>14.154103852596315</v>
      </c>
      <c r="S29" s="391">
        <v>103</v>
      </c>
      <c r="T29" s="392">
        <v>60.946745562130175</v>
      </c>
      <c r="U29" s="391">
        <v>66</v>
      </c>
      <c r="V29" s="393">
        <v>39.053254437869825</v>
      </c>
      <c r="W29" s="350"/>
      <c r="X29" s="389">
        <v>374</v>
      </c>
      <c r="Y29" s="390">
        <v>31.323283082077051</v>
      </c>
      <c r="Z29" s="391">
        <v>294</v>
      </c>
      <c r="AA29" s="392">
        <v>78.609625668449198</v>
      </c>
      <c r="AB29" s="391">
        <v>80</v>
      </c>
      <c r="AC29" s="393">
        <f t="shared" si="0"/>
        <v>21.390374331550802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408690</v>
      </c>
      <c r="E31" s="1236">
        <f>L31+S31+Z31</f>
        <v>261135</v>
      </c>
      <c r="F31" s="1237">
        <f>E31/$D31*100</f>
        <v>63.895617705351249</v>
      </c>
      <c r="G31" s="1236">
        <f>N31+U31+AB31</f>
        <v>147555</v>
      </c>
      <c r="H31" s="1238">
        <f>G31/$D31*100</f>
        <v>36.104382294648758</v>
      </c>
      <c r="I31" s="320"/>
      <c r="J31" s="1239">
        <f>SUM(J12:J29)</f>
        <v>109013</v>
      </c>
      <c r="K31" s="1240">
        <f>J31/$D31*100</f>
        <v>26.673762509481513</v>
      </c>
      <c r="L31" s="1236">
        <f>SUM(L12:L29)</f>
        <v>45174</v>
      </c>
      <c r="M31" s="1237">
        <f>L31/$J31*100</f>
        <v>41.439094419931564</v>
      </c>
      <c r="N31" s="1236">
        <f>SUM(N12:N29)</f>
        <v>63839</v>
      </c>
      <c r="O31" s="1241">
        <f>N31/$J31*100</f>
        <v>58.560905580068436</v>
      </c>
      <c r="P31" s="320"/>
      <c r="Q31" s="1239">
        <f>SUM(Q12:Q29)</f>
        <v>65521</v>
      </c>
      <c r="R31" s="1240">
        <f>Q31/$D31*100</f>
        <v>16.031955761090313</v>
      </c>
      <c r="S31" s="1236">
        <f>SUM(S12:S29)</f>
        <v>37617</v>
      </c>
      <c r="T31" s="1237">
        <f>S31/$Q31*100</f>
        <v>57.412127409532822</v>
      </c>
      <c r="U31" s="1236">
        <f>SUM(U12:U29)</f>
        <v>27904</v>
      </c>
      <c r="V31" s="1241">
        <f>U31/$Q31*100</f>
        <v>42.587872590467178</v>
      </c>
      <c r="W31" s="320"/>
      <c r="X31" s="1239">
        <f>SUM(X12:X29)</f>
        <v>234156</v>
      </c>
      <c r="Y31" s="1240">
        <f>X31/$D31*100</f>
        <v>57.294281729428178</v>
      </c>
      <c r="Z31" s="1236">
        <f>SUM(Z12:Z29)</f>
        <v>178344</v>
      </c>
      <c r="AA31" s="1237">
        <f>Z31/$X31*100</f>
        <v>76.16460820991135</v>
      </c>
      <c r="AB31" s="1236">
        <f>SUM(AB12:AB29)</f>
        <v>55812</v>
      </c>
      <c r="AC31" s="1241">
        <f>AB31/$X31*100</f>
        <v>23.835391790088657</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4"/>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423</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259</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260</v>
      </c>
      <c r="K8" s="1400"/>
      <c r="L8" s="1400"/>
      <c r="M8" s="1400"/>
      <c r="N8" s="1400"/>
      <c r="O8" s="1401"/>
      <c r="P8" s="317"/>
      <c r="Q8" s="1399" t="s">
        <v>261</v>
      </c>
      <c r="R8" s="1400"/>
      <c r="S8" s="1400"/>
      <c r="T8" s="1400"/>
      <c r="U8" s="1400"/>
      <c r="V8" s="1401"/>
      <c r="W8" s="317"/>
      <c r="X8" s="1399" t="s">
        <v>262</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267</v>
      </c>
      <c r="L9" s="1378" t="s">
        <v>24</v>
      </c>
      <c r="M9" s="1379"/>
      <c r="N9" s="1380" t="s">
        <v>23</v>
      </c>
      <c r="O9" s="1381"/>
      <c r="P9" s="317"/>
      <c r="Q9" s="1382" t="s">
        <v>9</v>
      </c>
      <c r="R9" s="1376" t="s">
        <v>267</v>
      </c>
      <c r="S9" s="1378" t="s">
        <v>24</v>
      </c>
      <c r="T9" s="1379"/>
      <c r="U9" s="1380" t="s">
        <v>23</v>
      </c>
      <c r="V9" s="1381"/>
      <c r="W9" s="317"/>
      <c r="X9" s="1382" t="s">
        <v>9</v>
      </c>
      <c r="Y9" s="1376" t="s">
        <v>267</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267</v>
      </c>
      <c r="G10" s="406" t="s">
        <v>9</v>
      </c>
      <c r="H10" s="888" t="s">
        <v>267</v>
      </c>
      <c r="I10" s="346"/>
      <c r="J10" s="1383"/>
      <c r="K10" s="1377"/>
      <c r="L10" s="404" t="s">
        <v>9</v>
      </c>
      <c r="M10" s="403" t="s">
        <v>267</v>
      </c>
      <c r="N10" s="407" t="s">
        <v>9</v>
      </c>
      <c r="O10" s="402" t="s">
        <v>267</v>
      </c>
      <c r="P10" s="347"/>
      <c r="Q10" s="1383"/>
      <c r="R10" s="1377"/>
      <c r="S10" s="404" t="s">
        <v>9</v>
      </c>
      <c r="T10" s="403" t="s">
        <v>267</v>
      </c>
      <c r="U10" s="407" t="s">
        <v>9</v>
      </c>
      <c r="V10" s="402" t="s">
        <v>267</v>
      </c>
      <c r="W10" s="347"/>
      <c r="X10" s="1383"/>
      <c r="Y10" s="1377"/>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131417</v>
      </c>
      <c r="E12" s="352">
        <f>L12+S12+Z12</f>
        <v>82957</v>
      </c>
      <c r="F12" s="353">
        <f>E12/$D12*100</f>
        <v>63.125014267560509</v>
      </c>
      <c r="G12" s="352">
        <f>N12+U12+AB12</f>
        <v>48460</v>
      </c>
      <c r="H12" s="354">
        <f>G12/$D12*100</f>
        <v>36.874985732439484</v>
      </c>
      <c r="I12" s="350"/>
      <c r="J12" s="355">
        <f>L12+N12</f>
        <v>40158</v>
      </c>
      <c r="K12" s="356">
        <f>J12/$D12*100</f>
        <v>30.557690405350908</v>
      </c>
      <c r="L12" s="357">
        <v>16248</v>
      </c>
      <c r="M12" s="353">
        <v>40.460182279994022</v>
      </c>
      <c r="N12" s="357">
        <v>23910</v>
      </c>
      <c r="O12" s="358">
        <v>59.539817720005971</v>
      </c>
      <c r="P12" s="350"/>
      <c r="Q12" s="355">
        <v>26130</v>
      </c>
      <c r="R12" s="356">
        <v>19.883272331585715</v>
      </c>
      <c r="S12" s="357">
        <v>16778</v>
      </c>
      <c r="T12" s="353">
        <v>64.209720627631071</v>
      </c>
      <c r="U12" s="357">
        <v>9352</v>
      </c>
      <c r="V12" s="358">
        <v>35.790279372368929</v>
      </c>
      <c r="W12" s="350"/>
      <c r="X12" s="355">
        <v>65129</v>
      </c>
      <c r="Y12" s="356">
        <v>49.559037263063374</v>
      </c>
      <c r="Z12" s="357">
        <v>49931</v>
      </c>
      <c r="AA12" s="353">
        <v>76.664772988991075</v>
      </c>
      <c r="AB12" s="357">
        <v>15198</v>
      </c>
      <c r="AC12" s="358">
        <f t="shared" ref="AC12:AC29" si="0">AB12/$X12*100</f>
        <v>23.335227011008921</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15328</v>
      </c>
      <c r="E13" s="365">
        <f t="shared" ref="E13:E29" si="2">L13+S13+Z13</f>
        <v>9663</v>
      </c>
      <c r="F13" s="366">
        <f t="shared" ref="F13:H29" si="3">E13/$D13*100</f>
        <v>63.041492693110648</v>
      </c>
      <c r="G13" s="365">
        <f t="shared" ref="G13:G29" si="4">N13+U13+AB13</f>
        <v>5665</v>
      </c>
      <c r="H13" s="367">
        <f t="shared" si="3"/>
        <v>36.958507306889352</v>
      </c>
      <c r="I13" s="350"/>
      <c r="J13" s="368">
        <f t="shared" ref="J13:J29" si="5">L13+N13</f>
        <v>3291</v>
      </c>
      <c r="K13" s="369">
        <f t="shared" ref="K13:K29" si="6">J13/$D13*100</f>
        <v>21.470511482254697</v>
      </c>
      <c r="L13" s="370">
        <v>1346</v>
      </c>
      <c r="M13" s="371">
        <v>40.899422667882099</v>
      </c>
      <c r="N13" s="370">
        <v>1945</v>
      </c>
      <c r="O13" s="372">
        <v>59.100577332117901</v>
      </c>
      <c r="P13" s="350"/>
      <c r="Q13" s="368">
        <v>2690</v>
      </c>
      <c r="R13" s="369">
        <v>17.549582463465555</v>
      </c>
      <c r="S13" s="370">
        <v>1571</v>
      </c>
      <c r="T13" s="371">
        <v>58.401486988847587</v>
      </c>
      <c r="U13" s="370">
        <v>1119</v>
      </c>
      <c r="V13" s="372">
        <v>41.598513011152413</v>
      </c>
      <c r="W13" s="350"/>
      <c r="X13" s="368">
        <v>9347</v>
      </c>
      <c r="Y13" s="369">
        <v>60.979906054279752</v>
      </c>
      <c r="Z13" s="370">
        <v>6746</v>
      </c>
      <c r="AA13" s="371">
        <v>72.172889697229053</v>
      </c>
      <c r="AB13" s="370">
        <v>2601</v>
      </c>
      <c r="AC13" s="372">
        <f t="shared" si="0"/>
        <v>27.82711030277094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10599</v>
      </c>
      <c r="E14" s="365">
        <f t="shared" si="2"/>
        <v>6850</v>
      </c>
      <c r="F14" s="366">
        <f t="shared" si="3"/>
        <v>64.62873856024153</v>
      </c>
      <c r="G14" s="365">
        <f t="shared" si="4"/>
        <v>3749</v>
      </c>
      <c r="H14" s="367">
        <f t="shared" si="3"/>
        <v>35.37126143975847</v>
      </c>
      <c r="I14" s="350"/>
      <c r="J14" s="368">
        <f t="shared" si="5"/>
        <v>2626</v>
      </c>
      <c r="K14" s="369">
        <f t="shared" si="6"/>
        <v>24.775922256816681</v>
      </c>
      <c r="L14" s="370">
        <v>1013</v>
      </c>
      <c r="M14" s="371">
        <v>38.575780654988577</v>
      </c>
      <c r="N14" s="370">
        <v>1613</v>
      </c>
      <c r="O14" s="372">
        <v>61.424219345011423</v>
      </c>
      <c r="P14" s="350"/>
      <c r="Q14" s="368">
        <v>2134</v>
      </c>
      <c r="R14" s="369">
        <v>20.133974903292764</v>
      </c>
      <c r="S14" s="370">
        <v>1269</v>
      </c>
      <c r="T14" s="371">
        <v>59.46579194001874</v>
      </c>
      <c r="U14" s="370">
        <v>865</v>
      </c>
      <c r="V14" s="372">
        <v>40.53420805998126</v>
      </c>
      <c r="W14" s="350"/>
      <c r="X14" s="368">
        <v>5839</v>
      </c>
      <c r="Y14" s="369">
        <v>55.090102839890555</v>
      </c>
      <c r="Z14" s="370">
        <v>4568</v>
      </c>
      <c r="AA14" s="371">
        <v>78.232574070902544</v>
      </c>
      <c r="AB14" s="370">
        <v>1271</v>
      </c>
      <c r="AC14" s="372">
        <f t="shared" si="0"/>
        <v>21.767425929097449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10274</v>
      </c>
      <c r="E15" s="365">
        <f t="shared" si="2"/>
        <v>6151</v>
      </c>
      <c r="F15" s="366">
        <f t="shared" si="3"/>
        <v>59.869573681136842</v>
      </c>
      <c r="G15" s="365">
        <f t="shared" si="4"/>
        <v>4123</v>
      </c>
      <c r="H15" s="367">
        <f t="shared" si="3"/>
        <v>40.130426318863151</v>
      </c>
      <c r="I15" s="350"/>
      <c r="J15" s="368">
        <f t="shared" si="5"/>
        <v>3030</v>
      </c>
      <c r="K15" s="369">
        <f t="shared" si="6"/>
        <v>29.491921354876389</v>
      </c>
      <c r="L15" s="370">
        <v>1206</v>
      </c>
      <c r="M15" s="371">
        <v>39.801980198019805</v>
      </c>
      <c r="N15" s="370">
        <v>1824</v>
      </c>
      <c r="O15" s="372">
        <v>60.198019801980195</v>
      </c>
      <c r="P15" s="350"/>
      <c r="Q15" s="368">
        <v>2097</v>
      </c>
      <c r="R15" s="369">
        <v>20.410745571345142</v>
      </c>
      <c r="S15" s="370">
        <v>1169</v>
      </c>
      <c r="T15" s="371">
        <v>55.746304244158317</v>
      </c>
      <c r="U15" s="370">
        <v>928</v>
      </c>
      <c r="V15" s="372">
        <v>44.253695755841676</v>
      </c>
      <c r="W15" s="350"/>
      <c r="X15" s="368">
        <v>5147</v>
      </c>
      <c r="Y15" s="369">
        <v>50.097333073778472</v>
      </c>
      <c r="Z15" s="370">
        <v>3776</v>
      </c>
      <c r="AA15" s="371">
        <v>73.363124149990284</v>
      </c>
      <c r="AB15" s="370">
        <v>1371</v>
      </c>
      <c r="AC15" s="372">
        <f t="shared" si="0"/>
        <v>26.636875850009716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15269</v>
      </c>
      <c r="E16" s="365">
        <f t="shared" si="2"/>
        <v>8855</v>
      </c>
      <c r="F16" s="366">
        <f t="shared" si="3"/>
        <v>57.993319798284105</v>
      </c>
      <c r="G16" s="365">
        <f t="shared" si="4"/>
        <v>6414</v>
      </c>
      <c r="H16" s="367">
        <f t="shared" si="3"/>
        <v>42.006680201715895</v>
      </c>
      <c r="I16" s="350"/>
      <c r="J16" s="368">
        <f t="shared" si="5"/>
        <v>6357</v>
      </c>
      <c r="K16" s="369">
        <f t="shared" si="6"/>
        <v>41.633374811709999</v>
      </c>
      <c r="L16" s="370">
        <v>2572</v>
      </c>
      <c r="M16" s="371">
        <v>40.459336164857639</v>
      </c>
      <c r="N16" s="370">
        <v>3785</v>
      </c>
      <c r="O16" s="372">
        <v>59.540663835142361</v>
      </c>
      <c r="P16" s="350"/>
      <c r="Q16" s="368">
        <v>3010</v>
      </c>
      <c r="R16" s="369">
        <v>19.713144279258628</v>
      </c>
      <c r="S16" s="370">
        <v>1827</v>
      </c>
      <c r="T16" s="371">
        <v>60.697674418604649</v>
      </c>
      <c r="U16" s="370">
        <v>1183</v>
      </c>
      <c r="V16" s="372">
        <v>39.302325581395351</v>
      </c>
      <c r="W16" s="350"/>
      <c r="X16" s="368">
        <v>5902</v>
      </c>
      <c r="Y16" s="369">
        <v>38.653480909031366</v>
      </c>
      <c r="Z16" s="370">
        <v>4456</v>
      </c>
      <c r="AA16" s="371">
        <v>75.499830565909861</v>
      </c>
      <c r="AB16" s="370">
        <v>1446</v>
      </c>
      <c r="AC16" s="372">
        <f t="shared" si="0"/>
        <v>24.500169434090139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7739</v>
      </c>
      <c r="E17" s="375">
        <f t="shared" si="2"/>
        <v>4906</v>
      </c>
      <c r="F17" s="376">
        <f t="shared" si="3"/>
        <v>63.393203256234656</v>
      </c>
      <c r="G17" s="375">
        <f t="shared" si="4"/>
        <v>2833</v>
      </c>
      <c r="H17" s="367">
        <f t="shared" si="3"/>
        <v>36.606796743765344</v>
      </c>
      <c r="I17" s="350"/>
      <c r="J17" s="377">
        <f t="shared" si="5"/>
        <v>1904</v>
      </c>
      <c r="K17" s="378">
        <f t="shared" si="6"/>
        <v>24.602661842615326</v>
      </c>
      <c r="L17" s="375">
        <v>764</v>
      </c>
      <c r="M17" s="376">
        <v>40.12605042016807</v>
      </c>
      <c r="N17" s="375">
        <v>1140</v>
      </c>
      <c r="O17" s="372">
        <v>59.87394957983193</v>
      </c>
      <c r="P17" s="350"/>
      <c r="Q17" s="377">
        <v>1600</v>
      </c>
      <c r="R17" s="378">
        <v>20.674505750096912</v>
      </c>
      <c r="S17" s="375">
        <v>896</v>
      </c>
      <c r="T17" s="376">
        <v>56.000000000000007</v>
      </c>
      <c r="U17" s="375">
        <v>704</v>
      </c>
      <c r="V17" s="372">
        <v>44</v>
      </c>
      <c r="W17" s="350"/>
      <c r="X17" s="377">
        <v>4235</v>
      </c>
      <c r="Y17" s="378">
        <v>54.722832407287761</v>
      </c>
      <c r="Z17" s="375">
        <v>3246</v>
      </c>
      <c r="AA17" s="376">
        <v>76.646989374262091</v>
      </c>
      <c r="AB17" s="375">
        <v>989</v>
      </c>
      <c r="AC17" s="372">
        <f t="shared" si="0"/>
        <v>23.353010625737898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41096</v>
      </c>
      <c r="E18" s="365">
        <f t="shared" si="2"/>
        <v>26029</v>
      </c>
      <c r="F18" s="366">
        <f t="shared" si="3"/>
        <v>63.337064434494842</v>
      </c>
      <c r="G18" s="365">
        <f t="shared" si="4"/>
        <v>15067</v>
      </c>
      <c r="H18" s="367">
        <f t="shared" si="3"/>
        <v>36.662935565505158</v>
      </c>
      <c r="I18" s="350"/>
      <c r="J18" s="368">
        <f t="shared" si="5"/>
        <v>9490</v>
      </c>
      <c r="K18" s="369">
        <f t="shared" si="6"/>
        <v>23.09227175394199</v>
      </c>
      <c r="L18" s="370">
        <v>3961</v>
      </c>
      <c r="M18" s="371">
        <v>41.738672286617486</v>
      </c>
      <c r="N18" s="370">
        <v>5529</v>
      </c>
      <c r="O18" s="372">
        <v>58.261327713382506</v>
      </c>
      <c r="P18" s="350"/>
      <c r="Q18" s="368">
        <v>6929</v>
      </c>
      <c r="R18" s="369">
        <v>16.860521705275453</v>
      </c>
      <c r="S18" s="370">
        <v>3945</v>
      </c>
      <c r="T18" s="371">
        <v>56.934622600663879</v>
      </c>
      <c r="U18" s="370">
        <v>2984</v>
      </c>
      <c r="V18" s="372">
        <v>43.065377399336121</v>
      </c>
      <c r="W18" s="350"/>
      <c r="X18" s="368">
        <v>24677</v>
      </c>
      <c r="Y18" s="369">
        <v>60.047206540782561</v>
      </c>
      <c r="Z18" s="370">
        <v>18123</v>
      </c>
      <c r="AA18" s="371">
        <v>73.440855857681242</v>
      </c>
      <c r="AB18" s="370">
        <v>6554</v>
      </c>
      <c r="AC18" s="372">
        <f t="shared" si="0"/>
        <v>26.559144142318758</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24523</v>
      </c>
      <c r="E19" s="365">
        <f t="shared" si="2"/>
        <v>15137</v>
      </c>
      <c r="F19" s="366">
        <f t="shared" si="3"/>
        <v>61.725726868653922</v>
      </c>
      <c r="G19" s="365">
        <f t="shared" si="4"/>
        <v>9386</v>
      </c>
      <c r="H19" s="367">
        <f t="shared" si="3"/>
        <v>38.274273131346078</v>
      </c>
      <c r="I19" s="350"/>
      <c r="J19" s="368">
        <f t="shared" si="5"/>
        <v>6360</v>
      </c>
      <c r="K19" s="369">
        <f t="shared" si="6"/>
        <v>25.934836683929376</v>
      </c>
      <c r="L19" s="370">
        <v>2587</v>
      </c>
      <c r="M19" s="371">
        <v>40.676100628930818</v>
      </c>
      <c r="N19" s="370">
        <v>3773</v>
      </c>
      <c r="O19" s="372">
        <v>59.323899371069174</v>
      </c>
      <c r="P19" s="350"/>
      <c r="Q19" s="368">
        <v>4280</v>
      </c>
      <c r="R19" s="369">
        <v>17.453003303021653</v>
      </c>
      <c r="S19" s="370">
        <v>2519</v>
      </c>
      <c r="T19" s="371">
        <v>58.855140186915889</v>
      </c>
      <c r="U19" s="370">
        <v>1761</v>
      </c>
      <c r="V19" s="372">
        <v>41.144859813084111</v>
      </c>
      <c r="W19" s="350"/>
      <c r="X19" s="368">
        <v>13883</v>
      </c>
      <c r="Y19" s="369">
        <v>56.612160013048971</v>
      </c>
      <c r="Z19" s="370">
        <v>10031</v>
      </c>
      <c r="AA19" s="371">
        <v>72.253835626305545</v>
      </c>
      <c r="AB19" s="370">
        <v>3852</v>
      </c>
      <c r="AC19" s="372">
        <f t="shared" si="0"/>
        <v>27.746164373694448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87700</v>
      </c>
      <c r="E20" s="365">
        <f t="shared" si="2"/>
        <v>56041</v>
      </c>
      <c r="F20" s="366">
        <f t="shared" si="3"/>
        <v>63.900798175598631</v>
      </c>
      <c r="G20" s="365">
        <f t="shared" si="4"/>
        <v>31659</v>
      </c>
      <c r="H20" s="367">
        <f t="shared" si="3"/>
        <v>36.099201824401369</v>
      </c>
      <c r="I20" s="350"/>
      <c r="J20" s="368">
        <f t="shared" si="5"/>
        <v>20066</v>
      </c>
      <c r="K20" s="369">
        <f t="shared" si="6"/>
        <v>22.880273660205244</v>
      </c>
      <c r="L20" s="370">
        <v>8145</v>
      </c>
      <c r="M20" s="371">
        <v>40.591049536529454</v>
      </c>
      <c r="N20" s="370">
        <v>11921</v>
      </c>
      <c r="O20" s="372">
        <v>59.408950463470546</v>
      </c>
      <c r="P20" s="350"/>
      <c r="Q20" s="368">
        <v>16631</v>
      </c>
      <c r="R20" s="369">
        <v>18.963511972633977</v>
      </c>
      <c r="S20" s="370">
        <v>9693</v>
      </c>
      <c r="T20" s="371">
        <v>58.282725031567551</v>
      </c>
      <c r="U20" s="370">
        <v>6938</v>
      </c>
      <c r="V20" s="372">
        <v>41.717274968432442</v>
      </c>
      <c r="W20" s="350"/>
      <c r="X20" s="368">
        <v>51003</v>
      </c>
      <c r="Y20" s="369">
        <v>58.156214367160771</v>
      </c>
      <c r="Z20" s="370">
        <v>38203</v>
      </c>
      <c r="AA20" s="371">
        <v>74.903437052722381</v>
      </c>
      <c r="AB20" s="370">
        <v>12800</v>
      </c>
      <c r="AC20" s="372">
        <f t="shared" si="0"/>
        <v>25.096562947277611</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59504</v>
      </c>
      <c r="E21" s="365">
        <f t="shared" si="2"/>
        <v>37051</v>
      </c>
      <c r="F21" s="366">
        <f t="shared" si="3"/>
        <v>62.266402258671683</v>
      </c>
      <c r="G21" s="365">
        <f t="shared" si="4"/>
        <v>22453</v>
      </c>
      <c r="H21" s="367">
        <f t="shared" si="3"/>
        <v>37.73359774132831</v>
      </c>
      <c r="I21" s="350"/>
      <c r="J21" s="368">
        <f t="shared" si="5"/>
        <v>15580</v>
      </c>
      <c r="K21" s="369">
        <f t="shared" si="6"/>
        <v>26.183113740252757</v>
      </c>
      <c r="L21" s="370">
        <v>6348</v>
      </c>
      <c r="M21" s="371">
        <v>40.744544287548138</v>
      </c>
      <c r="N21" s="370">
        <v>9232</v>
      </c>
      <c r="O21" s="372">
        <v>59.255455712451862</v>
      </c>
      <c r="P21" s="350"/>
      <c r="Q21" s="368">
        <v>12193</v>
      </c>
      <c r="R21" s="369">
        <v>20.491059424576498</v>
      </c>
      <c r="S21" s="370">
        <v>7287</v>
      </c>
      <c r="T21" s="371">
        <v>59.763798901008784</v>
      </c>
      <c r="U21" s="370">
        <v>4906</v>
      </c>
      <c r="V21" s="372">
        <v>40.236201098991224</v>
      </c>
      <c r="W21" s="350"/>
      <c r="X21" s="368">
        <v>31731</v>
      </c>
      <c r="Y21" s="369">
        <v>53.325826835170744</v>
      </c>
      <c r="Z21" s="370">
        <v>23416</v>
      </c>
      <c r="AA21" s="371">
        <v>73.79534209448174</v>
      </c>
      <c r="AB21" s="370">
        <v>8315</v>
      </c>
      <c r="AC21" s="372">
        <f t="shared" si="0"/>
        <v>26.204657905518264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12147</v>
      </c>
      <c r="E22" s="365">
        <f t="shared" si="2"/>
        <v>7729</v>
      </c>
      <c r="F22" s="366">
        <f t="shared" si="3"/>
        <v>63.628879558738781</v>
      </c>
      <c r="G22" s="365">
        <f t="shared" si="4"/>
        <v>4418</v>
      </c>
      <c r="H22" s="367">
        <f t="shared" si="3"/>
        <v>36.371120441261219</v>
      </c>
      <c r="I22" s="350"/>
      <c r="J22" s="368">
        <f t="shared" si="5"/>
        <v>3163</v>
      </c>
      <c r="K22" s="369">
        <f t="shared" si="6"/>
        <v>26.039351280151479</v>
      </c>
      <c r="L22" s="370">
        <v>1317</v>
      </c>
      <c r="M22" s="371">
        <v>41.637685741384765</v>
      </c>
      <c r="N22" s="370">
        <v>1846</v>
      </c>
      <c r="O22" s="372">
        <v>58.362314258615235</v>
      </c>
      <c r="P22" s="350"/>
      <c r="Q22" s="368">
        <v>2258</v>
      </c>
      <c r="R22" s="369">
        <v>18.588952004610192</v>
      </c>
      <c r="S22" s="370">
        <v>1375</v>
      </c>
      <c r="T22" s="371">
        <v>60.894596988485382</v>
      </c>
      <c r="U22" s="370">
        <v>883</v>
      </c>
      <c r="V22" s="372">
        <v>39.105403011514618</v>
      </c>
      <c r="W22" s="350"/>
      <c r="X22" s="368">
        <v>6726</v>
      </c>
      <c r="Y22" s="369">
        <v>55.371696715238329</v>
      </c>
      <c r="Z22" s="370">
        <v>5037</v>
      </c>
      <c r="AA22" s="371">
        <v>74.888492417484386</v>
      </c>
      <c r="AB22" s="370">
        <v>1689</v>
      </c>
      <c r="AC22" s="372">
        <f t="shared" si="0"/>
        <v>25.111507582515614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26388</v>
      </c>
      <c r="E23" s="365">
        <f t="shared" si="2"/>
        <v>16263</v>
      </c>
      <c r="F23" s="366">
        <f t="shared" si="3"/>
        <v>61.630286493860844</v>
      </c>
      <c r="G23" s="365">
        <f t="shared" si="4"/>
        <v>10125</v>
      </c>
      <c r="H23" s="367">
        <f t="shared" si="3"/>
        <v>38.369713506139149</v>
      </c>
      <c r="I23" s="350"/>
      <c r="J23" s="368">
        <f t="shared" si="5"/>
        <v>7813</v>
      </c>
      <c r="K23" s="369">
        <f t="shared" si="6"/>
        <v>29.608155222070636</v>
      </c>
      <c r="L23" s="370">
        <v>2995</v>
      </c>
      <c r="M23" s="371">
        <v>38.333546653014203</v>
      </c>
      <c r="N23" s="370">
        <v>4818</v>
      </c>
      <c r="O23" s="372">
        <v>61.666453346985797</v>
      </c>
      <c r="P23" s="350"/>
      <c r="Q23" s="368">
        <v>4840</v>
      </c>
      <c r="R23" s="369">
        <v>18.341670456267998</v>
      </c>
      <c r="S23" s="370">
        <v>2839</v>
      </c>
      <c r="T23" s="371">
        <v>58.657024793388437</v>
      </c>
      <c r="U23" s="370">
        <v>2001</v>
      </c>
      <c r="V23" s="372">
        <v>41.34297520661157</v>
      </c>
      <c r="W23" s="350"/>
      <c r="X23" s="368">
        <v>13735</v>
      </c>
      <c r="Y23" s="369">
        <v>52.050174321661359</v>
      </c>
      <c r="Z23" s="370">
        <v>10429</v>
      </c>
      <c r="AA23" s="371">
        <v>75.93010556971241</v>
      </c>
      <c r="AB23" s="370">
        <v>3306</v>
      </c>
      <c r="AC23" s="372">
        <f t="shared" si="0"/>
        <v>24.069894430287587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69449</v>
      </c>
      <c r="E24" s="365">
        <f t="shared" si="2"/>
        <v>44423</v>
      </c>
      <c r="F24" s="366">
        <f t="shared" si="3"/>
        <v>63.964923900992098</v>
      </c>
      <c r="G24" s="365">
        <f t="shared" si="4"/>
        <v>25026</v>
      </c>
      <c r="H24" s="367">
        <f t="shared" si="3"/>
        <v>36.03507609900791</v>
      </c>
      <c r="I24" s="350"/>
      <c r="J24" s="368">
        <f t="shared" si="5"/>
        <v>20209</v>
      </c>
      <c r="K24" s="369">
        <f t="shared" si="6"/>
        <v>29.099051102247692</v>
      </c>
      <c r="L24" s="370">
        <v>9032</v>
      </c>
      <c r="M24" s="371">
        <v>44.692958582809638</v>
      </c>
      <c r="N24" s="370">
        <v>11177</v>
      </c>
      <c r="O24" s="372">
        <v>55.307041417190362</v>
      </c>
      <c r="P24" s="350"/>
      <c r="Q24" s="368">
        <v>12124</v>
      </c>
      <c r="R24" s="369">
        <v>17.457414793589539</v>
      </c>
      <c r="S24" s="370">
        <v>7466</v>
      </c>
      <c r="T24" s="371">
        <v>61.580336522599801</v>
      </c>
      <c r="U24" s="370">
        <v>4658</v>
      </c>
      <c r="V24" s="372">
        <v>38.419663477400192</v>
      </c>
      <c r="W24" s="350"/>
      <c r="X24" s="368">
        <v>37116</v>
      </c>
      <c r="Y24" s="369">
        <v>53.443534104162772</v>
      </c>
      <c r="Z24" s="370">
        <v>27925</v>
      </c>
      <c r="AA24" s="371">
        <v>75.237094514495098</v>
      </c>
      <c r="AB24" s="370">
        <v>9191</v>
      </c>
      <c r="AC24" s="372">
        <f t="shared" si="0"/>
        <v>24.762905485504906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17119</v>
      </c>
      <c r="E25" s="365">
        <f t="shared" si="2"/>
        <v>9437</v>
      </c>
      <c r="F25" s="366">
        <f t="shared" si="3"/>
        <v>55.125883521233717</v>
      </c>
      <c r="G25" s="365">
        <f t="shared" si="4"/>
        <v>7682</v>
      </c>
      <c r="H25" s="367">
        <f t="shared" si="3"/>
        <v>44.874116478766283</v>
      </c>
      <c r="I25" s="350"/>
      <c r="J25" s="368">
        <f t="shared" si="5"/>
        <v>7152</v>
      </c>
      <c r="K25" s="369">
        <f t="shared" si="6"/>
        <v>41.77814124656814</v>
      </c>
      <c r="L25" s="370">
        <v>2643</v>
      </c>
      <c r="M25" s="371">
        <v>36.95469798657718</v>
      </c>
      <c r="N25" s="370">
        <v>4509</v>
      </c>
      <c r="O25" s="372">
        <v>63.04530201342282</v>
      </c>
      <c r="P25" s="350"/>
      <c r="Q25" s="368">
        <v>3160</v>
      </c>
      <c r="R25" s="369">
        <v>18.459022139143642</v>
      </c>
      <c r="S25" s="370">
        <v>1743</v>
      </c>
      <c r="T25" s="371">
        <v>55.158227848101269</v>
      </c>
      <c r="U25" s="370">
        <v>1417</v>
      </c>
      <c r="V25" s="372">
        <v>44.841772151898738</v>
      </c>
      <c r="W25" s="350"/>
      <c r="X25" s="368">
        <v>6807</v>
      </c>
      <c r="Y25" s="369">
        <v>39.762836614288219</v>
      </c>
      <c r="Z25" s="370">
        <v>5051</v>
      </c>
      <c r="AA25" s="371">
        <v>74.203026296459527</v>
      </c>
      <c r="AB25" s="370">
        <v>1756</v>
      </c>
      <c r="AC25" s="372">
        <f t="shared" si="0"/>
        <v>25.79697370354047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6229</v>
      </c>
      <c r="E26" s="380">
        <f t="shared" si="2"/>
        <v>4001</v>
      </c>
      <c r="F26" s="381">
        <f t="shared" si="3"/>
        <v>64.231818911542788</v>
      </c>
      <c r="G26" s="380">
        <f t="shared" si="4"/>
        <v>2228</v>
      </c>
      <c r="H26" s="367">
        <f t="shared" si="3"/>
        <v>35.768181088457219</v>
      </c>
      <c r="I26" s="350"/>
      <c r="J26" s="377">
        <f t="shared" si="5"/>
        <v>1139</v>
      </c>
      <c r="K26" s="378">
        <f t="shared" si="6"/>
        <v>18.285439075292985</v>
      </c>
      <c r="L26" s="375">
        <v>439</v>
      </c>
      <c r="M26" s="376">
        <v>38.542581211589109</v>
      </c>
      <c r="N26" s="375">
        <v>700</v>
      </c>
      <c r="O26" s="372">
        <v>61.457418788410891</v>
      </c>
      <c r="P26" s="350"/>
      <c r="Q26" s="377">
        <v>896</v>
      </c>
      <c r="R26" s="378">
        <v>14.384331353347246</v>
      </c>
      <c r="S26" s="375">
        <v>479</v>
      </c>
      <c r="T26" s="376">
        <v>53.459821428571431</v>
      </c>
      <c r="U26" s="375">
        <v>417</v>
      </c>
      <c r="V26" s="372">
        <v>46.540178571428569</v>
      </c>
      <c r="W26" s="350"/>
      <c r="X26" s="377">
        <v>4194</v>
      </c>
      <c r="Y26" s="378">
        <v>67.330229571359766</v>
      </c>
      <c r="Z26" s="375">
        <v>3083</v>
      </c>
      <c r="AA26" s="376">
        <v>73.509775870290895</v>
      </c>
      <c r="AB26" s="375">
        <v>1111</v>
      </c>
      <c r="AC26" s="372">
        <f t="shared" si="0"/>
        <v>26.490224129709105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23485</v>
      </c>
      <c r="E27" s="380">
        <f t="shared" si="2"/>
        <v>14373</v>
      </c>
      <c r="F27" s="381">
        <f t="shared" si="3"/>
        <v>61.200766446668084</v>
      </c>
      <c r="G27" s="380">
        <f t="shared" si="4"/>
        <v>9112</v>
      </c>
      <c r="H27" s="367">
        <f t="shared" si="3"/>
        <v>38.799233553331916</v>
      </c>
      <c r="I27" s="350"/>
      <c r="J27" s="377">
        <f t="shared" si="5"/>
        <v>5928</v>
      </c>
      <c r="K27" s="378">
        <f t="shared" si="6"/>
        <v>25.241643602299341</v>
      </c>
      <c r="L27" s="375">
        <v>2279</v>
      </c>
      <c r="M27" s="376">
        <v>38.444669365721992</v>
      </c>
      <c r="N27" s="375">
        <v>3649</v>
      </c>
      <c r="O27" s="372">
        <v>61.555330634278008</v>
      </c>
      <c r="P27" s="350"/>
      <c r="Q27" s="377">
        <v>4251</v>
      </c>
      <c r="R27" s="378">
        <v>18.100915477964659</v>
      </c>
      <c r="S27" s="375">
        <v>2310</v>
      </c>
      <c r="T27" s="376">
        <v>54.340155257586453</v>
      </c>
      <c r="U27" s="375">
        <v>1941</v>
      </c>
      <c r="V27" s="372">
        <v>45.659844742413554</v>
      </c>
      <c r="W27" s="350"/>
      <c r="X27" s="377">
        <v>13306</v>
      </c>
      <c r="Y27" s="378">
        <v>56.657440919736004</v>
      </c>
      <c r="Z27" s="375">
        <v>9784</v>
      </c>
      <c r="AA27" s="376">
        <v>73.530738012926506</v>
      </c>
      <c r="AB27" s="375">
        <v>3522</v>
      </c>
      <c r="AC27" s="372">
        <f t="shared" si="0"/>
        <v>26.469261987073502</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4033</v>
      </c>
      <c r="E28" s="380">
        <f t="shared" si="2"/>
        <v>2605</v>
      </c>
      <c r="F28" s="381">
        <f t="shared" si="3"/>
        <v>64.592115050830643</v>
      </c>
      <c r="G28" s="380">
        <f t="shared" si="4"/>
        <v>1428</v>
      </c>
      <c r="H28" s="382">
        <f t="shared" si="3"/>
        <v>35.407884949169357</v>
      </c>
      <c r="I28" s="350"/>
      <c r="J28" s="377">
        <f t="shared" si="5"/>
        <v>684</v>
      </c>
      <c r="K28" s="378">
        <f t="shared" si="6"/>
        <v>16.960079345400448</v>
      </c>
      <c r="L28" s="375">
        <v>279</v>
      </c>
      <c r="M28" s="376">
        <v>40.789473684210527</v>
      </c>
      <c r="N28" s="375">
        <v>405</v>
      </c>
      <c r="O28" s="383">
        <v>59.210526315789465</v>
      </c>
      <c r="P28" s="350"/>
      <c r="Q28" s="377">
        <v>695</v>
      </c>
      <c r="R28" s="378">
        <v>17.232829159434665</v>
      </c>
      <c r="S28" s="375">
        <v>389</v>
      </c>
      <c r="T28" s="376">
        <v>55.971223021582738</v>
      </c>
      <c r="U28" s="375">
        <v>306</v>
      </c>
      <c r="V28" s="383">
        <v>44.02877697841727</v>
      </c>
      <c r="W28" s="350"/>
      <c r="X28" s="377">
        <v>2654</v>
      </c>
      <c r="Y28" s="378">
        <v>65.807091495164897</v>
      </c>
      <c r="Z28" s="375">
        <v>1937</v>
      </c>
      <c r="AA28" s="376">
        <v>72.984174830444616</v>
      </c>
      <c r="AB28" s="375">
        <v>717</v>
      </c>
      <c r="AC28" s="383">
        <f t="shared" si="0"/>
        <v>27.015825169555391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1323</v>
      </c>
      <c r="E29" s="386">
        <f t="shared" si="2"/>
        <v>700</v>
      </c>
      <c r="F29" s="387">
        <f t="shared" si="3"/>
        <v>52.910052910052904</v>
      </c>
      <c r="G29" s="386">
        <f t="shared" si="4"/>
        <v>623</v>
      </c>
      <c r="H29" s="388">
        <f t="shared" si="3"/>
        <v>47.089947089947088</v>
      </c>
      <c r="I29" s="350"/>
      <c r="J29" s="389">
        <f t="shared" si="5"/>
        <v>759</v>
      </c>
      <c r="K29" s="390">
        <f t="shared" si="6"/>
        <v>57.369614512471657</v>
      </c>
      <c r="L29" s="391">
        <v>274</v>
      </c>
      <c r="M29" s="392">
        <v>36.100131752305664</v>
      </c>
      <c r="N29" s="391">
        <v>485</v>
      </c>
      <c r="O29" s="393">
        <v>63.899868247694336</v>
      </c>
      <c r="P29" s="350"/>
      <c r="Q29" s="389">
        <v>191</v>
      </c>
      <c r="R29" s="390">
        <v>14.436885865457294</v>
      </c>
      <c r="S29" s="391">
        <v>142</v>
      </c>
      <c r="T29" s="392">
        <v>74.345549738219901</v>
      </c>
      <c r="U29" s="391">
        <v>49</v>
      </c>
      <c r="V29" s="393">
        <v>25.654450261780106</v>
      </c>
      <c r="W29" s="350"/>
      <c r="X29" s="389">
        <v>373</v>
      </c>
      <c r="Y29" s="390">
        <v>28.193499622071052</v>
      </c>
      <c r="Z29" s="391">
        <v>284</v>
      </c>
      <c r="AA29" s="392">
        <v>76.139410187667551</v>
      </c>
      <c r="AB29" s="391">
        <v>89</v>
      </c>
      <c r="AC29" s="393">
        <f t="shared" si="0"/>
        <v>23.860589812332439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563622</v>
      </c>
      <c r="E31" s="1236">
        <f>L31+S31+Z31</f>
        <v>353171</v>
      </c>
      <c r="F31" s="1237">
        <f>E31/$D31*100</f>
        <v>62.660967811760358</v>
      </c>
      <c r="G31" s="1236">
        <f>N31+U31+AB31</f>
        <v>210451</v>
      </c>
      <c r="H31" s="1238">
        <f>G31/$D31*100</f>
        <v>37.339032188239635</v>
      </c>
      <c r="I31" s="320"/>
      <c r="J31" s="1239">
        <f>SUM(J12:J29)</f>
        <v>155709</v>
      </c>
      <c r="K31" s="1240">
        <f>J31/$D31*100</f>
        <v>27.626494352598019</v>
      </c>
      <c r="L31" s="1236">
        <f>SUM(L12:L29)</f>
        <v>63448</v>
      </c>
      <c r="M31" s="1237">
        <f>L31/$J31*100</f>
        <v>40.747805200727001</v>
      </c>
      <c r="N31" s="1236">
        <f>SUM(N12:N29)</f>
        <v>92261</v>
      </c>
      <c r="O31" s="1241">
        <f>N31/$J31*100</f>
        <v>59.252194799273006</v>
      </c>
      <c r="P31" s="320"/>
      <c r="Q31" s="1239">
        <f>SUM(Q12:Q29)</f>
        <v>106109</v>
      </c>
      <c r="R31" s="1240">
        <f>Q31/$D31*100</f>
        <v>18.826270088818394</v>
      </c>
      <c r="S31" s="1236">
        <f>SUM(S12:S29)</f>
        <v>63697</v>
      </c>
      <c r="T31" s="1237">
        <f>S31/$Q31*100</f>
        <v>60.029780697207592</v>
      </c>
      <c r="U31" s="1236">
        <f>SUM(U12:U29)</f>
        <v>42412</v>
      </c>
      <c r="V31" s="1241">
        <f>U31/$Q31*100</f>
        <v>39.970219302792408</v>
      </c>
      <c r="W31" s="320"/>
      <c r="X31" s="1239">
        <f>SUM(X12:X29)</f>
        <v>301804</v>
      </c>
      <c r="Y31" s="1240">
        <f>X31/$D31*100</f>
        <v>53.547235558583594</v>
      </c>
      <c r="Z31" s="1236">
        <f>SUM(Z12:Z29)</f>
        <v>226026</v>
      </c>
      <c r="AA31" s="1237">
        <f>Z31/$X31*100</f>
        <v>74.891651535433596</v>
      </c>
      <c r="AB31" s="1236">
        <f>SUM(AB12:AB29)</f>
        <v>75778</v>
      </c>
      <c r="AC31" s="1241">
        <f>AB31/$X31*100</f>
        <v>25.108348464566404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4"/>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86"/>
      <c r="C2" s="1386"/>
    </row>
    <row r="3" spans="1:53" s="345" customFormat="1" ht="4.5" customHeight="1" x14ac:dyDescent="0.2">
      <c r="B3" s="1387"/>
      <c r="C3" s="1387"/>
    </row>
    <row r="4" spans="1:53" s="345" customFormat="1" ht="17.25" customHeight="1" x14ac:dyDescent="0.2">
      <c r="A4" s="1388" t="s">
        <v>422</v>
      </c>
      <c r="B4" s="1388"/>
      <c r="C4" s="1388"/>
      <c r="D4" s="1388"/>
      <c r="E4" s="1388"/>
      <c r="F4" s="1388"/>
      <c r="G4" s="1388"/>
      <c r="H4" s="1388"/>
      <c r="I4" s="1388"/>
      <c r="J4" s="1388"/>
      <c r="K4" s="1388"/>
      <c r="L4" s="1388"/>
      <c r="M4" s="1388"/>
      <c r="N4" s="1388"/>
      <c r="O4" s="1388"/>
      <c r="P4" s="1388"/>
      <c r="Q4" s="1388"/>
      <c r="R4" s="1388"/>
      <c r="S4" s="1388"/>
      <c r="T4" s="1388"/>
      <c r="U4" s="1388"/>
      <c r="V4" s="1388"/>
      <c r="W4" s="1388"/>
      <c r="X4" s="1388"/>
      <c r="Y4" s="1388"/>
      <c r="Z4" s="1388"/>
      <c r="AA4" s="1388"/>
      <c r="AB4" s="1388"/>
      <c r="AC4" s="1388"/>
    </row>
    <row r="5" spans="1:53" s="345" customFormat="1" ht="17.25" customHeight="1" x14ac:dyDescent="0.2">
      <c r="B5" s="1389" t="str">
        <f>porsaad!$B$6</f>
        <v>Situación a 31 de agosto de 2024</v>
      </c>
      <c r="C5" s="1389"/>
      <c r="D5" s="1389"/>
      <c r="E5" s="1389"/>
      <c r="F5" s="1389"/>
      <c r="G5" s="1389"/>
      <c r="H5" s="1389"/>
      <c r="I5" s="1389"/>
      <c r="J5" s="1389"/>
      <c r="K5" s="1389"/>
      <c r="L5" s="1389"/>
      <c r="M5" s="1389"/>
      <c r="N5" s="1389"/>
      <c r="O5" s="1389"/>
      <c r="P5" s="1389"/>
      <c r="Q5" s="1389"/>
      <c r="R5" s="1389"/>
      <c r="S5" s="1389"/>
      <c r="T5" s="1389"/>
      <c r="U5" s="1389"/>
      <c r="V5" s="1389"/>
      <c r="W5" s="1389"/>
      <c r="X5" s="1389"/>
      <c r="Y5" s="1389"/>
      <c r="Z5" s="1389"/>
      <c r="AA5" s="1389"/>
      <c r="AB5" s="1389"/>
      <c r="AC5" s="1389"/>
    </row>
    <row r="6" spans="1:53" s="345" customFormat="1" ht="6" customHeight="1" x14ac:dyDescent="0.2"/>
    <row r="7" spans="1:53" s="322" customFormat="1" ht="12.75" customHeight="1" x14ac:dyDescent="0.2">
      <c r="A7" s="316"/>
      <c r="B7" s="1390" t="s">
        <v>12</v>
      </c>
      <c r="C7" s="317"/>
      <c r="D7" s="1393" t="s">
        <v>263</v>
      </c>
      <c r="E7" s="1394"/>
      <c r="F7" s="1394"/>
      <c r="G7" s="1394"/>
      <c r="H7" s="1394"/>
      <c r="I7" s="318"/>
      <c r="J7" s="1397"/>
      <c r="K7" s="1397"/>
      <c r="L7" s="1397"/>
      <c r="M7" s="1397"/>
      <c r="N7" s="1397"/>
      <c r="O7" s="1397"/>
      <c r="P7" s="318"/>
      <c r="Q7" s="1397"/>
      <c r="R7" s="1397"/>
      <c r="S7" s="1397"/>
      <c r="T7" s="1397"/>
      <c r="U7" s="1397"/>
      <c r="V7" s="1397"/>
      <c r="W7" s="318"/>
      <c r="X7" s="1397"/>
      <c r="Y7" s="1397"/>
      <c r="Z7" s="1397"/>
      <c r="AA7" s="1397"/>
      <c r="AB7" s="1397"/>
      <c r="AC7" s="1398"/>
      <c r="AD7" s="319"/>
      <c r="AE7" s="319"/>
      <c r="AF7" s="320"/>
      <c r="AG7" s="320"/>
      <c r="AH7" s="320"/>
      <c r="AI7" s="320"/>
      <c r="AJ7" s="320"/>
      <c r="AK7" s="320"/>
      <c r="AL7" s="321"/>
    </row>
    <row r="8" spans="1:53" s="322" customFormat="1" ht="33.75" customHeight="1" x14ac:dyDescent="0.2">
      <c r="A8" s="316"/>
      <c r="B8" s="1391"/>
      <c r="C8" s="317"/>
      <c r="D8" s="1395"/>
      <c r="E8" s="1396"/>
      <c r="F8" s="1396"/>
      <c r="G8" s="1396"/>
      <c r="H8" s="1396"/>
      <c r="I8" s="323"/>
      <c r="J8" s="1399" t="s">
        <v>264</v>
      </c>
      <c r="K8" s="1400"/>
      <c r="L8" s="1400"/>
      <c r="M8" s="1400"/>
      <c r="N8" s="1400"/>
      <c r="O8" s="1401"/>
      <c r="P8" s="317"/>
      <c r="Q8" s="1399" t="s">
        <v>265</v>
      </c>
      <c r="R8" s="1400"/>
      <c r="S8" s="1400"/>
      <c r="T8" s="1400"/>
      <c r="U8" s="1400"/>
      <c r="V8" s="1401"/>
      <c r="W8" s="317"/>
      <c r="X8" s="1399" t="s">
        <v>266</v>
      </c>
      <c r="Y8" s="1400"/>
      <c r="Z8" s="1400"/>
      <c r="AA8" s="1400"/>
      <c r="AB8" s="1400"/>
      <c r="AC8" s="1401"/>
      <c r="AD8" s="319"/>
      <c r="AE8" s="319"/>
      <c r="AF8" s="320"/>
      <c r="AG8" s="320"/>
      <c r="AH8" s="320"/>
      <c r="AI8" s="320"/>
      <c r="AJ8" s="320"/>
      <c r="AK8" s="320"/>
      <c r="AL8" s="321"/>
    </row>
    <row r="9" spans="1:53" s="322" customFormat="1" ht="21.75" customHeight="1" x14ac:dyDescent="0.2">
      <c r="A9" s="316"/>
      <c r="B9" s="1391"/>
      <c r="C9" s="317"/>
      <c r="D9" s="1402" t="s">
        <v>9</v>
      </c>
      <c r="E9" s="1403" t="s">
        <v>24</v>
      </c>
      <c r="F9" s="1404"/>
      <c r="G9" s="1403" t="s">
        <v>23</v>
      </c>
      <c r="H9" s="1405"/>
      <c r="I9" s="323"/>
      <c r="J9" s="1382" t="s">
        <v>9</v>
      </c>
      <c r="K9" s="1376" t="s">
        <v>267</v>
      </c>
      <c r="L9" s="1378" t="s">
        <v>24</v>
      </c>
      <c r="M9" s="1379"/>
      <c r="N9" s="1380" t="s">
        <v>23</v>
      </c>
      <c r="O9" s="1381"/>
      <c r="P9" s="317"/>
      <c r="Q9" s="1382" t="s">
        <v>9</v>
      </c>
      <c r="R9" s="1376" t="s">
        <v>267</v>
      </c>
      <c r="S9" s="1378" t="s">
        <v>24</v>
      </c>
      <c r="T9" s="1379"/>
      <c r="U9" s="1380" t="s">
        <v>23</v>
      </c>
      <c r="V9" s="1381"/>
      <c r="W9" s="317"/>
      <c r="X9" s="1382" t="s">
        <v>9</v>
      </c>
      <c r="Y9" s="1376" t="s">
        <v>267</v>
      </c>
      <c r="Z9" s="1378" t="s">
        <v>24</v>
      </c>
      <c r="AA9" s="1379"/>
      <c r="AB9" s="1380" t="s">
        <v>23</v>
      </c>
      <c r="AC9" s="1381"/>
      <c r="AD9" s="319"/>
      <c r="AE9" s="319"/>
      <c r="AF9" s="320"/>
      <c r="AG9" s="320"/>
      <c r="AH9" s="320"/>
      <c r="AI9" s="320"/>
      <c r="AJ9" s="320"/>
      <c r="AK9" s="320"/>
      <c r="AL9" s="321"/>
    </row>
    <row r="10" spans="1:53" s="322" customFormat="1" ht="36.75" customHeight="1" x14ac:dyDescent="0.2">
      <c r="A10" s="316"/>
      <c r="B10" s="1392"/>
      <c r="C10" s="317"/>
      <c r="D10" s="1383"/>
      <c r="E10" s="407" t="s">
        <v>9</v>
      </c>
      <c r="F10" s="403" t="s">
        <v>267</v>
      </c>
      <c r="G10" s="406" t="s">
        <v>9</v>
      </c>
      <c r="H10" s="888" t="s">
        <v>267</v>
      </c>
      <c r="I10" s="346"/>
      <c r="J10" s="1383"/>
      <c r="K10" s="1377"/>
      <c r="L10" s="404" t="s">
        <v>9</v>
      </c>
      <c r="M10" s="403" t="s">
        <v>267</v>
      </c>
      <c r="N10" s="407" t="s">
        <v>9</v>
      </c>
      <c r="O10" s="402" t="s">
        <v>267</v>
      </c>
      <c r="P10" s="347"/>
      <c r="Q10" s="1383"/>
      <c r="R10" s="1377"/>
      <c r="S10" s="404" t="s">
        <v>9</v>
      </c>
      <c r="T10" s="403" t="s">
        <v>267</v>
      </c>
      <c r="U10" s="407" t="s">
        <v>9</v>
      </c>
      <c r="V10" s="402" t="s">
        <v>267</v>
      </c>
      <c r="W10" s="347"/>
      <c r="X10" s="1383"/>
      <c r="Y10" s="1377"/>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81342</v>
      </c>
      <c r="E12" s="352">
        <f>L12+S12+Z12</f>
        <v>53605</v>
      </c>
      <c r="F12" s="353">
        <f>E12/$D12*100</f>
        <v>65.900764672616845</v>
      </c>
      <c r="G12" s="352">
        <f>N12+U12+AB12</f>
        <v>27737</v>
      </c>
      <c r="H12" s="354">
        <f>G12/$D12*100</f>
        <v>34.099235327383148</v>
      </c>
      <c r="I12" s="350"/>
      <c r="J12" s="355">
        <f>L12+N12</f>
        <v>19518</v>
      </c>
      <c r="K12" s="356">
        <f>J12/$D12*100</f>
        <v>23.994984141034152</v>
      </c>
      <c r="L12" s="357">
        <v>8449</v>
      </c>
      <c r="M12" s="353">
        <v>43.28824674659289</v>
      </c>
      <c r="N12" s="357">
        <v>11069</v>
      </c>
      <c r="O12" s="358">
        <v>56.711753253407117</v>
      </c>
      <c r="P12" s="350"/>
      <c r="Q12" s="355">
        <v>20317</v>
      </c>
      <c r="R12" s="356">
        <v>24.977256521846034</v>
      </c>
      <c r="S12" s="357">
        <v>14944</v>
      </c>
      <c r="T12" s="353">
        <v>73.55416646158389</v>
      </c>
      <c r="U12" s="357">
        <v>5373</v>
      </c>
      <c r="V12" s="358">
        <v>26.445833538416103</v>
      </c>
      <c r="W12" s="350"/>
      <c r="X12" s="355">
        <v>41507</v>
      </c>
      <c r="Y12" s="356">
        <v>51.027759337119818</v>
      </c>
      <c r="Z12" s="357">
        <v>30212</v>
      </c>
      <c r="AA12" s="353">
        <v>72.787722552822416</v>
      </c>
      <c r="AB12" s="357">
        <v>11295</v>
      </c>
      <c r="AC12" s="358">
        <f t="shared" ref="AC12:AC29" si="0">AB12/$X12*100</f>
        <v>27.212277447177584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14861</v>
      </c>
      <c r="E13" s="365">
        <f t="shared" ref="E13:E29" si="2">L13+S13+Z13</f>
        <v>9564</v>
      </c>
      <c r="F13" s="366">
        <f t="shared" ref="F13:H29" si="3">E13/$D13*100</f>
        <v>64.35636901958145</v>
      </c>
      <c r="G13" s="365">
        <f t="shared" ref="G13:G29" si="4">N13+U13+AB13</f>
        <v>5297</v>
      </c>
      <c r="H13" s="367">
        <f t="shared" si="3"/>
        <v>35.643630980418543</v>
      </c>
      <c r="I13" s="350"/>
      <c r="J13" s="368">
        <f t="shared" ref="J13:J29" si="5">L13+N13</f>
        <v>2941</v>
      </c>
      <c r="K13" s="369">
        <f t="shared" ref="K13:K29" si="6">J13/$D13*100</f>
        <v>19.790054505080413</v>
      </c>
      <c r="L13" s="370">
        <v>1301</v>
      </c>
      <c r="M13" s="371">
        <v>44.236654199251959</v>
      </c>
      <c r="N13" s="370">
        <v>1640</v>
      </c>
      <c r="O13" s="372">
        <v>55.763345800748041</v>
      </c>
      <c r="P13" s="350"/>
      <c r="Q13" s="368">
        <v>3207</v>
      </c>
      <c r="R13" s="369">
        <v>21.579974429715364</v>
      </c>
      <c r="S13" s="370">
        <v>2043</v>
      </c>
      <c r="T13" s="371">
        <v>63.704396632366702</v>
      </c>
      <c r="U13" s="370">
        <v>1164</v>
      </c>
      <c r="V13" s="372">
        <v>36.295603367633298</v>
      </c>
      <c r="W13" s="350"/>
      <c r="X13" s="368">
        <v>8713</v>
      </c>
      <c r="Y13" s="369">
        <v>58.629971065204224</v>
      </c>
      <c r="Z13" s="370">
        <v>6220</v>
      </c>
      <c r="AA13" s="371">
        <v>71.387581774360157</v>
      </c>
      <c r="AB13" s="370">
        <v>2493</v>
      </c>
      <c r="AC13" s="372">
        <f t="shared" si="0"/>
        <v>28.612418225639846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13171</v>
      </c>
      <c r="E14" s="365">
        <f t="shared" si="2"/>
        <v>8407</v>
      </c>
      <c r="F14" s="366">
        <f t="shared" si="3"/>
        <v>63.829625692809969</v>
      </c>
      <c r="G14" s="365">
        <f t="shared" si="4"/>
        <v>4764</v>
      </c>
      <c r="H14" s="367">
        <f t="shared" si="3"/>
        <v>36.170374307190038</v>
      </c>
      <c r="I14" s="350"/>
      <c r="J14" s="368">
        <f t="shared" si="5"/>
        <v>3237</v>
      </c>
      <c r="K14" s="369">
        <f t="shared" si="6"/>
        <v>24.576721585301041</v>
      </c>
      <c r="L14" s="370">
        <v>1390</v>
      </c>
      <c r="M14" s="371">
        <v>42.940994748223666</v>
      </c>
      <c r="N14" s="370">
        <v>1847</v>
      </c>
      <c r="O14" s="372">
        <v>57.059005251776341</v>
      </c>
      <c r="P14" s="350"/>
      <c r="Q14" s="368">
        <v>2934</v>
      </c>
      <c r="R14" s="369">
        <v>22.276212891959606</v>
      </c>
      <c r="S14" s="370">
        <v>1723</v>
      </c>
      <c r="T14" s="371">
        <v>58.725289706884794</v>
      </c>
      <c r="U14" s="370">
        <v>1211</v>
      </c>
      <c r="V14" s="372">
        <v>41.274710293115206</v>
      </c>
      <c r="W14" s="350"/>
      <c r="X14" s="368">
        <v>7000</v>
      </c>
      <c r="Y14" s="369">
        <v>53.147065522739354</v>
      </c>
      <c r="Z14" s="370">
        <v>5294</v>
      </c>
      <c r="AA14" s="371">
        <v>75.628571428571433</v>
      </c>
      <c r="AB14" s="370">
        <v>1706</v>
      </c>
      <c r="AC14" s="372">
        <f t="shared" si="0"/>
        <v>24.37142857142857</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12671</v>
      </c>
      <c r="E15" s="365">
        <f t="shared" si="2"/>
        <v>7945</v>
      </c>
      <c r="F15" s="366">
        <f t="shared" si="3"/>
        <v>62.702233446452524</v>
      </c>
      <c r="G15" s="365">
        <f t="shared" si="4"/>
        <v>4726</v>
      </c>
      <c r="H15" s="367">
        <f t="shared" si="3"/>
        <v>37.297766553547469</v>
      </c>
      <c r="I15" s="350"/>
      <c r="J15" s="368">
        <f t="shared" si="5"/>
        <v>3443</v>
      </c>
      <c r="K15" s="369">
        <f t="shared" si="6"/>
        <v>27.172283166285215</v>
      </c>
      <c r="L15" s="370">
        <v>1586</v>
      </c>
      <c r="M15" s="371">
        <v>46.064478652338074</v>
      </c>
      <c r="N15" s="370">
        <v>1857</v>
      </c>
      <c r="O15" s="372">
        <v>53.935521347661918</v>
      </c>
      <c r="P15" s="350"/>
      <c r="Q15" s="368">
        <v>3154</v>
      </c>
      <c r="R15" s="369">
        <v>24.891484492147423</v>
      </c>
      <c r="S15" s="370">
        <v>1983</v>
      </c>
      <c r="T15" s="371">
        <v>62.872542802790107</v>
      </c>
      <c r="U15" s="370">
        <v>1171</v>
      </c>
      <c r="V15" s="372">
        <v>37.127457197209893</v>
      </c>
      <c r="W15" s="350"/>
      <c r="X15" s="368">
        <v>6074</v>
      </c>
      <c r="Y15" s="369">
        <v>47.936232341567361</v>
      </c>
      <c r="Z15" s="370">
        <v>4376</v>
      </c>
      <c r="AA15" s="371">
        <v>72.044781033915058</v>
      </c>
      <c r="AB15" s="370">
        <v>1698</v>
      </c>
      <c r="AC15" s="372">
        <f t="shared" si="0"/>
        <v>27.955218966084956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13632</v>
      </c>
      <c r="E16" s="365">
        <f t="shared" si="2"/>
        <v>7896</v>
      </c>
      <c r="F16" s="366">
        <f t="shared" si="3"/>
        <v>57.922535211267601</v>
      </c>
      <c r="G16" s="365">
        <f t="shared" si="4"/>
        <v>5736</v>
      </c>
      <c r="H16" s="367">
        <f t="shared" si="3"/>
        <v>42.077464788732392</v>
      </c>
      <c r="I16" s="350"/>
      <c r="J16" s="368">
        <f t="shared" si="5"/>
        <v>5551</v>
      </c>
      <c r="K16" s="369">
        <f t="shared" si="6"/>
        <v>40.720363849765256</v>
      </c>
      <c r="L16" s="370">
        <v>2313</v>
      </c>
      <c r="M16" s="371">
        <v>41.668167897676092</v>
      </c>
      <c r="N16" s="370">
        <v>3238</v>
      </c>
      <c r="O16" s="372">
        <v>58.331832102323908</v>
      </c>
      <c r="P16" s="350"/>
      <c r="Q16" s="368">
        <v>3156</v>
      </c>
      <c r="R16" s="369">
        <v>23.151408450704224</v>
      </c>
      <c r="S16" s="370">
        <v>1994</v>
      </c>
      <c r="T16" s="371">
        <v>63.181242078580482</v>
      </c>
      <c r="U16" s="370">
        <v>1162</v>
      </c>
      <c r="V16" s="372">
        <v>36.818757921419518</v>
      </c>
      <c r="W16" s="350"/>
      <c r="X16" s="368">
        <v>4925</v>
      </c>
      <c r="Y16" s="369">
        <v>36.12822769953052</v>
      </c>
      <c r="Z16" s="370">
        <v>3589</v>
      </c>
      <c r="AA16" s="371">
        <v>72.873096446700501</v>
      </c>
      <c r="AB16" s="370">
        <v>1336</v>
      </c>
      <c r="AC16" s="372">
        <f t="shared" si="0"/>
        <v>27.126903553299492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4848</v>
      </c>
      <c r="E17" s="375">
        <f t="shared" si="2"/>
        <v>2873</v>
      </c>
      <c r="F17" s="376">
        <f t="shared" si="3"/>
        <v>59.261551155115512</v>
      </c>
      <c r="G17" s="375">
        <f t="shared" si="4"/>
        <v>1975</v>
      </c>
      <c r="H17" s="367">
        <f t="shared" si="3"/>
        <v>40.738448844884488</v>
      </c>
      <c r="I17" s="350"/>
      <c r="J17" s="377">
        <f t="shared" si="5"/>
        <v>1431</v>
      </c>
      <c r="K17" s="378">
        <f t="shared" si="6"/>
        <v>29.517326732673265</v>
      </c>
      <c r="L17" s="375">
        <v>626</v>
      </c>
      <c r="M17" s="376">
        <v>43.745632424877705</v>
      </c>
      <c r="N17" s="375">
        <v>805</v>
      </c>
      <c r="O17" s="372">
        <v>56.254367575122288</v>
      </c>
      <c r="P17" s="350"/>
      <c r="Q17" s="377">
        <v>1207</v>
      </c>
      <c r="R17" s="378">
        <v>24.896864686468646</v>
      </c>
      <c r="S17" s="375">
        <v>673</v>
      </c>
      <c r="T17" s="376">
        <v>55.758077879038936</v>
      </c>
      <c r="U17" s="375">
        <v>534</v>
      </c>
      <c r="V17" s="372">
        <v>44.241922120961057</v>
      </c>
      <c r="W17" s="350"/>
      <c r="X17" s="377">
        <v>2210</v>
      </c>
      <c r="Y17" s="378">
        <v>45.585808580858085</v>
      </c>
      <c r="Z17" s="375">
        <v>1574</v>
      </c>
      <c r="AA17" s="376">
        <v>71.221719457013577</v>
      </c>
      <c r="AB17" s="375">
        <v>636</v>
      </c>
      <c r="AC17" s="372">
        <f t="shared" si="0"/>
        <v>28.778280542986423</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49199</v>
      </c>
      <c r="E18" s="365">
        <f t="shared" si="2"/>
        <v>30568</v>
      </c>
      <c r="F18" s="366">
        <f t="shared" si="3"/>
        <v>62.131344133010835</v>
      </c>
      <c r="G18" s="365">
        <f t="shared" si="4"/>
        <v>18631</v>
      </c>
      <c r="H18" s="367">
        <f t="shared" si="3"/>
        <v>37.868655866989165</v>
      </c>
      <c r="I18" s="350"/>
      <c r="J18" s="368">
        <f t="shared" si="5"/>
        <v>9599</v>
      </c>
      <c r="K18" s="369">
        <f t="shared" si="6"/>
        <v>19.51055915770646</v>
      </c>
      <c r="L18" s="370">
        <v>4046</v>
      </c>
      <c r="M18" s="371">
        <v>42.150223981664759</v>
      </c>
      <c r="N18" s="370">
        <v>5553</v>
      </c>
      <c r="O18" s="372">
        <v>57.849776018335241</v>
      </c>
      <c r="P18" s="350"/>
      <c r="Q18" s="368">
        <v>9475</v>
      </c>
      <c r="R18" s="369">
        <v>19.258521514664935</v>
      </c>
      <c r="S18" s="370">
        <v>5526</v>
      </c>
      <c r="T18" s="371">
        <v>58.321899736147756</v>
      </c>
      <c r="U18" s="370">
        <v>3949</v>
      </c>
      <c r="V18" s="372">
        <v>41.678100263852244</v>
      </c>
      <c r="W18" s="350"/>
      <c r="X18" s="368">
        <v>30125</v>
      </c>
      <c r="Y18" s="369">
        <v>61.230919327628605</v>
      </c>
      <c r="Z18" s="370">
        <v>20996</v>
      </c>
      <c r="AA18" s="371">
        <v>69.696265560165969</v>
      </c>
      <c r="AB18" s="370">
        <v>9129</v>
      </c>
      <c r="AC18" s="372">
        <f t="shared" si="0"/>
        <v>30.303734439834024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27532</v>
      </c>
      <c r="E19" s="365">
        <f t="shared" si="2"/>
        <v>17945</v>
      </c>
      <c r="F19" s="366">
        <f t="shared" si="3"/>
        <v>65.178701147755334</v>
      </c>
      <c r="G19" s="365">
        <f t="shared" si="4"/>
        <v>9587</v>
      </c>
      <c r="H19" s="367">
        <f t="shared" si="3"/>
        <v>34.821298852244659</v>
      </c>
      <c r="I19" s="350"/>
      <c r="J19" s="368">
        <f t="shared" si="5"/>
        <v>5269</v>
      </c>
      <c r="K19" s="369">
        <f t="shared" si="6"/>
        <v>19.137730640708995</v>
      </c>
      <c r="L19" s="370">
        <v>2264</v>
      </c>
      <c r="M19" s="371">
        <v>42.968305181248809</v>
      </c>
      <c r="N19" s="370">
        <v>3005</v>
      </c>
      <c r="O19" s="372">
        <v>57.031694818751191</v>
      </c>
      <c r="P19" s="350"/>
      <c r="Q19" s="368">
        <v>5680</v>
      </c>
      <c r="R19" s="369">
        <v>20.630539009152983</v>
      </c>
      <c r="S19" s="370">
        <v>3773</v>
      </c>
      <c r="T19" s="371">
        <v>66.426056338028175</v>
      </c>
      <c r="U19" s="370">
        <v>1907</v>
      </c>
      <c r="V19" s="372">
        <v>33.573943661971832</v>
      </c>
      <c r="W19" s="350"/>
      <c r="X19" s="368">
        <v>16583</v>
      </c>
      <c r="Y19" s="369">
        <v>60.231730350138022</v>
      </c>
      <c r="Z19" s="370">
        <v>11908</v>
      </c>
      <c r="AA19" s="371">
        <v>71.808478562383158</v>
      </c>
      <c r="AB19" s="370">
        <v>4675</v>
      </c>
      <c r="AC19" s="372">
        <f t="shared" si="0"/>
        <v>28.191521437616835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86967</v>
      </c>
      <c r="E20" s="365">
        <f t="shared" si="2"/>
        <v>54782</v>
      </c>
      <c r="F20" s="366">
        <f t="shared" si="3"/>
        <v>62.991709499005367</v>
      </c>
      <c r="G20" s="365">
        <f t="shared" si="4"/>
        <v>32185</v>
      </c>
      <c r="H20" s="367">
        <f t="shared" si="3"/>
        <v>37.008290500994626</v>
      </c>
      <c r="I20" s="350"/>
      <c r="J20" s="368">
        <f t="shared" si="5"/>
        <v>24807</v>
      </c>
      <c r="K20" s="369">
        <f t="shared" si="6"/>
        <v>28.524612784159508</v>
      </c>
      <c r="L20" s="370">
        <v>11057</v>
      </c>
      <c r="M20" s="371">
        <v>44.572096585641155</v>
      </c>
      <c r="N20" s="370">
        <v>13750</v>
      </c>
      <c r="O20" s="372">
        <v>55.427903414358845</v>
      </c>
      <c r="P20" s="350"/>
      <c r="Q20" s="368">
        <v>20225</v>
      </c>
      <c r="R20" s="369">
        <v>23.255947658307175</v>
      </c>
      <c r="S20" s="370">
        <v>13137</v>
      </c>
      <c r="T20" s="371">
        <v>64.954264524103834</v>
      </c>
      <c r="U20" s="370">
        <v>7088</v>
      </c>
      <c r="V20" s="372">
        <v>35.045735475896166</v>
      </c>
      <c r="W20" s="350"/>
      <c r="X20" s="368">
        <v>41935</v>
      </c>
      <c r="Y20" s="369">
        <v>48.21943955753332</v>
      </c>
      <c r="Z20" s="370">
        <v>30588</v>
      </c>
      <c r="AA20" s="371">
        <v>72.941457016811725</v>
      </c>
      <c r="AB20" s="370">
        <v>11347</v>
      </c>
      <c r="AC20" s="372">
        <f t="shared" si="0"/>
        <v>27.058542983188268</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53314</v>
      </c>
      <c r="E21" s="365">
        <f t="shared" si="2"/>
        <v>32525</v>
      </c>
      <c r="F21" s="366">
        <f t="shared" si="3"/>
        <v>61.006489852571555</v>
      </c>
      <c r="G21" s="365">
        <f t="shared" si="4"/>
        <v>20789</v>
      </c>
      <c r="H21" s="367">
        <f t="shared" si="3"/>
        <v>38.993510147428445</v>
      </c>
      <c r="I21" s="350"/>
      <c r="J21" s="368">
        <f t="shared" si="5"/>
        <v>16148</v>
      </c>
      <c r="K21" s="369">
        <f t="shared" si="6"/>
        <v>30.288479573845517</v>
      </c>
      <c r="L21" s="370">
        <v>6353</v>
      </c>
      <c r="M21" s="371">
        <v>39.3423334159029</v>
      </c>
      <c r="N21" s="370">
        <v>9795</v>
      </c>
      <c r="O21" s="372">
        <v>60.6576665840971</v>
      </c>
      <c r="P21" s="350"/>
      <c r="Q21" s="368">
        <v>12053</v>
      </c>
      <c r="R21" s="369">
        <v>22.607570244213527</v>
      </c>
      <c r="S21" s="370">
        <v>7898</v>
      </c>
      <c r="T21" s="371">
        <v>65.527254625404467</v>
      </c>
      <c r="U21" s="370">
        <v>4155</v>
      </c>
      <c r="V21" s="372">
        <v>34.47274537459554</v>
      </c>
      <c r="W21" s="350"/>
      <c r="X21" s="368">
        <v>25113</v>
      </c>
      <c r="Y21" s="369">
        <v>47.103950181940952</v>
      </c>
      <c r="Z21" s="370">
        <v>18274</v>
      </c>
      <c r="AA21" s="371">
        <v>72.767092740811535</v>
      </c>
      <c r="AB21" s="370">
        <v>6839</v>
      </c>
      <c r="AC21" s="372">
        <f t="shared" si="0"/>
        <v>27.232907259188465</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11813</v>
      </c>
      <c r="E22" s="365">
        <f t="shared" si="2"/>
        <v>7543</v>
      </c>
      <c r="F22" s="366">
        <f t="shared" si="3"/>
        <v>63.85338186743418</v>
      </c>
      <c r="G22" s="365">
        <f t="shared" si="4"/>
        <v>4270</v>
      </c>
      <c r="H22" s="367">
        <f t="shared" si="3"/>
        <v>36.14661813256582</v>
      </c>
      <c r="I22" s="350"/>
      <c r="J22" s="368">
        <f t="shared" si="5"/>
        <v>3092</v>
      </c>
      <c r="K22" s="369">
        <f t="shared" si="6"/>
        <v>26.174553458054682</v>
      </c>
      <c r="L22" s="370">
        <v>1347</v>
      </c>
      <c r="M22" s="371">
        <v>43.564036222509699</v>
      </c>
      <c r="N22" s="370">
        <v>1745</v>
      </c>
      <c r="O22" s="372">
        <v>56.435963777490294</v>
      </c>
      <c r="P22" s="350"/>
      <c r="Q22" s="368">
        <v>2581</v>
      </c>
      <c r="R22" s="369">
        <v>21.848810632354184</v>
      </c>
      <c r="S22" s="370">
        <v>1746</v>
      </c>
      <c r="T22" s="371">
        <v>67.648198372723755</v>
      </c>
      <c r="U22" s="370">
        <v>835</v>
      </c>
      <c r="V22" s="372">
        <v>32.351801627276252</v>
      </c>
      <c r="W22" s="350"/>
      <c r="X22" s="368">
        <v>6140</v>
      </c>
      <c r="Y22" s="369">
        <v>51.976635909591131</v>
      </c>
      <c r="Z22" s="370">
        <v>4450</v>
      </c>
      <c r="AA22" s="371">
        <v>72.475570032573287</v>
      </c>
      <c r="AB22" s="370">
        <v>1690</v>
      </c>
      <c r="AC22" s="372">
        <f t="shared" si="0"/>
        <v>27.524429967426713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23692</v>
      </c>
      <c r="E23" s="365">
        <f t="shared" si="2"/>
        <v>13714</v>
      </c>
      <c r="F23" s="366">
        <f t="shared" si="3"/>
        <v>57.884517980752989</v>
      </c>
      <c r="G23" s="365">
        <f t="shared" si="4"/>
        <v>9978</v>
      </c>
      <c r="H23" s="367">
        <f t="shared" si="3"/>
        <v>42.115482019247004</v>
      </c>
      <c r="I23" s="350"/>
      <c r="J23" s="368">
        <f t="shared" si="5"/>
        <v>8508</v>
      </c>
      <c r="K23" s="369">
        <f t="shared" si="6"/>
        <v>35.910855985142668</v>
      </c>
      <c r="L23" s="370">
        <v>3093</v>
      </c>
      <c r="M23" s="371">
        <v>36.354019746121295</v>
      </c>
      <c r="N23" s="370">
        <v>5415</v>
      </c>
      <c r="O23" s="372">
        <v>63.645980253878697</v>
      </c>
      <c r="P23" s="350"/>
      <c r="Q23" s="368">
        <v>4355</v>
      </c>
      <c r="R23" s="369">
        <v>18.381732230288705</v>
      </c>
      <c r="S23" s="370">
        <v>2617</v>
      </c>
      <c r="T23" s="371">
        <v>60.091848450057405</v>
      </c>
      <c r="U23" s="370">
        <v>1738</v>
      </c>
      <c r="V23" s="372">
        <v>39.908151549942595</v>
      </c>
      <c r="W23" s="350"/>
      <c r="X23" s="368">
        <v>10829</v>
      </c>
      <c r="Y23" s="369">
        <v>45.707411784568627</v>
      </c>
      <c r="Z23" s="370">
        <v>8004</v>
      </c>
      <c r="AA23" s="371">
        <v>73.91264197986888</v>
      </c>
      <c r="AB23" s="370">
        <v>2825</v>
      </c>
      <c r="AC23" s="372">
        <f t="shared" si="0"/>
        <v>26.087358020131131</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53912</v>
      </c>
      <c r="E24" s="365">
        <f t="shared" si="2"/>
        <v>35760</v>
      </c>
      <c r="F24" s="366">
        <f t="shared" si="3"/>
        <v>66.330316070633614</v>
      </c>
      <c r="G24" s="365">
        <f t="shared" si="4"/>
        <v>18152</v>
      </c>
      <c r="H24" s="367">
        <f t="shared" si="3"/>
        <v>33.669683929366371</v>
      </c>
      <c r="I24" s="350"/>
      <c r="J24" s="368">
        <f t="shared" si="5"/>
        <v>13180</v>
      </c>
      <c r="K24" s="369">
        <f t="shared" si="6"/>
        <v>24.447247366078052</v>
      </c>
      <c r="L24" s="370">
        <v>6058</v>
      </c>
      <c r="M24" s="371">
        <v>45.963581183611538</v>
      </c>
      <c r="N24" s="370">
        <v>7122</v>
      </c>
      <c r="O24" s="372">
        <v>54.036418816388462</v>
      </c>
      <c r="P24" s="350"/>
      <c r="Q24" s="368">
        <v>11187</v>
      </c>
      <c r="R24" s="369">
        <v>20.750482267398723</v>
      </c>
      <c r="S24" s="370">
        <v>7750</v>
      </c>
      <c r="T24" s="371">
        <v>69.276839188343615</v>
      </c>
      <c r="U24" s="370">
        <v>3437</v>
      </c>
      <c r="V24" s="372">
        <v>30.723160811656385</v>
      </c>
      <c r="W24" s="350"/>
      <c r="X24" s="368">
        <v>29545</v>
      </c>
      <c r="Y24" s="369">
        <v>54.802270366523217</v>
      </c>
      <c r="Z24" s="370">
        <v>21952</v>
      </c>
      <c r="AA24" s="371">
        <v>74.300220003384666</v>
      </c>
      <c r="AB24" s="370">
        <v>7593</v>
      </c>
      <c r="AC24" s="372">
        <f t="shared" si="0"/>
        <v>25.699779996615334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12991</v>
      </c>
      <c r="E25" s="365">
        <f t="shared" si="2"/>
        <v>8231</v>
      </c>
      <c r="F25" s="366">
        <f t="shared" si="3"/>
        <v>63.359248710645829</v>
      </c>
      <c r="G25" s="365">
        <f t="shared" si="4"/>
        <v>4760</v>
      </c>
      <c r="H25" s="367">
        <f t="shared" si="3"/>
        <v>36.640751289354171</v>
      </c>
      <c r="I25" s="350"/>
      <c r="J25" s="368">
        <f t="shared" si="5"/>
        <v>3677</v>
      </c>
      <c r="K25" s="369">
        <f t="shared" si="6"/>
        <v>28.304210607343546</v>
      </c>
      <c r="L25" s="370">
        <v>1476</v>
      </c>
      <c r="M25" s="371">
        <v>40.141419635572475</v>
      </c>
      <c r="N25" s="370">
        <v>2201</v>
      </c>
      <c r="O25" s="372">
        <v>59.858580364427525</v>
      </c>
      <c r="P25" s="350"/>
      <c r="Q25" s="368">
        <v>3353</v>
      </c>
      <c r="R25" s="369">
        <v>25.810176275883308</v>
      </c>
      <c r="S25" s="370">
        <v>2389</v>
      </c>
      <c r="T25" s="371">
        <v>71.24962719952282</v>
      </c>
      <c r="U25" s="370">
        <v>964</v>
      </c>
      <c r="V25" s="372">
        <v>28.750372800477187</v>
      </c>
      <c r="W25" s="350"/>
      <c r="X25" s="368">
        <v>5961</v>
      </c>
      <c r="Y25" s="369">
        <v>45.88561311677315</v>
      </c>
      <c r="Z25" s="370">
        <v>4366</v>
      </c>
      <c r="AA25" s="371">
        <v>73.242744505955386</v>
      </c>
      <c r="AB25" s="370">
        <v>1595</v>
      </c>
      <c r="AC25" s="372">
        <f t="shared" si="0"/>
        <v>26.757255494044625</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6744</v>
      </c>
      <c r="E26" s="380">
        <f t="shared" si="2"/>
        <v>4153</v>
      </c>
      <c r="F26" s="381">
        <f t="shared" si="3"/>
        <v>61.580664294187429</v>
      </c>
      <c r="G26" s="380">
        <f t="shared" si="4"/>
        <v>2591</v>
      </c>
      <c r="H26" s="367">
        <f t="shared" si="3"/>
        <v>38.419335705812571</v>
      </c>
      <c r="I26" s="350"/>
      <c r="J26" s="377">
        <f t="shared" si="5"/>
        <v>1603</v>
      </c>
      <c r="K26" s="378">
        <f t="shared" si="6"/>
        <v>23.769276393831554</v>
      </c>
      <c r="L26" s="375">
        <v>660</v>
      </c>
      <c r="M26" s="376">
        <v>41.172800998128508</v>
      </c>
      <c r="N26" s="375">
        <v>943</v>
      </c>
      <c r="O26" s="372">
        <v>58.827199001871492</v>
      </c>
      <c r="P26" s="350"/>
      <c r="Q26" s="377">
        <v>1343</v>
      </c>
      <c r="R26" s="378">
        <v>19.913997627520761</v>
      </c>
      <c r="S26" s="375">
        <v>764</v>
      </c>
      <c r="T26" s="376">
        <v>56.88756515264334</v>
      </c>
      <c r="U26" s="375">
        <v>579</v>
      </c>
      <c r="V26" s="372">
        <v>43.11243484735666</v>
      </c>
      <c r="W26" s="350"/>
      <c r="X26" s="377">
        <v>3798</v>
      </c>
      <c r="Y26" s="378">
        <v>56.316725978647689</v>
      </c>
      <c r="Z26" s="375">
        <v>2729</v>
      </c>
      <c r="AA26" s="376">
        <v>71.85360716166403</v>
      </c>
      <c r="AB26" s="375">
        <v>1069</v>
      </c>
      <c r="AC26" s="372">
        <f t="shared" si="0"/>
        <v>28.146392838335967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28919</v>
      </c>
      <c r="E27" s="380">
        <f t="shared" si="2"/>
        <v>17200</v>
      </c>
      <c r="F27" s="381">
        <f t="shared" si="3"/>
        <v>59.476468757564227</v>
      </c>
      <c r="G27" s="380">
        <f t="shared" si="4"/>
        <v>11719</v>
      </c>
      <c r="H27" s="367">
        <f t="shared" si="3"/>
        <v>40.523531242435766</v>
      </c>
      <c r="I27" s="350"/>
      <c r="J27" s="377">
        <f t="shared" si="5"/>
        <v>8398</v>
      </c>
      <c r="K27" s="378">
        <f t="shared" si="6"/>
        <v>29.039731664303748</v>
      </c>
      <c r="L27" s="375">
        <v>3278</v>
      </c>
      <c r="M27" s="376">
        <v>39.033103119790425</v>
      </c>
      <c r="N27" s="375">
        <v>5120</v>
      </c>
      <c r="O27" s="372">
        <v>60.966896880209575</v>
      </c>
      <c r="P27" s="350"/>
      <c r="Q27" s="377">
        <v>5862</v>
      </c>
      <c r="R27" s="378">
        <v>20.270410456793112</v>
      </c>
      <c r="S27" s="375">
        <v>3396</v>
      </c>
      <c r="T27" s="376">
        <v>57.932446264073704</v>
      </c>
      <c r="U27" s="375">
        <v>2466</v>
      </c>
      <c r="V27" s="372">
        <v>42.067553735926303</v>
      </c>
      <c r="W27" s="350"/>
      <c r="X27" s="377">
        <v>14659</v>
      </c>
      <c r="Y27" s="378">
        <v>50.68985787890314</v>
      </c>
      <c r="Z27" s="375">
        <v>10526</v>
      </c>
      <c r="AA27" s="376">
        <v>71.805716624599228</v>
      </c>
      <c r="AB27" s="375">
        <v>4133</v>
      </c>
      <c r="AC27" s="372">
        <f t="shared" si="0"/>
        <v>28.194283375400779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2903</v>
      </c>
      <c r="E28" s="380">
        <f t="shared" si="2"/>
        <v>1964</v>
      </c>
      <c r="F28" s="381">
        <f t="shared" si="3"/>
        <v>67.654150878401651</v>
      </c>
      <c r="G28" s="380">
        <f t="shared" si="4"/>
        <v>939</v>
      </c>
      <c r="H28" s="382">
        <f t="shared" si="3"/>
        <v>32.345849121598349</v>
      </c>
      <c r="I28" s="350"/>
      <c r="J28" s="377">
        <f t="shared" si="5"/>
        <v>369</v>
      </c>
      <c r="K28" s="378">
        <f t="shared" si="6"/>
        <v>12.71098863244919</v>
      </c>
      <c r="L28" s="375">
        <v>161</v>
      </c>
      <c r="M28" s="376">
        <v>43.631436314363143</v>
      </c>
      <c r="N28" s="375">
        <v>208</v>
      </c>
      <c r="O28" s="383">
        <v>56.36856368563685</v>
      </c>
      <c r="P28" s="350"/>
      <c r="Q28" s="377">
        <v>613</v>
      </c>
      <c r="R28" s="378">
        <v>21.116086806751635</v>
      </c>
      <c r="S28" s="375">
        <v>393</v>
      </c>
      <c r="T28" s="376">
        <v>64.110929853181077</v>
      </c>
      <c r="U28" s="375">
        <v>220</v>
      </c>
      <c r="V28" s="383">
        <v>35.889070146818923</v>
      </c>
      <c r="W28" s="350"/>
      <c r="X28" s="377">
        <v>1921</v>
      </c>
      <c r="Y28" s="378">
        <v>66.172924560799174</v>
      </c>
      <c r="Z28" s="375">
        <v>1410</v>
      </c>
      <c r="AA28" s="376">
        <v>73.399271212909952</v>
      </c>
      <c r="AB28" s="375">
        <v>511</v>
      </c>
      <c r="AC28" s="383">
        <f t="shared" si="0"/>
        <v>26.600728787090056</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1123</v>
      </c>
      <c r="E29" s="386">
        <f t="shared" si="2"/>
        <v>606</v>
      </c>
      <c r="F29" s="387">
        <f t="shared" si="3"/>
        <v>53.962600178094391</v>
      </c>
      <c r="G29" s="386">
        <f t="shared" si="4"/>
        <v>517</v>
      </c>
      <c r="H29" s="388">
        <f t="shared" si="3"/>
        <v>46.037399821905609</v>
      </c>
      <c r="I29" s="350"/>
      <c r="J29" s="389">
        <f t="shared" si="5"/>
        <v>614</v>
      </c>
      <c r="K29" s="390">
        <f t="shared" si="6"/>
        <v>54.67497773820125</v>
      </c>
      <c r="L29" s="391">
        <v>219</v>
      </c>
      <c r="M29" s="392">
        <v>35.667752442996743</v>
      </c>
      <c r="N29" s="391">
        <v>395</v>
      </c>
      <c r="O29" s="393">
        <v>64.332247557003257</v>
      </c>
      <c r="P29" s="350"/>
      <c r="Q29" s="389">
        <v>196</v>
      </c>
      <c r="R29" s="390">
        <v>17.453250222617989</v>
      </c>
      <c r="S29" s="391">
        <v>142</v>
      </c>
      <c r="T29" s="392">
        <v>72.448979591836732</v>
      </c>
      <c r="U29" s="391">
        <v>54</v>
      </c>
      <c r="V29" s="393">
        <v>27.551020408163261</v>
      </c>
      <c r="W29" s="350"/>
      <c r="X29" s="389">
        <v>313</v>
      </c>
      <c r="Y29" s="390">
        <v>27.871772039180765</v>
      </c>
      <c r="Z29" s="391">
        <v>245</v>
      </c>
      <c r="AA29" s="392">
        <v>78.274760383386578</v>
      </c>
      <c r="AB29" s="391">
        <v>68</v>
      </c>
      <c r="AC29" s="393">
        <f t="shared" si="0"/>
        <v>21.725239616613418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499634</v>
      </c>
      <c r="E31" s="1236">
        <f>L31+S31+Z31</f>
        <v>315281</v>
      </c>
      <c r="F31" s="1237">
        <f>E31/$D31*100</f>
        <v>63.102390950175526</v>
      </c>
      <c r="G31" s="1236">
        <f>N31+U31+AB31</f>
        <v>184353</v>
      </c>
      <c r="H31" s="1238">
        <f>G31/$D31*100</f>
        <v>36.897609049824467</v>
      </c>
      <c r="I31" s="320"/>
      <c r="J31" s="1239">
        <f>SUM(J12:J29)</f>
        <v>131385</v>
      </c>
      <c r="K31" s="1240">
        <f>J31/$D31*100</f>
        <v>26.296248854161249</v>
      </c>
      <c r="L31" s="1236">
        <f>SUM(L12:L29)</f>
        <v>55677</v>
      </c>
      <c r="M31" s="1237">
        <f>L31/$J31*100</f>
        <v>42.376983673935378</v>
      </c>
      <c r="N31" s="1236">
        <f>SUM(N12:N29)</f>
        <v>75708</v>
      </c>
      <c r="O31" s="1241">
        <f>N31/$J31*100</f>
        <v>57.623016326064622</v>
      </c>
      <c r="P31" s="320"/>
      <c r="Q31" s="1239">
        <f>SUM(Q12:Q29)</f>
        <v>110898</v>
      </c>
      <c r="R31" s="1240">
        <f>Q31/$D31*100</f>
        <v>22.195847360267713</v>
      </c>
      <c r="S31" s="1236">
        <f>SUM(S12:S29)</f>
        <v>72891</v>
      </c>
      <c r="T31" s="1237">
        <f>S31/$Q31*100</f>
        <v>65.727966239246868</v>
      </c>
      <c r="U31" s="1236">
        <f>SUM(U12:U29)</f>
        <v>38007</v>
      </c>
      <c r="V31" s="1241">
        <f>U31/$Q31*100</f>
        <v>34.272033760753125</v>
      </c>
      <c r="W31" s="320"/>
      <c r="X31" s="1239">
        <f>SUM(X12:X29)</f>
        <v>257351</v>
      </c>
      <c r="Y31" s="1240">
        <f>X31/$D31*100</f>
        <v>51.507903785571038</v>
      </c>
      <c r="Z31" s="1236">
        <f>SUM(Z12:Z29)</f>
        <v>186713</v>
      </c>
      <c r="AA31" s="1237">
        <f>Z31/$X31*100</f>
        <v>72.551884391356552</v>
      </c>
      <c r="AB31" s="1236">
        <f>SUM(AB12:AB29)</f>
        <v>70638</v>
      </c>
      <c r="AC31" s="1241">
        <f>AB31/$X31*100</f>
        <v>27.448115608643448</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384"/>
      <c r="C34" s="1384"/>
      <c r="D34" s="1384"/>
      <c r="E34" s="1384"/>
      <c r="F34" s="1384"/>
      <c r="G34" s="1384"/>
      <c r="H34" s="1384"/>
      <c r="I34" s="1384"/>
      <c r="J34" s="1384"/>
      <c r="K34" s="1384"/>
      <c r="L34" s="1384"/>
      <c r="M34" s="1384"/>
      <c r="N34" s="1384"/>
      <c r="O34" s="1384"/>
    </row>
    <row r="35" spans="2:15" s="329" customFormat="1" ht="29.25" customHeight="1" x14ac:dyDescent="0.2">
      <c r="B35" s="1385"/>
      <c r="C35" s="1385"/>
      <c r="D35" s="1385"/>
      <c r="E35" s="1385"/>
      <c r="F35" s="1385"/>
      <c r="G35" s="1385"/>
      <c r="H35" s="1385"/>
      <c r="I35" s="1385"/>
      <c r="J35" s="1385"/>
      <c r="K35" s="1385"/>
      <c r="L35" s="1385"/>
      <c r="M35" s="1385"/>
    </row>
    <row r="36" spans="2:15" s="329" customFormat="1" ht="4.5" customHeight="1" x14ac:dyDescent="0.2">
      <c r="B36" s="1375"/>
      <c r="C36" s="1375"/>
      <c r="D36" s="1375"/>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86"/>
      <c r="C2" s="1386"/>
    </row>
    <row r="3" spans="1:38" s="345" customFormat="1" ht="4.5" customHeight="1" x14ac:dyDescent="0.2">
      <c r="B3" s="1387"/>
      <c r="C3" s="1387"/>
    </row>
    <row r="4" spans="1:38" s="492" customFormat="1" ht="17.25" customHeight="1" x14ac:dyDescent="0.2">
      <c r="A4" s="1413" t="s">
        <v>427</v>
      </c>
      <c r="B4" s="1413"/>
      <c r="C4" s="1413"/>
      <c r="D4" s="1413"/>
      <c r="E4" s="1413"/>
      <c r="F4" s="1413"/>
      <c r="G4" s="1413"/>
      <c r="H4" s="1413"/>
      <c r="I4" s="1413"/>
      <c r="J4" s="1413"/>
      <c r="K4" s="1413"/>
      <c r="L4" s="1413"/>
      <c r="M4" s="1413"/>
      <c r="N4" s="1413"/>
    </row>
    <row r="5" spans="1:38" s="492" customFormat="1" ht="17.25" customHeight="1" x14ac:dyDescent="0.2">
      <c r="B5" s="1414" t="str">
        <f>porsaad!$B$6</f>
        <v>Situación a 31 de agosto de 2024</v>
      </c>
      <c r="C5" s="1414"/>
      <c r="D5" s="1414"/>
      <c r="E5" s="1414"/>
      <c r="F5" s="1414"/>
      <c r="G5" s="1414"/>
      <c r="H5" s="1414"/>
      <c r="I5" s="1414"/>
      <c r="J5" s="1414"/>
      <c r="K5" s="1414"/>
      <c r="L5" s="1414"/>
      <c r="M5" s="1414"/>
      <c r="N5" s="1414"/>
    </row>
    <row r="6" spans="1:38" s="492" customFormat="1" ht="6" customHeight="1" x14ac:dyDescent="0.2"/>
    <row r="7" spans="1:38" s="437" customFormat="1" ht="12.75" customHeight="1" x14ac:dyDescent="0.2">
      <c r="A7" s="488"/>
      <c r="B7" s="1390" t="s">
        <v>12</v>
      </c>
      <c r="D7" s="1393" t="s">
        <v>251</v>
      </c>
      <c r="E7" s="1394"/>
      <c r="F7" s="489"/>
      <c r="G7" s="1424"/>
      <c r="H7" s="1424"/>
      <c r="I7" s="489"/>
      <c r="J7" s="1424"/>
      <c r="K7" s="1424"/>
      <c r="L7" s="489"/>
      <c r="M7" s="1424"/>
      <c r="N7" s="1425"/>
      <c r="O7" s="488"/>
      <c r="P7" s="488"/>
      <c r="W7" s="490"/>
    </row>
    <row r="8" spans="1:38" s="437" customFormat="1" ht="45.75" customHeight="1" x14ac:dyDescent="0.2">
      <c r="A8" s="488"/>
      <c r="B8" s="1391"/>
      <c r="D8" s="1422"/>
      <c r="E8" s="1423"/>
      <c r="F8" s="491"/>
      <c r="G8" s="1546" t="s">
        <v>268</v>
      </c>
      <c r="H8" s="1547"/>
      <c r="I8" s="746"/>
      <c r="J8" s="1546" t="s">
        <v>269</v>
      </c>
      <c r="K8" s="1547"/>
      <c r="L8" s="746"/>
      <c r="M8" s="1546" t="s">
        <v>270</v>
      </c>
      <c r="N8" s="1547"/>
      <c r="O8" s="488"/>
      <c r="P8" s="488"/>
      <c r="W8" s="490"/>
    </row>
    <row r="9" spans="1:38" s="437" customFormat="1" ht="6" customHeight="1" x14ac:dyDescent="0.2">
      <c r="A9" s="488"/>
      <c r="B9" s="1391"/>
      <c r="D9" s="1426" t="s">
        <v>9</v>
      </c>
      <c r="E9" s="1433" t="s">
        <v>218</v>
      </c>
      <c r="G9" s="1428" t="s">
        <v>9</v>
      </c>
      <c r="H9" s="1430" t="s">
        <v>218</v>
      </c>
      <c r="J9" s="1428" t="s">
        <v>9</v>
      </c>
      <c r="K9" s="1430" t="s">
        <v>218</v>
      </c>
      <c r="M9" s="1428" t="s">
        <v>9</v>
      </c>
      <c r="N9" s="1430" t="s">
        <v>218</v>
      </c>
      <c r="O9" s="488"/>
      <c r="P9" s="488"/>
      <c r="W9" s="490"/>
    </row>
    <row r="10" spans="1:38" s="437" customFormat="1" ht="27.75" customHeight="1" x14ac:dyDescent="0.2">
      <c r="A10" s="488"/>
      <c r="B10" s="1392"/>
      <c r="D10" s="1427"/>
      <c r="E10" s="1434"/>
      <c r="F10" s="493"/>
      <c r="G10" s="1429"/>
      <c r="H10" s="1431"/>
      <c r="I10" s="494"/>
      <c r="J10" s="1429"/>
      <c r="K10" s="1431"/>
      <c r="L10" s="494"/>
      <c r="M10" s="1429"/>
      <c r="N10" s="1431"/>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288363</v>
      </c>
      <c r="E12" s="498">
        <f>D12/'20pobl'!D12*100</f>
        <v>3.3592504881381919</v>
      </c>
      <c r="F12" s="350"/>
      <c r="G12" s="355">
        <v>87854</v>
      </c>
      <c r="H12" s="498">
        <v>1.2521758861431274</v>
      </c>
      <c r="I12" s="350"/>
      <c r="J12" s="355">
        <v>59308</v>
      </c>
      <c r="K12" s="498">
        <v>5.1754394385100237</v>
      </c>
      <c r="L12" s="350"/>
      <c r="M12" s="355">
        <v>141201</v>
      </c>
      <c r="N12" s="498">
        <f>M12/'20pobl'!X12*100</f>
        <v>33.452897374724287</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42703</v>
      </c>
      <c r="E13" s="500">
        <f>D13/'20pobl'!D13*100</f>
        <v>3.1837284880439638</v>
      </c>
      <c r="F13" s="350"/>
      <c r="G13" s="368">
        <v>8575</v>
      </c>
      <c r="H13" s="501">
        <v>0.82117216460982601</v>
      </c>
      <c r="I13" s="350"/>
      <c r="J13" s="368">
        <v>7769</v>
      </c>
      <c r="K13" s="501">
        <v>3.8653087420954959</v>
      </c>
      <c r="L13" s="350"/>
      <c r="M13" s="368">
        <v>26359</v>
      </c>
      <c r="N13" s="501">
        <f>M13/'20pobl'!X13*100</f>
        <v>27.44099857376349</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31501</v>
      </c>
      <c r="E14" s="500">
        <f>D14/'20pobl'!D14*100</f>
        <v>3.1311253801960119</v>
      </c>
      <c r="F14" s="350"/>
      <c r="G14" s="368">
        <v>7683</v>
      </c>
      <c r="H14" s="501">
        <v>1.0540902075115761</v>
      </c>
      <c r="I14" s="350"/>
      <c r="J14" s="368">
        <v>6460</v>
      </c>
      <c r="K14" s="501">
        <v>3.3420938269561078</v>
      </c>
      <c r="L14" s="350"/>
      <c r="M14" s="368">
        <v>17358</v>
      </c>
      <c r="N14" s="501">
        <f>M14/'20pobl'!X14*100</f>
        <v>20.690641650674074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30856</v>
      </c>
      <c r="E15" s="500">
        <f>D15/'20pobl'!D15*100</f>
        <v>2.5502807656131963</v>
      </c>
      <c r="F15" s="350"/>
      <c r="G15" s="368">
        <v>8306</v>
      </c>
      <c r="H15" s="501">
        <v>0.82211576530208252</v>
      </c>
      <c r="I15" s="350"/>
      <c r="J15" s="368">
        <v>6632</v>
      </c>
      <c r="K15" s="501">
        <v>4.5104600233956305</v>
      </c>
      <c r="L15" s="350"/>
      <c r="M15" s="368">
        <v>15918</v>
      </c>
      <c r="N15" s="501">
        <f>M15/'20pobl'!X15*100</f>
        <v>30.291151284490965</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43050</v>
      </c>
      <c r="E16" s="500">
        <f>D16/'20pobl'!D16*100</f>
        <v>1.9453090262338817</v>
      </c>
      <c r="F16" s="350"/>
      <c r="G16" s="368">
        <v>17048</v>
      </c>
      <c r="H16" s="501">
        <v>0.93338567476371082</v>
      </c>
      <c r="I16" s="350"/>
      <c r="J16" s="368">
        <v>8632</v>
      </c>
      <c r="K16" s="501">
        <v>2.995422888334438</v>
      </c>
      <c r="L16" s="350"/>
      <c r="M16" s="368">
        <v>17370</v>
      </c>
      <c r="N16" s="501">
        <f>M16/'20pobl'!X16*100</f>
        <v>17.657104519486857</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17880</v>
      </c>
      <c r="E17" s="502">
        <f>D17/'20pobl'!D17*100</f>
        <v>3.0388162892789952</v>
      </c>
      <c r="F17" s="350"/>
      <c r="G17" s="377">
        <v>4641</v>
      </c>
      <c r="H17" s="502">
        <v>1.0308431101653879</v>
      </c>
      <c r="I17" s="350"/>
      <c r="J17" s="377">
        <v>3801</v>
      </c>
      <c r="K17" s="502">
        <v>3.8986614698189648</v>
      </c>
      <c r="L17" s="350"/>
      <c r="M17" s="377">
        <v>9438</v>
      </c>
      <c r="N17" s="502">
        <f>M17/'20pobl'!X17*100</f>
        <v>23.201730665224446</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125164</v>
      </c>
      <c r="E18" s="500">
        <f>D18/'20pobl'!D18*100</f>
        <v>5.2508219354508512</v>
      </c>
      <c r="F18" s="350"/>
      <c r="G18" s="368">
        <v>25885</v>
      </c>
      <c r="H18" s="501">
        <v>1.4769763438430599</v>
      </c>
      <c r="I18" s="350"/>
      <c r="J18" s="368">
        <v>21539</v>
      </c>
      <c r="K18" s="501">
        <v>5.2059138446516062</v>
      </c>
      <c r="L18" s="350"/>
      <c r="M18" s="368">
        <v>77740</v>
      </c>
      <c r="N18" s="501">
        <f>M18/'20pobl'!X18*100</f>
        <v>35.759792083534578</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74540</v>
      </c>
      <c r="E19" s="500">
        <f>D19/'20pobl'!D19*100</f>
        <v>3.5766278358954477</v>
      </c>
      <c r="F19" s="350"/>
      <c r="G19" s="368">
        <v>16952</v>
      </c>
      <c r="H19" s="501">
        <v>1.0092578811061828</v>
      </c>
      <c r="I19" s="350"/>
      <c r="J19" s="368">
        <v>13111</v>
      </c>
      <c r="K19" s="501">
        <v>4.7950115203159855</v>
      </c>
      <c r="L19" s="350"/>
      <c r="M19" s="368">
        <v>44477</v>
      </c>
      <c r="N19" s="501">
        <f>M19/'20pobl'!X19*100</f>
        <v>33.950353418927378</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219746</v>
      </c>
      <c r="E20" s="500">
        <f>D20/'20pobl'!D20*100</f>
        <v>2.7809039348830158</v>
      </c>
      <c r="F20" s="350"/>
      <c r="G20" s="368">
        <v>57570</v>
      </c>
      <c r="H20" s="501">
        <v>0.90337071669763946</v>
      </c>
      <c r="I20" s="350"/>
      <c r="J20" s="368">
        <v>44057</v>
      </c>
      <c r="K20" s="501">
        <v>4.0938394949534374</v>
      </c>
      <c r="L20" s="350"/>
      <c r="M20" s="368">
        <v>118119</v>
      </c>
      <c r="N20" s="501">
        <f>M20/'20pobl'!X20*100</f>
        <v>26.075640306764448</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158505</v>
      </c>
      <c r="E21" s="500">
        <f>D21/'20pobl'!D21*100</f>
        <v>3.0387092507086102</v>
      </c>
      <c r="F21" s="350"/>
      <c r="G21" s="368">
        <v>41709</v>
      </c>
      <c r="H21" s="501">
        <v>1.0005371029210579</v>
      </c>
      <c r="I21" s="350"/>
      <c r="J21" s="368">
        <v>32249</v>
      </c>
      <c r="K21" s="501">
        <v>4.2698298370397048</v>
      </c>
      <c r="L21" s="350"/>
      <c r="M21" s="368">
        <v>84547</v>
      </c>
      <c r="N21" s="501">
        <f>M21/'20pobl'!X21*100</f>
        <v>28.92889159578181</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36248</v>
      </c>
      <c r="E22" s="500">
        <f>D22/'20pobl'!D22*100</f>
        <v>3.4380910286008044</v>
      </c>
      <c r="F22" s="350"/>
      <c r="G22" s="368">
        <v>8908</v>
      </c>
      <c r="H22" s="501">
        <v>1.0810167965351154</v>
      </c>
      <c r="I22" s="350"/>
      <c r="J22" s="368">
        <v>6753</v>
      </c>
      <c r="K22" s="501">
        <v>4.2955829219887027</v>
      </c>
      <c r="L22" s="350"/>
      <c r="M22" s="368">
        <v>20587</v>
      </c>
      <c r="N22" s="501">
        <f>M22/'20pobl'!X22*100</f>
        <v>28.178595381814699</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75850</v>
      </c>
      <c r="E23" s="500">
        <f>D23/'20pobl'!D23*100</f>
        <v>2.8098586957810259</v>
      </c>
      <c r="F23" s="350"/>
      <c r="G23" s="368">
        <v>21564</v>
      </c>
      <c r="H23" s="501">
        <v>1.0839329212203344</v>
      </c>
      <c r="I23" s="350"/>
      <c r="J23" s="368">
        <v>13416</v>
      </c>
      <c r="K23" s="501">
        <v>2.8354284844744648</v>
      </c>
      <c r="L23" s="350"/>
      <c r="M23" s="368">
        <v>40870</v>
      </c>
      <c r="N23" s="501">
        <f>M23/'20pobl'!X23*100</f>
        <v>17.255938457900914</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185247</v>
      </c>
      <c r="E24" s="500">
        <f>D24/'20pobl'!D24*100</f>
        <v>2.6957161647945265</v>
      </c>
      <c r="F24" s="350"/>
      <c r="G24" s="368">
        <v>48784</v>
      </c>
      <c r="H24" s="501">
        <v>0.87030906997135771</v>
      </c>
      <c r="I24" s="350"/>
      <c r="J24" s="368">
        <v>32633</v>
      </c>
      <c r="K24" s="501">
        <v>3.6633774514756565</v>
      </c>
      <c r="L24" s="350"/>
      <c r="M24" s="368">
        <v>103830</v>
      </c>
      <c r="N24" s="501">
        <f>M24/'20pobl'!X24*100</f>
        <v>27.63288161214431</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43612</v>
      </c>
      <c r="E25" s="500">
        <f>D25/'20pobl'!D25*100</f>
        <v>2.8106093219530681</v>
      </c>
      <c r="F25" s="350"/>
      <c r="G25" s="368">
        <v>15969</v>
      </c>
      <c r="H25" s="501">
        <v>1.2302403856894901</v>
      </c>
      <c r="I25" s="350"/>
      <c r="J25" s="368">
        <v>8523</v>
      </c>
      <c r="K25" s="501">
        <v>4.6741324090729615</v>
      </c>
      <c r="L25" s="350"/>
      <c r="M25" s="368">
        <v>19120</v>
      </c>
      <c r="N25" s="501">
        <f>M25/'20pobl'!X25*100</f>
        <v>26.81288476910348</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16218</v>
      </c>
      <c r="E26" s="504">
        <f>D26/'20pobl'!D26*100</f>
        <v>2.4128363249548093</v>
      </c>
      <c r="F26" s="350"/>
      <c r="G26" s="377">
        <v>3388</v>
      </c>
      <c r="H26" s="502">
        <v>0.63360144823188169</v>
      </c>
      <c r="I26" s="350"/>
      <c r="J26" s="377">
        <v>2736</v>
      </c>
      <c r="K26" s="502">
        <v>2.8589640435114263</v>
      </c>
      <c r="L26" s="350"/>
      <c r="M26" s="377">
        <v>10094</v>
      </c>
      <c r="N26" s="502">
        <f>M26/'20pobl'!X26*100</f>
        <v>24.185935066490956</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69548</v>
      </c>
      <c r="E27" s="504">
        <f>D27/'20pobl'!D27*100</f>
        <v>3.1380199990795479</v>
      </c>
      <c r="F27" s="350"/>
      <c r="G27" s="377">
        <v>17681</v>
      </c>
      <c r="H27" s="502">
        <v>1.0424761417357189</v>
      </c>
      <c r="I27" s="350"/>
      <c r="J27" s="377">
        <v>12698</v>
      </c>
      <c r="K27" s="502">
        <v>3.514375228331986</v>
      </c>
      <c r="L27" s="350"/>
      <c r="M27" s="377">
        <v>39169</v>
      </c>
      <c r="N27" s="502">
        <f>M27/'20pobl'!X27*100</f>
        <v>24.645751535286418</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9275</v>
      </c>
      <c r="E28" s="504">
        <f>D28/'20pobl'!D28*100</f>
        <v>2.8779143731266403</v>
      </c>
      <c r="F28" s="350"/>
      <c r="G28" s="377">
        <v>1566</v>
      </c>
      <c r="H28" s="502">
        <v>0.62117960658624916</v>
      </c>
      <c r="I28" s="350"/>
      <c r="J28" s="377">
        <v>1655</v>
      </c>
      <c r="K28" s="502">
        <v>3.4406769090039711</v>
      </c>
      <c r="L28" s="350"/>
      <c r="M28" s="377">
        <v>6054</v>
      </c>
      <c r="N28" s="502">
        <f>M28/'20pobl'!X28*100</f>
        <v>27.418478260869566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3640</v>
      </c>
      <c r="E29" s="506">
        <f>D29/'20pobl'!D29*100</f>
        <v>2.1596606247589665</v>
      </c>
      <c r="F29" s="350"/>
      <c r="G29" s="389">
        <v>2024</v>
      </c>
      <c r="H29" s="507">
        <v>1.3681314595880736</v>
      </c>
      <c r="I29" s="350"/>
      <c r="J29" s="389">
        <v>556</v>
      </c>
      <c r="K29" s="507">
        <v>3.5317283872197165</v>
      </c>
      <c r="L29" s="350"/>
      <c r="M29" s="389">
        <v>1060</v>
      </c>
      <c r="N29" s="507">
        <f>M29/'20pobl'!X29*100</f>
        <v>21.797244499280279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1471946</v>
      </c>
      <c r="E31" s="1249">
        <f>D31/'20pobl'!D31*100</f>
        <v>3.0611104281820825</v>
      </c>
      <c r="F31" s="320"/>
      <c r="G31" s="1248">
        <f>SUM(G12:G29)</f>
        <v>396107</v>
      </c>
      <c r="H31" s="1249">
        <f>G31/'20pobl'!J31*100</f>
        <v>1.0315935233947657</v>
      </c>
      <c r="I31" s="320"/>
      <c r="J31" s="1248">
        <f>SUM(J12:J29)</f>
        <v>282528</v>
      </c>
      <c r="K31" s="1249">
        <f>J31/'20pobl'!Q31*100</f>
        <v>4.1451178578628101</v>
      </c>
      <c r="L31" s="320"/>
      <c r="M31" s="1248">
        <f>SUM(M12:M29)</f>
        <v>793311</v>
      </c>
      <c r="N31" s="1249">
        <f>M31/'20pobl'!X31*100</f>
        <v>27.623653570132745</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18" t="str">
        <f>'24solcasaad_pobl'!B34:N34</f>
        <v xml:space="preserve">(1) Cifras INE de población referidas al 01/01/2023. Publicado Censo de Población Anual el 13/12/2023 </v>
      </c>
      <c r="C34" s="1435"/>
      <c r="D34" s="1435"/>
      <c r="E34" s="1435"/>
      <c r="F34" s="1435"/>
      <c r="G34" s="1435"/>
      <c r="H34" s="1435"/>
      <c r="I34" s="1435"/>
      <c r="J34" s="1435"/>
      <c r="K34" s="1435"/>
      <c r="L34" s="1435"/>
      <c r="M34" s="1435"/>
      <c r="N34" s="1435"/>
    </row>
    <row r="35" spans="2:14" ht="29.25" customHeight="1" x14ac:dyDescent="0.2">
      <c r="B35" s="1432"/>
      <c r="C35" s="1432"/>
      <c r="D35" s="1432"/>
      <c r="E35" s="510"/>
    </row>
    <row r="36" spans="2:14" ht="4.5" customHeight="1" x14ac:dyDescent="0.2">
      <c r="B36" s="1412"/>
      <c r="C36" s="1412"/>
      <c r="D36" s="1412"/>
      <c r="E36" s="452"/>
    </row>
  </sheetData>
  <mergeCells count="23">
    <mergeCell ref="B34:N34"/>
    <mergeCell ref="B35:D35"/>
    <mergeCell ref="B36:D36"/>
    <mergeCell ref="J8:K8"/>
    <mergeCell ref="M8:N8"/>
    <mergeCell ref="D9:D10"/>
    <mergeCell ref="E9:E10"/>
    <mergeCell ref="G9:G10"/>
    <mergeCell ref="H9:H10"/>
    <mergeCell ref="J9:J10"/>
    <mergeCell ref="K9:K10"/>
    <mergeCell ref="M9:M10"/>
    <mergeCell ref="N9:N10"/>
    <mergeCell ref="B2:C2"/>
    <mergeCell ref="B3:C3"/>
    <mergeCell ref="A4:N4"/>
    <mergeCell ref="B5:N5"/>
    <mergeCell ref="B7:B10"/>
    <mergeCell ref="D7:E8"/>
    <mergeCell ref="G7:H7"/>
    <mergeCell ref="J7:K7"/>
    <mergeCell ref="M7:N7"/>
    <mergeCell ref="G8:H8"/>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3" width="11.140625" style="220" customWidth="1"/>
    <col min="24"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1" t="s">
        <v>365</v>
      </c>
      <c r="C3" s="1361"/>
      <c r="D3" s="1361"/>
      <c r="E3" s="1361"/>
      <c r="F3" s="1361"/>
      <c r="G3" s="1361"/>
      <c r="H3" s="1361"/>
      <c r="I3" s="1361"/>
      <c r="J3" s="1361"/>
      <c r="K3" s="1361"/>
      <c r="L3" s="1361"/>
      <c r="M3" s="1361"/>
      <c r="N3" s="1361"/>
      <c r="O3" s="1361"/>
      <c r="P3" s="1361"/>
      <c r="Q3" s="1361"/>
      <c r="R3" s="1361"/>
      <c r="S3" s="1361"/>
      <c r="T3" s="1361"/>
      <c r="U3" s="1361"/>
      <c r="V3" s="1361"/>
      <c r="W3" s="1361"/>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J7</f>
        <v>45535</v>
      </c>
      <c r="X6" s="1369"/>
    </row>
    <row r="7" spans="1:26" x14ac:dyDescent="0.25">
      <c r="B7" s="225"/>
      <c r="C7" s="219"/>
      <c r="D7" s="226">
        <v>43465</v>
      </c>
      <c r="E7" s="227">
        <v>43830</v>
      </c>
      <c r="F7" s="228">
        <v>44196</v>
      </c>
      <c r="G7" s="228">
        <v>44561</v>
      </c>
      <c r="H7" s="228">
        <v>44926</v>
      </c>
      <c r="I7" s="228">
        <v>45291</v>
      </c>
      <c r="J7" s="228">
        <f>EVO!J7</f>
        <v>45535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388846</v>
      </c>
      <c r="E9" s="300">
        <v>410355</v>
      </c>
      <c r="F9" s="300">
        <v>396745</v>
      </c>
      <c r="G9" s="254">
        <v>402114</v>
      </c>
      <c r="H9" s="254">
        <v>422621</v>
      </c>
      <c r="I9" s="254">
        <v>420976</v>
      </c>
      <c r="J9" s="301">
        <v>415660</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-3.0919374618228912E-2</v>
      </c>
      <c r="X9" s="279">
        <v>-13262</v>
      </c>
    </row>
    <row r="10" spans="1:26" x14ac:dyDescent="0.25">
      <c r="B10" s="303" t="s">
        <v>7</v>
      </c>
      <c r="C10" s="219"/>
      <c r="D10" s="253">
        <v>49707</v>
      </c>
      <c r="E10" s="254">
        <v>51252</v>
      </c>
      <c r="F10" s="254">
        <v>47953</v>
      </c>
      <c r="G10" s="254">
        <v>48669</v>
      </c>
      <c r="H10" s="254">
        <v>51170</v>
      </c>
      <c r="I10" s="254">
        <v>54128</v>
      </c>
      <c r="J10" s="257">
        <v>56996</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7.6838784031438401E-2</v>
      </c>
      <c r="X10" s="257">
        <v>4067</v>
      </c>
    </row>
    <row r="11" spans="1:26" x14ac:dyDescent="0.25">
      <c r="B11" s="303" t="s">
        <v>37</v>
      </c>
      <c r="C11" s="219"/>
      <c r="D11" s="253">
        <v>38844</v>
      </c>
      <c r="E11" s="254">
        <v>40697</v>
      </c>
      <c r="F11" s="254">
        <v>39355</v>
      </c>
      <c r="G11" s="254">
        <v>41002</v>
      </c>
      <c r="H11" s="254">
        <v>43882</v>
      </c>
      <c r="I11" s="254">
        <v>46871</v>
      </c>
      <c r="J11" s="257">
        <v>49643</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7.0099803841262354E-2</v>
      </c>
      <c r="X11" s="257">
        <v>3252</v>
      </c>
    </row>
    <row r="12" spans="1:26" x14ac:dyDescent="0.25">
      <c r="B12" s="303" t="s">
        <v>38</v>
      </c>
      <c r="C12" s="219"/>
      <c r="D12" s="253">
        <v>27993</v>
      </c>
      <c r="E12" s="254">
        <v>32479</v>
      </c>
      <c r="F12" s="254">
        <v>32836</v>
      </c>
      <c r="G12" s="254">
        <v>35355</v>
      </c>
      <c r="H12" s="254">
        <v>39461</v>
      </c>
      <c r="I12" s="254">
        <v>43584</v>
      </c>
      <c r="J12" s="257">
        <v>45609</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7.0809757471885115E-2</v>
      </c>
      <c r="X12" s="257">
        <v>3016</v>
      </c>
    </row>
    <row r="13" spans="1:26" x14ac:dyDescent="0.25">
      <c r="B13" s="303" t="s">
        <v>6</v>
      </c>
      <c r="C13" s="219"/>
      <c r="D13" s="253">
        <v>48834</v>
      </c>
      <c r="E13" s="254">
        <v>53168</v>
      </c>
      <c r="F13" s="254">
        <v>54714</v>
      </c>
      <c r="G13" s="254">
        <v>58012</v>
      </c>
      <c r="H13" s="254">
        <v>57712</v>
      </c>
      <c r="I13" s="254">
        <v>63120</v>
      </c>
      <c r="J13" s="257">
        <v>72563</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0.19541687945832842</v>
      </c>
      <c r="X13" s="257">
        <v>11862</v>
      </c>
      <c r="Z13" s="224"/>
    </row>
    <row r="14" spans="1:26" x14ac:dyDescent="0.25">
      <c r="B14" s="303" t="s">
        <v>5</v>
      </c>
      <c r="C14" s="219"/>
      <c r="D14" s="253">
        <v>24752</v>
      </c>
      <c r="E14" s="254">
        <v>25483</v>
      </c>
      <c r="F14" s="254">
        <v>25356</v>
      </c>
      <c r="G14" s="254">
        <v>23258</v>
      </c>
      <c r="H14" s="254">
        <v>23164</v>
      </c>
      <c r="I14" s="254">
        <v>23876</v>
      </c>
      <c r="J14" s="257">
        <v>24208</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2.0315265952963069E-2</v>
      </c>
      <c r="X14" s="257">
        <v>482</v>
      </c>
      <c r="Z14" s="224"/>
    </row>
    <row r="15" spans="1:26" x14ac:dyDescent="0.25">
      <c r="B15" s="303" t="s">
        <v>4</v>
      </c>
      <c r="C15" s="219"/>
      <c r="D15" s="253">
        <v>129374</v>
      </c>
      <c r="E15" s="254">
        <v>146192</v>
      </c>
      <c r="F15" s="254">
        <v>140933</v>
      </c>
      <c r="G15" s="254">
        <v>142154</v>
      </c>
      <c r="H15" s="254">
        <v>146929</v>
      </c>
      <c r="I15" s="254">
        <v>156550</v>
      </c>
      <c r="J15" s="257">
        <v>160193</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4.114049511578477E-2</v>
      </c>
      <c r="X15" s="257">
        <v>6330</v>
      </c>
      <c r="Z15" s="224"/>
    </row>
    <row r="16" spans="1:26" x14ac:dyDescent="0.25">
      <c r="B16" s="303" t="s">
        <v>40</v>
      </c>
      <c r="C16" s="219"/>
      <c r="D16" s="253">
        <v>86579</v>
      </c>
      <c r="E16" s="254">
        <v>89837</v>
      </c>
      <c r="F16" s="254">
        <v>84968</v>
      </c>
      <c r="G16" s="254">
        <v>87354</v>
      </c>
      <c r="H16" s="254">
        <v>89947</v>
      </c>
      <c r="I16" s="254">
        <v>94676</v>
      </c>
      <c r="J16" s="257">
        <v>98324</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2.8999612780341799E-2</v>
      </c>
      <c r="X16" s="257">
        <v>2771</v>
      </c>
      <c r="Z16" s="224"/>
    </row>
    <row r="17" spans="2:28" x14ac:dyDescent="0.25">
      <c r="B17" s="303" t="s">
        <v>41</v>
      </c>
      <c r="C17" s="219"/>
      <c r="D17" s="253">
        <v>318602</v>
      </c>
      <c r="E17" s="254">
        <v>334206</v>
      </c>
      <c r="F17" s="254">
        <v>321411</v>
      </c>
      <c r="G17" s="254">
        <v>337967</v>
      </c>
      <c r="H17" s="254">
        <v>354754</v>
      </c>
      <c r="I17" s="254">
        <v>352939</v>
      </c>
      <c r="J17" s="257">
        <v>374354</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6.7628795432250755E-4</v>
      </c>
      <c r="X17" s="257">
        <v>253</v>
      </c>
      <c r="Z17" s="224"/>
    </row>
    <row r="18" spans="2:28" x14ac:dyDescent="0.25">
      <c r="B18" s="303" t="s">
        <v>3</v>
      </c>
      <c r="C18" s="219"/>
      <c r="D18" s="253">
        <v>116879</v>
      </c>
      <c r="E18" s="254">
        <v>144556</v>
      </c>
      <c r="F18" s="254">
        <v>155768</v>
      </c>
      <c r="G18" s="254">
        <v>166723</v>
      </c>
      <c r="H18" s="254">
        <v>185933</v>
      </c>
      <c r="I18" s="254">
        <v>205653</v>
      </c>
      <c r="J18" s="257">
        <v>213093</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5.9684421480822092E-2</v>
      </c>
      <c r="X18" s="257">
        <v>12002</v>
      </c>
      <c r="Z18" s="224"/>
    </row>
    <row r="19" spans="2:28" x14ac:dyDescent="0.25">
      <c r="B19" s="303" t="s">
        <v>2</v>
      </c>
      <c r="C19" s="219"/>
      <c r="D19" s="253">
        <v>54680</v>
      </c>
      <c r="E19" s="254">
        <v>56883</v>
      </c>
      <c r="F19" s="254">
        <v>52977</v>
      </c>
      <c r="G19" s="254">
        <v>54286</v>
      </c>
      <c r="H19" s="254">
        <v>56834</v>
      </c>
      <c r="I19" s="254">
        <v>58876</v>
      </c>
      <c r="J19" s="257">
        <v>58261</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5.8392154842246136E-4</v>
      </c>
      <c r="X19" s="257">
        <v>34</v>
      </c>
      <c r="Z19" s="224"/>
    </row>
    <row r="20" spans="2:28" x14ac:dyDescent="0.25">
      <c r="B20" s="303" t="s">
        <v>35</v>
      </c>
      <c r="C20" s="219"/>
      <c r="D20" s="253">
        <v>80184</v>
      </c>
      <c r="E20" s="254">
        <v>80673</v>
      </c>
      <c r="F20" s="254">
        <v>77385</v>
      </c>
      <c r="G20" s="254">
        <v>77804</v>
      </c>
      <c r="H20" s="254">
        <v>79633</v>
      </c>
      <c r="I20" s="254">
        <v>83919</v>
      </c>
      <c r="J20" s="257">
        <v>84471</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1.2380450154605871E-2</v>
      </c>
      <c r="X20" s="257">
        <v>1033</v>
      </c>
      <c r="Z20" s="224"/>
    </row>
    <row r="21" spans="2:28" x14ac:dyDescent="0.25">
      <c r="B21" s="303" t="s">
        <v>42</v>
      </c>
      <c r="C21" s="219"/>
      <c r="D21" s="253">
        <v>215222</v>
      </c>
      <c r="E21" s="254">
        <v>228990</v>
      </c>
      <c r="F21" s="254">
        <v>223671</v>
      </c>
      <c r="G21" s="254">
        <v>216089</v>
      </c>
      <c r="H21" s="254">
        <v>224953</v>
      </c>
      <c r="I21" s="254">
        <v>237216</v>
      </c>
      <c r="J21" s="257">
        <v>252940</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7.8791807767437438E-2</v>
      </c>
      <c r="X21" s="257">
        <v>18474</v>
      </c>
      <c r="Z21" s="224"/>
    </row>
    <row r="22" spans="2:28" x14ac:dyDescent="0.25">
      <c r="B22" s="303" t="s">
        <v>43</v>
      </c>
      <c r="C22" s="219"/>
      <c r="D22" s="253">
        <v>44249</v>
      </c>
      <c r="E22" s="254">
        <v>53719</v>
      </c>
      <c r="F22" s="254">
        <v>52094</v>
      </c>
      <c r="G22" s="254">
        <v>54205</v>
      </c>
      <c r="H22" s="254">
        <v>55440</v>
      </c>
      <c r="I22" s="254">
        <v>62760</v>
      </c>
      <c r="J22" s="257">
        <v>65755</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8.3242726763533392E-2</v>
      </c>
      <c r="X22" s="257">
        <v>5053</v>
      </c>
      <c r="Z22" s="224"/>
    </row>
    <row r="23" spans="2:28" x14ac:dyDescent="0.25">
      <c r="B23" s="303" t="s">
        <v>44</v>
      </c>
      <c r="C23" s="219"/>
      <c r="D23" s="253">
        <v>20012</v>
      </c>
      <c r="E23" s="254">
        <v>20052</v>
      </c>
      <c r="F23" s="254">
        <v>19700</v>
      </c>
      <c r="G23" s="254">
        <v>20426</v>
      </c>
      <c r="H23" s="254">
        <v>21291</v>
      </c>
      <c r="I23" s="254">
        <v>22108</v>
      </c>
      <c r="J23" s="257">
        <v>21678</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-8.2349711776008583E-3</v>
      </c>
      <c r="X23" s="257">
        <v>-180</v>
      </c>
      <c r="Z23" s="224"/>
    </row>
    <row r="24" spans="2:28" x14ac:dyDescent="0.25">
      <c r="B24" s="303" t="s">
        <v>45</v>
      </c>
      <c r="C24" s="219"/>
      <c r="D24" s="253">
        <v>102813</v>
      </c>
      <c r="E24" s="254">
        <v>106366</v>
      </c>
      <c r="F24" s="254">
        <v>105906</v>
      </c>
      <c r="G24" s="254">
        <v>107110</v>
      </c>
      <c r="H24" s="254">
        <v>108983</v>
      </c>
      <c r="I24" s="254">
        <v>114252</v>
      </c>
      <c r="J24" s="257">
        <v>116059</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3.5113537040009968E-2</v>
      </c>
      <c r="X24" s="257">
        <v>3937</v>
      </c>
      <c r="Z24" s="224"/>
    </row>
    <row r="25" spans="2:28" x14ac:dyDescent="0.25">
      <c r="B25" s="303" t="s">
        <v>46</v>
      </c>
      <c r="C25" s="219"/>
      <c r="D25" s="253">
        <v>15257</v>
      </c>
      <c r="E25" s="254">
        <v>15375</v>
      </c>
      <c r="F25" s="254">
        <v>14687</v>
      </c>
      <c r="G25" s="254">
        <v>15454</v>
      </c>
      <c r="H25" s="254">
        <v>14358</v>
      </c>
      <c r="I25" s="254">
        <v>14631</v>
      </c>
      <c r="J25" s="257">
        <v>14876</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2.0301783264746298E-2</v>
      </c>
      <c r="X25" s="257">
        <v>296</v>
      </c>
      <c r="Z25" s="224"/>
    </row>
    <row r="26" spans="2:28" x14ac:dyDescent="0.25">
      <c r="B26" s="305" t="s">
        <v>1</v>
      </c>
      <c r="C26" s="219"/>
      <c r="D26" s="260">
        <v>4359</v>
      </c>
      <c r="E26" s="261">
        <v>4461</v>
      </c>
      <c r="F26" s="261">
        <v>4491</v>
      </c>
      <c r="G26" s="261">
        <v>4622</v>
      </c>
      <c r="H26" s="261">
        <v>4953</v>
      </c>
      <c r="I26" s="261">
        <v>5237</v>
      </c>
      <c r="J26" s="265">
        <v>5523</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6.9934134056567121E-2</v>
      </c>
      <c r="X26" s="265">
        <v>361</v>
      </c>
      <c r="Z26" s="224"/>
      <c r="AA26" s="224"/>
      <c r="AB26" s="286"/>
    </row>
    <row r="27" spans="2:28" x14ac:dyDescent="0.25">
      <c r="B27" s="235" t="s">
        <v>0</v>
      </c>
      <c r="C27" s="219"/>
      <c r="D27" s="1228">
        <f>SUM(D9:D26)</f>
        <v>1767186</v>
      </c>
      <c r="E27" s="306">
        <f>SUM(E9:E26)</f>
        <v>1894744</v>
      </c>
      <c r="F27" s="307">
        <f>SUM(F9:F26)</f>
        <v>1850950</v>
      </c>
      <c r="G27" s="306">
        <v>1892604</v>
      </c>
      <c r="H27" s="307">
        <v>1982018</v>
      </c>
      <c r="I27" s="306">
        <v>2061372</v>
      </c>
      <c r="J27" s="306">
        <f>SUM(J9:J26)</f>
        <v>2130206</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2.8873781952980737E-2</v>
      </c>
      <c r="X27" s="243">
        <v>59781</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3"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9" zoomScale="84" zoomScaleNormal="84" workbookViewId="0">
      <selection activeCell="AG44" sqref="AG44"/>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552"/>
      <c r="C2" s="1552"/>
      <c r="D2" s="1552"/>
      <c r="E2" s="1552"/>
      <c r="F2" s="1552"/>
      <c r="G2" s="1552"/>
      <c r="H2" s="1552"/>
      <c r="I2" s="1552"/>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553"/>
      <c r="C3" s="1553"/>
      <c r="D3" s="1553"/>
      <c r="E3" s="1553"/>
      <c r="F3" s="1553"/>
      <c r="G3" s="1553"/>
      <c r="H3" s="1553"/>
      <c r="I3" s="1553"/>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458" t="s">
        <v>426</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1458"/>
      <c r="Z4" s="1458"/>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1414"/>
      <c r="V5" s="1414"/>
      <c r="W5" s="1414"/>
      <c r="X5" s="1414"/>
      <c r="Y5" s="1414"/>
      <c r="Z5" s="1414"/>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554" t="s">
        <v>12</v>
      </c>
      <c r="D7" s="1548" t="s">
        <v>478</v>
      </c>
      <c r="E7" s="1548"/>
      <c r="G7" s="1548"/>
      <c r="H7" s="1548"/>
      <c r="J7" s="1548"/>
      <c r="K7" s="1548"/>
      <c r="M7" s="1548"/>
      <c r="N7" s="1548"/>
      <c r="P7" s="1548" t="s">
        <v>179</v>
      </c>
      <c r="Q7" s="1548"/>
      <c r="S7" s="1548"/>
      <c r="T7" s="1548"/>
      <c r="V7" s="1548"/>
      <c r="W7" s="1548"/>
      <c r="Y7" s="1548"/>
      <c r="Z7" s="1548"/>
      <c r="AA7" s="512"/>
      <c r="AB7" s="512"/>
      <c r="AI7" s="514"/>
    </row>
    <row r="8" spans="1:50" s="513" customFormat="1" ht="37.5" customHeight="1" x14ac:dyDescent="0.2">
      <c r="A8" s="512"/>
      <c r="B8" s="1554"/>
      <c r="D8" s="1548"/>
      <c r="E8" s="1548"/>
      <c r="G8" s="1548" t="s">
        <v>169</v>
      </c>
      <c r="H8" s="1548"/>
      <c r="J8" s="1548" t="s">
        <v>175</v>
      </c>
      <c r="K8" s="1548"/>
      <c r="M8" s="1548" t="s">
        <v>170</v>
      </c>
      <c r="N8" s="1548"/>
      <c r="P8" s="1548"/>
      <c r="Q8" s="1548"/>
      <c r="S8" s="1548" t="s">
        <v>180</v>
      </c>
      <c r="T8" s="1548"/>
      <c r="V8" s="1548" t="s">
        <v>181</v>
      </c>
      <c r="W8" s="1548"/>
      <c r="Y8" s="1548" t="s">
        <v>182</v>
      </c>
      <c r="Z8" s="1548"/>
      <c r="AA8" s="512"/>
      <c r="AB8" s="512"/>
      <c r="AI8" s="514"/>
    </row>
    <row r="9" spans="1:50" s="325" customFormat="1" ht="36.75" customHeight="1" x14ac:dyDescent="0.2">
      <c r="A9" s="889"/>
      <c r="B9" s="1554"/>
      <c r="D9" s="889" t="s">
        <v>9</v>
      </c>
      <c r="E9" s="889" t="s">
        <v>10</v>
      </c>
      <c r="G9" s="889" t="s">
        <v>9</v>
      </c>
      <c r="H9" s="324" t="s">
        <v>10</v>
      </c>
      <c r="J9" s="889" t="s">
        <v>9</v>
      </c>
      <c r="K9" s="324" t="s">
        <v>10</v>
      </c>
      <c r="M9" s="889" t="s">
        <v>9</v>
      </c>
      <c r="N9" s="324" t="s">
        <v>10</v>
      </c>
      <c r="P9" s="889" t="s">
        <v>9</v>
      </c>
      <c r="Q9" s="889" t="s">
        <v>111</v>
      </c>
      <c r="S9" s="889" t="s">
        <v>9</v>
      </c>
      <c r="T9" s="324" t="s">
        <v>111</v>
      </c>
      <c r="V9" s="889" t="s">
        <v>9</v>
      </c>
      <c r="W9" s="324" t="s">
        <v>10</v>
      </c>
      <c r="Y9" s="889"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288363</v>
      </c>
      <c r="Q11" s="533">
        <f>P11*100/D11</f>
        <v>3.3592504881381924</v>
      </c>
      <c r="R11" s="527"/>
      <c r="S11" s="530">
        <f>'44apbpcasaad'!G12</f>
        <v>87854</v>
      </c>
      <c r="T11" s="534">
        <f>S11*100/G11</f>
        <v>1.2521758861431276</v>
      </c>
      <c r="U11" s="527"/>
      <c r="V11" s="530">
        <f>'44apbpcasaad'!J12</f>
        <v>59308</v>
      </c>
      <c r="W11" s="534">
        <f>V11*100/J11</f>
        <v>5.1754394385100237</v>
      </c>
      <c r="X11" s="527"/>
      <c r="Y11" s="530">
        <f>'44apbpcasaad'!M12</f>
        <v>141201</v>
      </c>
      <c r="Z11" s="520">
        <f>Y11*100/M11</f>
        <v>33.452897374724287</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5.2508219354508512</v>
      </c>
      <c r="AG11" s="396"/>
      <c r="AH11" s="522">
        <f>_xlfn.RANK.EQ(T11,T$11:T$30,0)</f>
        <v>3</v>
      </c>
      <c r="AI11" s="522">
        <v>1</v>
      </c>
      <c r="AJ11" s="522">
        <f>MATCH(AI11,AH$11:AH$30,0)</f>
        <v>7</v>
      </c>
      <c r="AK11" s="523" t="str">
        <f>INDEX(B$11:B$30,AJ11,1)</f>
        <v>Castilla y León</v>
      </c>
      <c r="AL11" s="524">
        <f>INDEX(T$11:T$30,AJ11,1)</f>
        <v>1.4769763438430599</v>
      </c>
      <c r="AM11" s="396"/>
      <c r="AN11" s="522">
        <f>_xlfn.RANK.EQ(W11,W$11:W$30,0)</f>
        <v>2</v>
      </c>
      <c r="AO11" s="522">
        <v>1</v>
      </c>
      <c r="AP11" s="522">
        <f>MATCH(AO11,AN$11:AN$30,0)</f>
        <v>7</v>
      </c>
      <c r="AQ11" s="523" t="str">
        <f>INDEX(B$11:B$30,AP11,1)</f>
        <v>Castilla y León</v>
      </c>
      <c r="AR11" s="524">
        <f>INDEX(W$11:W$30,AP11,1)</f>
        <v>5.2059138446516053</v>
      </c>
      <c r="AS11" s="396"/>
      <c r="AT11" s="522">
        <f>_xlfn.RANK.EQ(Z11,Z$11:Z$30,0)</f>
        <v>3</v>
      </c>
      <c r="AU11" s="522">
        <v>1</v>
      </c>
      <c r="AV11" s="522">
        <f>MATCH(AU11,AT$11:AT$30,0)</f>
        <v>7</v>
      </c>
      <c r="AW11" s="523" t="str">
        <f>INDEX(B$11:B$30,AV11,1)</f>
        <v>Castilla y León</v>
      </c>
      <c r="AX11" s="524">
        <f>INDEX(Z$11:Z$30,AV11,1)</f>
        <v>35.759792083534578</v>
      </c>
    </row>
    <row r="12" spans="1:50" s="329" customFormat="1" ht="18" customHeight="1" x14ac:dyDescent="0.1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42703</v>
      </c>
      <c r="Q12" s="533">
        <f t="shared" ref="Q12:Q28" si="9">P12*100/D12</f>
        <v>3.1837284880439638</v>
      </c>
      <c r="R12" s="527"/>
      <c r="S12" s="530">
        <f>'44apbpcasaad'!G13</f>
        <v>8575</v>
      </c>
      <c r="T12" s="534">
        <f t="shared" ref="T12:T28" si="10">S12*100/G12</f>
        <v>0.82117216460982589</v>
      </c>
      <c r="U12" s="527"/>
      <c r="V12" s="530">
        <f>'44apbpcasaad'!J13</f>
        <v>7769</v>
      </c>
      <c r="W12" s="534">
        <f t="shared" ref="W12:W28" si="11">V12*100/J12</f>
        <v>3.8653087420954959</v>
      </c>
      <c r="X12" s="527"/>
      <c r="Y12" s="530">
        <f>'44apbpcasaad'!M13</f>
        <v>26359</v>
      </c>
      <c r="Z12" s="520">
        <f t="shared" ref="Z12:Z28" si="12">Y12*100/M12</f>
        <v>27.440998573763494</v>
      </c>
      <c r="AA12" s="521"/>
      <c r="AB12" s="522">
        <f t="shared" si="2"/>
        <v>5</v>
      </c>
      <c r="AC12" s="522">
        <v>2</v>
      </c>
      <c r="AD12" s="522">
        <f t="shared" ref="AD12:AD28" si="13">MATCH(AC12,AB$11:AB$30,0)</f>
        <v>8</v>
      </c>
      <c r="AE12" s="523" t="str">
        <f t="shared" si="3"/>
        <v>Castilla - La Mancha</v>
      </c>
      <c r="AF12" s="524">
        <f t="shared" si="4"/>
        <v>3.5766278358954477</v>
      </c>
      <c r="AG12" s="396"/>
      <c r="AH12" s="522">
        <f t="shared" ref="AH12:AH30" si="14">_xlfn.RANK.EQ(T12,T$11:T$30,0)</f>
        <v>17</v>
      </c>
      <c r="AI12" s="522">
        <v>2</v>
      </c>
      <c r="AJ12" s="522">
        <f t="shared" ref="AJ12:AJ28" si="15">MATCH(AI12,AH$11:AH$30,0)</f>
        <v>18</v>
      </c>
      <c r="AK12" s="523" t="str">
        <f t="shared" ref="AK12:AK29" si="16">INDEX(B$11:B$30,AJ12,1)</f>
        <v>Ceuta y Melilla</v>
      </c>
      <c r="AL12" s="524">
        <f t="shared" ref="AL12:AL29" si="17">INDEX(T$11:T$30,AJ12,1)</f>
        <v>1.3681314595880734</v>
      </c>
      <c r="AM12" s="396"/>
      <c r="AN12" s="522">
        <f t="shared" ref="AN12:AN30" si="18">_xlfn.RANK.EQ(W12,W$11:W$30,0)</f>
        <v>11</v>
      </c>
      <c r="AO12" s="522">
        <v>2</v>
      </c>
      <c r="AP12" s="522">
        <f t="shared" ref="AP12:AP28" si="19">MATCH(AO12,AN$11:AN$30,0)</f>
        <v>1</v>
      </c>
      <c r="AQ12" s="523" t="str">
        <f t="shared" ref="AQ12:AQ29" si="20">INDEX(B$11:B$30,AP12,1)</f>
        <v>Andalucía</v>
      </c>
      <c r="AR12" s="524">
        <f t="shared" ref="AR12:AR28" si="21">INDEX(W$11:W$30,AP12,1)</f>
        <v>5.1754394385100237</v>
      </c>
      <c r="AS12" s="396"/>
      <c r="AT12" s="522">
        <f t="shared" ref="AT12:AT30" si="22">_xlfn.RANK.EQ(Z12,Z$11:Z$30,0)</f>
        <v>9</v>
      </c>
      <c r="AU12" s="522">
        <v>2</v>
      </c>
      <c r="AV12" s="522">
        <f t="shared" ref="AV12:AV28" si="23">MATCH(AU12,AT$11:AT$30,0)</f>
        <v>8</v>
      </c>
      <c r="AW12" s="523" t="str">
        <f t="shared" ref="AW12:AW29" si="24">INDEX(B$11:B$30,AV12,1)</f>
        <v>Castilla - La Mancha</v>
      </c>
      <c r="AX12" s="524">
        <f t="shared" ref="AX12:AX29" si="25">INDEX(Z$11:Z$30,AV12,1)</f>
        <v>33.950353418927378</v>
      </c>
    </row>
    <row r="13" spans="1:50" s="329" customFormat="1" ht="18" customHeight="1" x14ac:dyDescent="0.1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31501</v>
      </c>
      <c r="Q13" s="533">
        <f t="shared" si="9"/>
        <v>3.1311253801960124</v>
      </c>
      <c r="R13" s="527"/>
      <c r="S13" s="530">
        <f>'44apbpcasaad'!G14</f>
        <v>7683</v>
      </c>
      <c r="T13" s="534">
        <f t="shared" si="10"/>
        <v>1.0540902075115761</v>
      </c>
      <c r="U13" s="527"/>
      <c r="V13" s="530">
        <f>'44apbpcasaad'!J14</f>
        <v>6460</v>
      </c>
      <c r="W13" s="534">
        <f t="shared" si="11"/>
        <v>3.3420938269561078</v>
      </c>
      <c r="X13" s="527"/>
      <c r="Y13" s="530">
        <f>'44apbpcasaad'!M14</f>
        <v>17358</v>
      </c>
      <c r="Z13" s="520">
        <f t="shared" si="12"/>
        <v>20.690641650674074</v>
      </c>
      <c r="AA13" s="521">
        <f ca="1">_xlfn.SHEETS()</f>
        <v>92</v>
      </c>
      <c r="AB13" s="522">
        <f t="shared" si="2"/>
        <v>7</v>
      </c>
      <c r="AC13" s="522">
        <v>3</v>
      </c>
      <c r="AD13" s="522">
        <f t="shared" si="13"/>
        <v>11</v>
      </c>
      <c r="AE13" s="523" t="str">
        <f t="shared" si="3"/>
        <v>Extremadura</v>
      </c>
      <c r="AF13" s="525">
        <f t="shared" si="4"/>
        <v>3.4380910286008048</v>
      </c>
      <c r="AG13" s="396"/>
      <c r="AH13" s="522">
        <f t="shared" si="14"/>
        <v>7</v>
      </c>
      <c r="AI13" s="522">
        <v>3</v>
      </c>
      <c r="AJ13" s="522">
        <f t="shared" si="15"/>
        <v>1</v>
      </c>
      <c r="AK13" s="523" t="str">
        <f t="shared" si="16"/>
        <v>Andalucía</v>
      </c>
      <c r="AL13" s="524">
        <f t="shared" si="17"/>
        <v>1.2521758861431276</v>
      </c>
      <c r="AM13" s="396"/>
      <c r="AN13" s="522">
        <f t="shared" si="18"/>
        <v>16</v>
      </c>
      <c r="AO13" s="522">
        <v>3</v>
      </c>
      <c r="AP13" s="522">
        <f t="shared" si="19"/>
        <v>8</v>
      </c>
      <c r="AQ13" s="523" t="str">
        <f t="shared" si="20"/>
        <v>Castilla - La Mancha</v>
      </c>
      <c r="AR13" s="524">
        <f t="shared" si="21"/>
        <v>4.7950115203159855</v>
      </c>
      <c r="AS13" s="396"/>
      <c r="AT13" s="522">
        <f t="shared" si="22"/>
        <v>17</v>
      </c>
      <c r="AU13" s="522">
        <v>3</v>
      </c>
      <c r="AV13" s="522">
        <f t="shared" si="23"/>
        <v>1</v>
      </c>
      <c r="AW13" s="523" t="str">
        <f t="shared" si="24"/>
        <v>Andalucía</v>
      </c>
      <c r="AX13" s="524">
        <f t="shared" si="25"/>
        <v>33.452897374724287</v>
      </c>
    </row>
    <row r="14" spans="1:50" s="329" customFormat="1" ht="18" customHeight="1" x14ac:dyDescent="0.1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30856</v>
      </c>
      <c r="Q14" s="533">
        <f t="shared" si="9"/>
        <v>2.5502807656131963</v>
      </c>
      <c r="R14" s="527"/>
      <c r="S14" s="530">
        <f>'44apbpcasaad'!G15</f>
        <v>8306</v>
      </c>
      <c r="T14" s="534">
        <f t="shared" si="10"/>
        <v>0.82211576530208252</v>
      </c>
      <c r="U14" s="527"/>
      <c r="V14" s="530">
        <f>'44apbpcasaad'!J15</f>
        <v>6632</v>
      </c>
      <c r="W14" s="534">
        <f t="shared" si="11"/>
        <v>4.5104600233956313</v>
      </c>
      <c r="X14" s="527"/>
      <c r="Y14" s="530">
        <f>'44apbpcasaad'!M15</f>
        <v>15918</v>
      </c>
      <c r="Z14" s="520">
        <f t="shared" si="12"/>
        <v>30.291151284490962</v>
      </c>
      <c r="AA14" s="1327"/>
      <c r="AB14" s="522">
        <f t="shared" si="2"/>
        <v>16</v>
      </c>
      <c r="AC14" s="522">
        <v>4</v>
      </c>
      <c r="AD14" s="522">
        <f t="shared" si="13"/>
        <v>1</v>
      </c>
      <c r="AE14" s="523" t="str">
        <f t="shared" si="3"/>
        <v>Andalucía</v>
      </c>
      <c r="AF14" s="524">
        <f t="shared" si="4"/>
        <v>3.3592504881381924</v>
      </c>
      <c r="AG14" s="396"/>
      <c r="AH14" s="522">
        <f t="shared" si="14"/>
        <v>16</v>
      </c>
      <c r="AI14" s="522">
        <v>4</v>
      </c>
      <c r="AJ14" s="522">
        <f t="shared" si="15"/>
        <v>14</v>
      </c>
      <c r="AK14" s="523" t="str">
        <f t="shared" si="16"/>
        <v>Murcia, Región de</v>
      </c>
      <c r="AL14" s="524">
        <f t="shared" si="17"/>
        <v>1.2302403856894901</v>
      </c>
      <c r="AM14" s="396"/>
      <c r="AN14" s="522">
        <f t="shared" si="18"/>
        <v>5</v>
      </c>
      <c r="AO14" s="522">
        <v>4</v>
      </c>
      <c r="AP14" s="522">
        <f t="shared" si="19"/>
        <v>14</v>
      </c>
      <c r="AQ14" s="523" t="str">
        <f t="shared" si="20"/>
        <v>Murcia, Región de</v>
      </c>
      <c r="AR14" s="524">
        <f t="shared" si="21"/>
        <v>4.6741324090729606</v>
      </c>
      <c r="AS14" s="396"/>
      <c r="AT14" s="522">
        <f t="shared" si="22"/>
        <v>4</v>
      </c>
      <c r="AU14" s="522">
        <v>4</v>
      </c>
      <c r="AV14" s="522">
        <f t="shared" si="23"/>
        <v>4</v>
      </c>
      <c r="AW14" s="523" t="str">
        <f t="shared" si="24"/>
        <v>Balears, Illes</v>
      </c>
      <c r="AX14" s="524">
        <f t="shared" si="25"/>
        <v>30.291151284490962</v>
      </c>
    </row>
    <row r="15" spans="1:50" s="329" customFormat="1" ht="18" customHeight="1" x14ac:dyDescent="0.1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43050</v>
      </c>
      <c r="Q15" s="533">
        <f t="shared" si="9"/>
        <v>1.9453090262338817</v>
      </c>
      <c r="R15" s="527"/>
      <c r="S15" s="530">
        <f>'44apbpcasaad'!G16</f>
        <v>17048</v>
      </c>
      <c r="T15" s="534">
        <f t="shared" si="10"/>
        <v>0.9333856747637107</v>
      </c>
      <c r="U15" s="527"/>
      <c r="V15" s="530">
        <f>'44apbpcasaad'!J16</f>
        <v>8632</v>
      </c>
      <c r="W15" s="534">
        <f t="shared" si="11"/>
        <v>2.995422888334438</v>
      </c>
      <c r="X15" s="527"/>
      <c r="Y15" s="530">
        <f>'44apbpcasaad'!M16</f>
        <v>17370</v>
      </c>
      <c r="Z15" s="520">
        <f t="shared" si="12"/>
        <v>17.657104519486857</v>
      </c>
      <c r="AA15" s="521"/>
      <c r="AB15" s="522">
        <f t="shared" si="2"/>
        <v>19</v>
      </c>
      <c r="AC15" s="522">
        <v>5</v>
      </c>
      <c r="AD15" s="522">
        <f t="shared" si="13"/>
        <v>2</v>
      </c>
      <c r="AE15" s="523" t="str">
        <f t="shared" si="3"/>
        <v>Aragón</v>
      </c>
      <c r="AF15" s="524">
        <f t="shared" si="4"/>
        <v>3.1837284880439638</v>
      </c>
      <c r="AG15" s="396"/>
      <c r="AH15" s="522">
        <f t="shared" si="14"/>
        <v>13</v>
      </c>
      <c r="AI15" s="522">
        <v>5</v>
      </c>
      <c r="AJ15" s="522">
        <f t="shared" si="15"/>
        <v>12</v>
      </c>
      <c r="AK15" s="523" t="str">
        <f t="shared" si="16"/>
        <v>Galicia</v>
      </c>
      <c r="AL15" s="524">
        <f t="shared" si="17"/>
        <v>1.0839329212203344</v>
      </c>
      <c r="AM15" s="396"/>
      <c r="AN15" s="522">
        <f t="shared" si="18"/>
        <v>17</v>
      </c>
      <c r="AO15" s="522">
        <v>5</v>
      </c>
      <c r="AP15" s="522">
        <f t="shared" si="19"/>
        <v>4</v>
      </c>
      <c r="AQ15" s="523" t="str">
        <f t="shared" si="20"/>
        <v>Balears, Illes</v>
      </c>
      <c r="AR15" s="524">
        <f t="shared" si="21"/>
        <v>4.5104600233956313</v>
      </c>
      <c r="AS15" s="396"/>
      <c r="AT15" s="522">
        <f t="shared" si="22"/>
        <v>18</v>
      </c>
      <c r="AU15" s="522">
        <v>5</v>
      </c>
      <c r="AV15" s="522">
        <f t="shared" si="23"/>
        <v>10</v>
      </c>
      <c r="AW15" s="523" t="str">
        <f t="shared" si="24"/>
        <v>Comunitat Valenciana</v>
      </c>
      <c r="AX15" s="524">
        <f t="shared" si="25"/>
        <v>28.92889159578181</v>
      </c>
    </row>
    <row r="16" spans="1:50" s="329" customFormat="1" ht="18" customHeight="1" x14ac:dyDescent="0.1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17880</v>
      </c>
      <c r="Q16" s="533">
        <f t="shared" si="9"/>
        <v>3.0388162892789952</v>
      </c>
      <c r="R16" s="527"/>
      <c r="S16" s="536">
        <f>'44apbpcasaad'!G17</f>
        <v>4641</v>
      </c>
      <c r="T16" s="534">
        <f t="shared" si="10"/>
        <v>1.0308431101653881</v>
      </c>
      <c r="U16" s="527"/>
      <c r="V16" s="536">
        <f>'44apbpcasaad'!J17</f>
        <v>3801</v>
      </c>
      <c r="W16" s="534">
        <f t="shared" si="11"/>
        <v>3.8986614698189652</v>
      </c>
      <c r="X16" s="527"/>
      <c r="Y16" s="536">
        <f>'44apbpcasaad'!M17</f>
        <v>9438</v>
      </c>
      <c r="Z16" s="520">
        <f t="shared" si="12"/>
        <v>23.201730665224446</v>
      </c>
      <c r="AA16" s="521"/>
      <c r="AB16" s="522">
        <f t="shared" si="2"/>
        <v>9</v>
      </c>
      <c r="AC16" s="522">
        <v>6</v>
      </c>
      <c r="AD16" s="522">
        <f t="shared" si="13"/>
        <v>16</v>
      </c>
      <c r="AE16" s="523" t="str">
        <f t="shared" si="3"/>
        <v>País Vasco</v>
      </c>
      <c r="AF16" s="524">
        <f t="shared" si="4"/>
        <v>3.1380199990795479</v>
      </c>
      <c r="AG16" s="396"/>
      <c r="AH16" s="522">
        <f t="shared" si="14"/>
        <v>10</v>
      </c>
      <c r="AI16" s="522">
        <v>6</v>
      </c>
      <c r="AJ16" s="522">
        <f t="shared" si="15"/>
        <v>11</v>
      </c>
      <c r="AK16" s="523" t="str">
        <f t="shared" si="16"/>
        <v>Extremadura</v>
      </c>
      <c r="AL16" s="524">
        <f t="shared" si="17"/>
        <v>1.0810167965351154</v>
      </c>
      <c r="AM16" s="396"/>
      <c r="AN16" s="522">
        <f t="shared" si="18"/>
        <v>10</v>
      </c>
      <c r="AO16" s="522">
        <v>6</v>
      </c>
      <c r="AP16" s="522">
        <f t="shared" si="19"/>
        <v>11</v>
      </c>
      <c r="AQ16" s="523" t="str">
        <f t="shared" si="20"/>
        <v>Extremadura</v>
      </c>
      <c r="AR16" s="524">
        <f t="shared" si="21"/>
        <v>4.2955829219887027</v>
      </c>
      <c r="AS16" s="396"/>
      <c r="AT16" s="522">
        <f t="shared" si="22"/>
        <v>15</v>
      </c>
      <c r="AU16" s="522">
        <v>6</v>
      </c>
      <c r="AV16" s="522">
        <f t="shared" si="23"/>
        <v>11</v>
      </c>
      <c r="AW16" s="523" t="str">
        <f t="shared" si="24"/>
        <v>Extremadura</v>
      </c>
      <c r="AX16" s="524">
        <f t="shared" si="25"/>
        <v>28.178595381814699</v>
      </c>
    </row>
    <row r="17" spans="1:50" s="329" customFormat="1" ht="18" customHeight="1" x14ac:dyDescent="0.1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125164</v>
      </c>
      <c r="Q17" s="533">
        <f>P17*100/D17</f>
        <v>5.2508219354508512</v>
      </c>
      <c r="R17" s="527"/>
      <c r="S17" s="530">
        <f>'44apbpcasaad'!G18</f>
        <v>25885</v>
      </c>
      <c r="T17" s="534">
        <f>S17*100/G17</f>
        <v>1.4769763438430599</v>
      </c>
      <c r="U17" s="527"/>
      <c r="V17" s="530">
        <f>'44apbpcasaad'!J18</f>
        <v>21539</v>
      </c>
      <c r="W17" s="534">
        <f>V17*100/J17</f>
        <v>5.2059138446516053</v>
      </c>
      <c r="X17" s="527"/>
      <c r="Y17" s="530">
        <f>'44apbpcasaad'!M18</f>
        <v>77740</v>
      </c>
      <c r="Z17" s="520">
        <f>Y17*100/M17</f>
        <v>35.759792083534578</v>
      </c>
      <c r="AA17" s="521"/>
      <c r="AB17" s="522">
        <f t="shared" si="2"/>
        <v>1</v>
      </c>
      <c r="AC17" s="522">
        <v>7</v>
      </c>
      <c r="AD17" s="522">
        <f t="shared" si="13"/>
        <v>3</v>
      </c>
      <c r="AE17" s="523" t="str">
        <f t="shared" si="3"/>
        <v>Asturias, Principado de</v>
      </c>
      <c r="AF17" s="524">
        <f t="shared" si="4"/>
        <v>3.1311253801960124</v>
      </c>
      <c r="AG17" s="396"/>
      <c r="AH17" s="522">
        <f t="shared" si="14"/>
        <v>1</v>
      </c>
      <c r="AI17" s="522">
        <v>7</v>
      </c>
      <c r="AJ17" s="522">
        <f t="shared" si="15"/>
        <v>3</v>
      </c>
      <c r="AK17" s="523" t="str">
        <f t="shared" si="16"/>
        <v>Asturias, Principado de</v>
      </c>
      <c r="AL17" s="524">
        <f t="shared" si="17"/>
        <v>1.0540902075115761</v>
      </c>
      <c r="AM17" s="396"/>
      <c r="AN17" s="522">
        <f t="shared" si="18"/>
        <v>1</v>
      </c>
      <c r="AO17" s="522">
        <v>7</v>
      </c>
      <c r="AP17" s="522">
        <f t="shared" si="19"/>
        <v>10</v>
      </c>
      <c r="AQ17" s="523" t="str">
        <f t="shared" si="20"/>
        <v>Comunitat Valenciana</v>
      </c>
      <c r="AR17" s="524">
        <f t="shared" si="21"/>
        <v>4.2698298370397048</v>
      </c>
      <c r="AS17" s="396"/>
      <c r="AT17" s="522">
        <f t="shared" si="22"/>
        <v>1</v>
      </c>
      <c r="AU17" s="522">
        <v>7</v>
      </c>
      <c r="AV17" s="522">
        <f t="shared" si="23"/>
        <v>13</v>
      </c>
      <c r="AW17" s="523" t="str">
        <f t="shared" si="24"/>
        <v>Madrid, Comunidad de</v>
      </c>
      <c r="AX17" s="524">
        <f t="shared" si="25"/>
        <v>27.63288161214431</v>
      </c>
    </row>
    <row r="18" spans="1:50" s="329" customFormat="1" ht="18" customHeight="1" x14ac:dyDescent="0.1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74540</v>
      </c>
      <c r="Q18" s="533">
        <f t="shared" si="9"/>
        <v>3.5766278358954477</v>
      </c>
      <c r="R18" s="527"/>
      <c r="S18" s="530">
        <f>'44apbpcasaad'!G19</f>
        <v>16952</v>
      </c>
      <c r="T18" s="534">
        <f t="shared" si="10"/>
        <v>1.0092578811061828</v>
      </c>
      <c r="U18" s="527"/>
      <c r="V18" s="530">
        <f>'44apbpcasaad'!J19</f>
        <v>13111</v>
      </c>
      <c r="W18" s="534">
        <f t="shared" si="11"/>
        <v>4.7950115203159855</v>
      </c>
      <c r="X18" s="527"/>
      <c r="Y18" s="530">
        <f>'44apbpcasaad'!M19</f>
        <v>44477</v>
      </c>
      <c r="Z18" s="520">
        <f t="shared" si="12"/>
        <v>33.950353418927378</v>
      </c>
      <c r="AA18" s="521"/>
      <c r="AB18" s="522">
        <f t="shared" si="2"/>
        <v>2</v>
      </c>
      <c r="AC18" s="522">
        <v>8</v>
      </c>
      <c r="AD18" s="522">
        <f t="shared" si="13"/>
        <v>20</v>
      </c>
      <c r="AE18" s="523" t="str">
        <f t="shared" si="3"/>
        <v>TOTAL</v>
      </c>
      <c r="AF18" s="524">
        <f t="shared" si="4"/>
        <v>3.0611104281820825</v>
      </c>
      <c r="AG18" s="396"/>
      <c r="AH18" s="522">
        <f t="shared" si="14"/>
        <v>11</v>
      </c>
      <c r="AI18" s="522">
        <v>8</v>
      </c>
      <c r="AJ18" s="522">
        <f t="shared" si="15"/>
        <v>16</v>
      </c>
      <c r="AK18" s="523" t="str">
        <f t="shared" si="16"/>
        <v>País Vasco</v>
      </c>
      <c r="AL18" s="524">
        <f t="shared" si="17"/>
        <v>1.0424761417357189</v>
      </c>
      <c r="AM18" s="396"/>
      <c r="AN18" s="522">
        <f t="shared" si="18"/>
        <v>3</v>
      </c>
      <c r="AO18" s="522">
        <v>8</v>
      </c>
      <c r="AP18" s="522">
        <f t="shared" si="19"/>
        <v>20</v>
      </c>
      <c r="AQ18" s="523" t="str">
        <f t="shared" si="20"/>
        <v>TOTAL</v>
      </c>
      <c r="AR18" s="524">
        <f t="shared" si="21"/>
        <v>4.1451178578628101</v>
      </c>
      <c r="AS18" s="396"/>
      <c r="AT18" s="522">
        <f t="shared" si="22"/>
        <v>2</v>
      </c>
      <c r="AU18" s="522">
        <v>8</v>
      </c>
      <c r="AV18" s="522">
        <f t="shared" si="23"/>
        <v>20</v>
      </c>
      <c r="AW18" s="523" t="str">
        <f t="shared" si="24"/>
        <v>TOTAL</v>
      </c>
      <c r="AX18" s="524">
        <f t="shared" si="25"/>
        <v>27.623653570132742</v>
      </c>
    </row>
    <row r="19" spans="1:50" s="329" customFormat="1" ht="18" customHeight="1" x14ac:dyDescent="0.1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219746</v>
      </c>
      <c r="Q19" s="533">
        <f t="shared" si="9"/>
        <v>2.7809039348830158</v>
      </c>
      <c r="R19" s="527"/>
      <c r="S19" s="530">
        <f>'44apbpcasaad'!G20</f>
        <v>57570</v>
      </c>
      <c r="T19" s="534">
        <f t="shared" si="10"/>
        <v>0.90337071669763946</v>
      </c>
      <c r="U19" s="527"/>
      <c r="V19" s="530">
        <f>'44apbpcasaad'!J20</f>
        <v>44057</v>
      </c>
      <c r="W19" s="534">
        <f t="shared" si="11"/>
        <v>4.0938394949534374</v>
      </c>
      <c r="X19" s="527"/>
      <c r="Y19" s="530">
        <f>'44apbpcasaad'!M20</f>
        <v>118119</v>
      </c>
      <c r="Z19" s="520">
        <f t="shared" si="12"/>
        <v>26.075640306764448</v>
      </c>
      <c r="AA19" s="521"/>
      <c r="AB19" s="522">
        <f t="shared" si="2"/>
        <v>14</v>
      </c>
      <c r="AC19" s="522">
        <v>9</v>
      </c>
      <c r="AD19" s="522">
        <f t="shared" si="13"/>
        <v>6</v>
      </c>
      <c r="AE19" s="523" t="str">
        <f t="shared" si="3"/>
        <v>Cantabria</v>
      </c>
      <c r="AF19" s="524">
        <f t="shared" si="4"/>
        <v>3.0388162892789952</v>
      </c>
      <c r="AG19" s="396"/>
      <c r="AH19" s="522">
        <f t="shared" si="14"/>
        <v>14</v>
      </c>
      <c r="AI19" s="522">
        <v>9</v>
      </c>
      <c r="AJ19" s="522">
        <f t="shared" si="15"/>
        <v>20</v>
      </c>
      <c r="AK19" s="523" t="str">
        <f t="shared" si="16"/>
        <v>TOTAL</v>
      </c>
      <c r="AL19" s="524">
        <f t="shared" si="17"/>
        <v>1.0315935233947655</v>
      </c>
      <c r="AM19" s="396"/>
      <c r="AN19" s="522">
        <f t="shared" si="18"/>
        <v>9</v>
      </c>
      <c r="AO19" s="522">
        <v>9</v>
      </c>
      <c r="AP19" s="522">
        <f t="shared" si="19"/>
        <v>9</v>
      </c>
      <c r="AQ19" s="523" t="str">
        <f t="shared" si="20"/>
        <v>Cataluña</v>
      </c>
      <c r="AR19" s="524">
        <f t="shared" si="21"/>
        <v>4.0938394949534374</v>
      </c>
      <c r="AS19" s="396"/>
      <c r="AT19" s="522">
        <f t="shared" si="22"/>
        <v>12</v>
      </c>
      <c r="AU19" s="522">
        <v>9</v>
      </c>
      <c r="AV19" s="522">
        <f t="shared" si="23"/>
        <v>2</v>
      </c>
      <c r="AW19" s="523" t="str">
        <f t="shared" si="24"/>
        <v>Aragón</v>
      </c>
      <c r="AX19" s="524">
        <f t="shared" si="25"/>
        <v>27.440998573763494</v>
      </c>
    </row>
    <row r="20" spans="1:50" s="329" customFormat="1" ht="18" customHeight="1" x14ac:dyDescent="0.1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158505</v>
      </c>
      <c r="Q20" s="533">
        <f t="shared" si="9"/>
        <v>3.0387092507086102</v>
      </c>
      <c r="R20" s="527"/>
      <c r="S20" s="530">
        <f>'44apbpcasaad'!G21</f>
        <v>41709</v>
      </c>
      <c r="T20" s="534">
        <f t="shared" si="10"/>
        <v>1.0005371029210579</v>
      </c>
      <c r="U20" s="527"/>
      <c r="V20" s="530">
        <f>'44apbpcasaad'!J21</f>
        <v>32249</v>
      </c>
      <c r="W20" s="534">
        <f t="shared" si="11"/>
        <v>4.2698298370397048</v>
      </c>
      <c r="X20" s="527"/>
      <c r="Y20" s="530">
        <f>'44apbpcasaad'!M21</f>
        <v>84547</v>
      </c>
      <c r="Z20" s="520">
        <f t="shared" si="12"/>
        <v>28.92889159578181</v>
      </c>
      <c r="AA20" s="521"/>
      <c r="AB20" s="522">
        <f t="shared" si="2"/>
        <v>10</v>
      </c>
      <c r="AC20" s="522">
        <v>10</v>
      </c>
      <c r="AD20" s="522">
        <f t="shared" si="13"/>
        <v>10</v>
      </c>
      <c r="AE20" s="523" t="str">
        <f t="shared" si="3"/>
        <v>Comunitat Valenciana</v>
      </c>
      <c r="AF20" s="525">
        <f t="shared" si="4"/>
        <v>3.0387092507086102</v>
      </c>
      <c r="AG20" s="396"/>
      <c r="AH20" s="522">
        <f t="shared" si="14"/>
        <v>12</v>
      </c>
      <c r="AI20" s="522">
        <v>10</v>
      </c>
      <c r="AJ20" s="522">
        <f t="shared" si="15"/>
        <v>6</v>
      </c>
      <c r="AK20" s="523" t="str">
        <f t="shared" si="16"/>
        <v>Cantabria</v>
      </c>
      <c r="AL20" s="524">
        <f t="shared" si="17"/>
        <v>1.0308431101653881</v>
      </c>
      <c r="AM20" s="396"/>
      <c r="AN20" s="522">
        <f t="shared" si="18"/>
        <v>7</v>
      </c>
      <c r="AO20" s="522">
        <v>10</v>
      </c>
      <c r="AP20" s="522">
        <f t="shared" si="19"/>
        <v>6</v>
      </c>
      <c r="AQ20" s="523" t="str">
        <f t="shared" si="20"/>
        <v>Cantabria</v>
      </c>
      <c r="AR20" s="524">
        <f t="shared" si="21"/>
        <v>3.8986614698189652</v>
      </c>
      <c r="AS20" s="396"/>
      <c r="AT20" s="522">
        <f t="shared" si="22"/>
        <v>5</v>
      </c>
      <c r="AU20" s="522">
        <v>10</v>
      </c>
      <c r="AV20" s="522">
        <f t="shared" si="23"/>
        <v>17</v>
      </c>
      <c r="AW20" s="523" t="str">
        <f t="shared" si="24"/>
        <v>Rioja, La</v>
      </c>
      <c r="AX20" s="524">
        <f t="shared" si="25"/>
        <v>27.418478260869566</v>
      </c>
    </row>
    <row r="21" spans="1:50" s="329" customFormat="1" ht="18" customHeight="1" x14ac:dyDescent="0.1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36248</v>
      </c>
      <c r="Q21" s="533">
        <f t="shared" si="9"/>
        <v>3.4380910286008048</v>
      </c>
      <c r="R21" s="527"/>
      <c r="S21" s="530">
        <f>'44apbpcasaad'!G22</f>
        <v>8908</v>
      </c>
      <c r="T21" s="534">
        <f t="shared" si="10"/>
        <v>1.0810167965351154</v>
      </c>
      <c r="U21" s="527"/>
      <c r="V21" s="530">
        <f>'44apbpcasaad'!J22</f>
        <v>6753</v>
      </c>
      <c r="W21" s="534">
        <f t="shared" si="11"/>
        <v>4.2955829219887027</v>
      </c>
      <c r="X21" s="527"/>
      <c r="Y21" s="530">
        <f>'44apbpcasaad'!M22</f>
        <v>20587</v>
      </c>
      <c r="Z21" s="520">
        <f t="shared" si="12"/>
        <v>28.178595381814699</v>
      </c>
      <c r="AA21" s="521"/>
      <c r="AB21" s="522">
        <f t="shared" si="2"/>
        <v>3</v>
      </c>
      <c r="AC21" s="522">
        <v>11</v>
      </c>
      <c r="AD21" s="522">
        <f t="shared" si="13"/>
        <v>17</v>
      </c>
      <c r="AE21" s="523" t="str">
        <f t="shared" si="3"/>
        <v>Rioja, La</v>
      </c>
      <c r="AF21" s="524">
        <f t="shared" si="4"/>
        <v>2.8779143731266408</v>
      </c>
      <c r="AG21" s="396"/>
      <c r="AH21" s="522">
        <f t="shared" si="14"/>
        <v>6</v>
      </c>
      <c r="AI21" s="522">
        <v>11</v>
      </c>
      <c r="AJ21" s="522">
        <f t="shared" si="15"/>
        <v>8</v>
      </c>
      <c r="AK21" s="523" t="str">
        <f t="shared" si="16"/>
        <v>Castilla - La Mancha</v>
      </c>
      <c r="AL21" s="524">
        <f t="shared" si="17"/>
        <v>1.0092578811061828</v>
      </c>
      <c r="AM21" s="396"/>
      <c r="AN21" s="522">
        <f t="shared" si="18"/>
        <v>6</v>
      </c>
      <c r="AO21" s="522">
        <v>11</v>
      </c>
      <c r="AP21" s="522">
        <f t="shared" si="19"/>
        <v>2</v>
      </c>
      <c r="AQ21" s="523" t="str">
        <f t="shared" si="20"/>
        <v>Aragón</v>
      </c>
      <c r="AR21" s="524">
        <f t="shared" si="21"/>
        <v>3.8653087420954959</v>
      </c>
      <c r="AS21" s="396"/>
      <c r="AT21" s="522">
        <f t="shared" si="22"/>
        <v>6</v>
      </c>
      <c r="AU21" s="522">
        <v>11</v>
      </c>
      <c r="AV21" s="522">
        <f t="shared" si="23"/>
        <v>14</v>
      </c>
      <c r="AW21" s="523" t="str">
        <f t="shared" si="24"/>
        <v>Murcia, Región de</v>
      </c>
      <c r="AX21" s="524">
        <f t="shared" si="25"/>
        <v>26.81288476910348</v>
      </c>
    </row>
    <row r="22" spans="1:50" s="329" customFormat="1" ht="18" customHeight="1" x14ac:dyDescent="0.1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75850</v>
      </c>
      <c r="Q22" s="533">
        <f t="shared" si="9"/>
        <v>2.8098586957810259</v>
      </c>
      <c r="R22" s="527"/>
      <c r="S22" s="530">
        <f>'44apbpcasaad'!G23</f>
        <v>21564</v>
      </c>
      <c r="T22" s="534">
        <f t="shared" si="10"/>
        <v>1.0839329212203344</v>
      </c>
      <c r="U22" s="527"/>
      <c r="V22" s="530">
        <f>'44apbpcasaad'!J23</f>
        <v>13416</v>
      </c>
      <c r="W22" s="534">
        <f t="shared" si="11"/>
        <v>2.8354284844744653</v>
      </c>
      <c r="X22" s="527"/>
      <c r="Y22" s="530">
        <f>'44apbpcasaad'!M23</f>
        <v>40870</v>
      </c>
      <c r="Z22" s="520">
        <f t="shared" si="12"/>
        <v>17.255938457900914</v>
      </c>
      <c r="AA22" s="521"/>
      <c r="AB22" s="522">
        <f t="shared" si="2"/>
        <v>13</v>
      </c>
      <c r="AC22" s="522">
        <v>12</v>
      </c>
      <c r="AD22" s="522">
        <f t="shared" si="13"/>
        <v>14</v>
      </c>
      <c r="AE22" s="523" t="str">
        <f t="shared" si="3"/>
        <v>Murcia, Región de</v>
      </c>
      <c r="AF22" s="524">
        <f t="shared" si="4"/>
        <v>2.8106093219530681</v>
      </c>
      <c r="AG22" s="396"/>
      <c r="AH22" s="522">
        <f t="shared" si="14"/>
        <v>5</v>
      </c>
      <c r="AI22" s="522">
        <v>12</v>
      </c>
      <c r="AJ22" s="522">
        <f t="shared" si="15"/>
        <v>10</v>
      </c>
      <c r="AK22" s="523" t="str">
        <f t="shared" si="16"/>
        <v>Comunitat Valenciana</v>
      </c>
      <c r="AL22" s="524">
        <f t="shared" si="17"/>
        <v>1.0005371029210579</v>
      </c>
      <c r="AM22" s="396"/>
      <c r="AN22" s="522">
        <f t="shared" si="18"/>
        <v>19</v>
      </c>
      <c r="AO22" s="522">
        <v>12</v>
      </c>
      <c r="AP22" s="522">
        <f t="shared" si="19"/>
        <v>13</v>
      </c>
      <c r="AQ22" s="523" t="str">
        <f t="shared" si="20"/>
        <v>Madrid, Comunidad de</v>
      </c>
      <c r="AR22" s="524">
        <f t="shared" si="21"/>
        <v>3.6633774514756565</v>
      </c>
      <c r="AS22" s="396"/>
      <c r="AT22" s="522">
        <f t="shared" si="22"/>
        <v>19</v>
      </c>
      <c r="AU22" s="522">
        <v>12</v>
      </c>
      <c r="AV22" s="522">
        <f t="shared" si="23"/>
        <v>9</v>
      </c>
      <c r="AW22" s="523" t="str">
        <f t="shared" si="24"/>
        <v>Cataluña</v>
      </c>
      <c r="AX22" s="524">
        <f t="shared" si="25"/>
        <v>26.075640306764448</v>
      </c>
    </row>
    <row r="23" spans="1:50" s="329" customFormat="1" ht="18" customHeight="1" x14ac:dyDescent="0.1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185247</v>
      </c>
      <c r="Q23" s="533">
        <f t="shared" si="9"/>
        <v>2.6957161647945265</v>
      </c>
      <c r="R23" s="527"/>
      <c r="S23" s="530">
        <f>'44apbpcasaad'!G24</f>
        <v>48784</v>
      </c>
      <c r="T23" s="534">
        <f t="shared" si="10"/>
        <v>0.87030906997135782</v>
      </c>
      <c r="U23" s="527"/>
      <c r="V23" s="530">
        <f>'44apbpcasaad'!J24</f>
        <v>32633</v>
      </c>
      <c r="W23" s="534">
        <f t="shared" si="11"/>
        <v>3.6633774514756565</v>
      </c>
      <c r="X23" s="527"/>
      <c r="Y23" s="530">
        <f>'44apbpcasaad'!M24</f>
        <v>103830</v>
      </c>
      <c r="Z23" s="520">
        <f t="shared" si="12"/>
        <v>27.63288161214431</v>
      </c>
      <c r="AA23" s="521"/>
      <c r="AB23" s="522">
        <f t="shared" si="2"/>
        <v>15</v>
      </c>
      <c r="AC23" s="522">
        <v>13</v>
      </c>
      <c r="AD23" s="522">
        <f t="shared" si="13"/>
        <v>12</v>
      </c>
      <c r="AE23" s="523" t="str">
        <f t="shared" si="3"/>
        <v>Galicia</v>
      </c>
      <c r="AF23" s="524">
        <f t="shared" si="4"/>
        <v>2.8098586957810259</v>
      </c>
      <c r="AG23" s="396"/>
      <c r="AH23" s="522">
        <f t="shared" si="14"/>
        <v>15</v>
      </c>
      <c r="AI23" s="522">
        <v>13</v>
      </c>
      <c r="AJ23" s="522">
        <f t="shared" si="15"/>
        <v>5</v>
      </c>
      <c r="AK23" s="523" t="str">
        <f t="shared" si="16"/>
        <v>Canarias</v>
      </c>
      <c r="AL23" s="524">
        <f t="shared" si="17"/>
        <v>0.9333856747637107</v>
      </c>
      <c r="AM23" s="396"/>
      <c r="AN23" s="522">
        <f t="shared" si="18"/>
        <v>12</v>
      </c>
      <c r="AO23" s="522">
        <v>13</v>
      </c>
      <c r="AP23" s="522">
        <f t="shared" si="19"/>
        <v>18</v>
      </c>
      <c r="AQ23" s="523" t="str">
        <f t="shared" si="20"/>
        <v>Ceuta y Melilla</v>
      </c>
      <c r="AR23" s="524">
        <f t="shared" si="21"/>
        <v>3.5317283872197165</v>
      </c>
      <c r="AS23" s="396"/>
      <c r="AT23" s="522">
        <f t="shared" si="22"/>
        <v>7</v>
      </c>
      <c r="AU23" s="522">
        <v>13</v>
      </c>
      <c r="AV23" s="522">
        <f t="shared" si="23"/>
        <v>16</v>
      </c>
      <c r="AW23" s="523" t="str">
        <f t="shared" si="24"/>
        <v>País Vasco</v>
      </c>
      <c r="AX23" s="524">
        <f t="shared" si="25"/>
        <v>24.645751535286418</v>
      </c>
    </row>
    <row r="24" spans="1:50" s="329" customFormat="1" ht="18" customHeight="1" x14ac:dyDescent="0.1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43612</v>
      </c>
      <c r="Q24" s="533">
        <f t="shared" si="9"/>
        <v>2.8106093219530681</v>
      </c>
      <c r="R24" s="527"/>
      <c r="S24" s="530">
        <f>'44apbpcasaad'!G25</f>
        <v>15969</v>
      </c>
      <c r="T24" s="534">
        <f t="shared" si="10"/>
        <v>1.2302403856894901</v>
      </c>
      <c r="U24" s="527"/>
      <c r="V24" s="530">
        <f>'44apbpcasaad'!J25</f>
        <v>8523</v>
      </c>
      <c r="W24" s="534">
        <f t="shared" si="11"/>
        <v>4.6741324090729606</v>
      </c>
      <c r="X24" s="527"/>
      <c r="Y24" s="530">
        <f>'44apbpcasaad'!M25</f>
        <v>19120</v>
      </c>
      <c r="Z24" s="520">
        <f t="shared" si="12"/>
        <v>26.81288476910348</v>
      </c>
      <c r="AA24" s="521"/>
      <c r="AB24" s="522">
        <f t="shared" si="2"/>
        <v>12</v>
      </c>
      <c r="AC24" s="522">
        <v>14</v>
      </c>
      <c r="AD24" s="522">
        <f t="shared" si="13"/>
        <v>9</v>
      </c>
      <c r="AE24" s="523" t="str">
        <f t="shared" si="3"/>
        <v>Cataluña</v>
      </c>
      <c r="AF24" s="524">
        <f t="shared" si="4"/>
        <v>2.7809039348830158</v>
      </c>
      <c r="AG24" s="396"/>
      <c r="AH24" s="522">
        <f t="shared" si="14"/>
        <v>4</v>
      </c>
      <c r="AI24" s="522">
        <v>14</v>
      </c>
      <c r="AJ24" s="522">
        <f t="shared" si="15"/>
        <v>9</v>
      </c>
      <c r="AK24" s="523" t="str">
        <f t="shared" si="16"/>
        <v>Cataluña</v>
      </c>
      <c r="AL24" s="524">
        <f t="shared" si="17"/>
        <v>0.90337071669763946</v>
      </c>
      <c r="AM24" s="396"/>
      <c r="AN24" s="522">
        <f t="shared" si="18"/>
        <v>4</v>
      </c>
      <c r="AO24" s="522">
        <v>14</v>
      </c>
      <c r="AP24" s="522">
        <f t="shared" si="19"/>
        <v>16</v>
      </c>
      <c r="AQ24" s="523" t="str">
        <f t="shared" si="20"/>
        <v>País Vasco</v>
      </c>
      <c r="AR24" s="524">
        <f t="shared" si="21"/>
        <v>3.5143752283319865</v>
      </c>
      <c r="AS24" s="396"/>
      <c r="AT24" s="522">
        <f t="shared" si="22"/>
        <v>11</v>
      </c>
      <c r="AU24" s="522">
        <v>14</v>
      </c>
      <c r="AV24" s="522">
        <f t="shared" si="23"/>
        <v>15</v>
      </c>
      <c r="AW24" s="523" t="str">
        <f t="shared" si="24"/>
        <v>Navarra, Comunidad Foral de</v>
      </c>
      <c r="AX24" s="524">
        <f t="shared" si="25"/>
        <v>24.185935066490956</v>
      </c>
    </row>
    <row r="25" spans="1:50" s="329" customFormat="1" ht="18" customHeight="1" x14ac:dyDescent="0.1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16218</v>
      </c>
      <c r="Q25" s="533">
        <f t="shared" si="9"/>
        <v>2.4128363249548097</v>
      </c>
      <c r="R25" s="527"/>
      <c r="S25" s="536">
        <f>'44apbpcasaad'!G26</f>
        <v>3388</v>
      </c>
      <c r="T25" s="534">
        <f t="shared" si="10"/>
        <v>0.63360144823188169</v>
      </c>
      <c r="U25" s="527"/>
      <c r="V25" s="536">
        <f>'44apbpcasaad'!J26</f>
        <v>2736</v>
      </c>
      <c r="W25" s="534">
        <f t="shared" si="11"/>
        <v>2.8589640435114263</v>
      </c>
      <c r="X25" s="527"/>
      <c r="Y25" s="536">
        <f>'44apbpcasaad'!M26</f>
        <v>10094</v>
      </c>
      <c r="Z25" s="520">
        <f t="shared" si="12"/>
        <v>24.185935066490956</v>
      </c>
      <c r="AA25" s="521"/>
      <c r="AB25" s="522">
        <f t="shared" si="2"/>
        <v>17</v>
      </c>
      <c r="AC25" s="522">
        <v>15</v>
      </c>
      <c r="AD25" s="522">
        <f t="shared" si="13"/>
        <v>13</v>
      </c>
      <c r="AE25" s="523" t="str">
        <f t="shared" si="3"/>
        <v>Madrid, Comunidad de</v>
      </c>
      <c r="AF25" s="524">
        <f t="shared" si="4"/>
        <v>2.6957161647945265</v>
      </c>
      <c r="AG25" s="396"/>
      <c r="AH25" s="522">
        <f t="shared" si="14"/>
        <v>18</v>
      </c>
      <c r="AI25" s="522">
        <v>15</v>
      </c>
      <c r="AJ25" s="522">
        <f t="shared" si="15"/>
        <v>13</v>
      </c>
      <c r="AK25" s="523" t="str">
        <f t="shared" si="16"/>
        <v>Madrid, Comunidad de</v>
      </c>
      <c r="AL25" s="524">
        <f t="shared" si="17"/>
        <v>0.87030906997135782</v>
      </c>
      <c r="AM25" s="396"/>
      <c r="AN25" s="522">
        <f t="shared" si="18"/>
        <v>18</v>
      </c>
      <c r="AO25" s="522">
        <v>15</v>
      </c>
      <c r="AP25" s="522">
        <f t="shared" si="19"/>
        <v>17</v>
      </c>
      <c r="AQ25" s="523" t="str">
        <f t="shared" si="20"/>
        <v>Rioja, La</v>
      </c>
      <c r="AR25" s="524">
        <f t="shared" si="21"/>
        <v>3.4406769090039706</v>
      </c>
      <c r="AS25" s="396"/>
      <c r="AT25" s="522">
        <f t="shared" si="22"/>
        <v>14</v>
      </c>
      <c r="AU25" s="522">
        <v>15</v>
      </c>
      <c r="AV25" s="522">
        <f t="shared" si="23"/>
        <v>6</v>
      </c>
      <c r="AW25" s="523" t="str">
        <f t="shared" si="24"/>
        <v>Cantabria</v>
      </c>
      <c r="AX25" s="524">
        <f t="shared" si="25"/>
        <v>23.201730665224446</v>
      </c>
    </row>
    <row r="26" spans="1:50" s="329" customFormat="1" ht="18" customHeight="1" x14ac:dyDescent="0.1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69548</v>
      </c>
      <c r="Q26" s="533">
        <f t="shared" si="9"/>
        <v>3.1380199990795479</v>
      </c>
      <c r="R26" s="527"/>
      <c r="S26" s="536">
        <f>'44apbpcasaad'!G27</f>
        <v>17681</v>
      </c>
      <c r="T26" s="534">
        <f t="shared" si="10"/>
        <v>1.0424761417357189</v>
      </c>
      <c r="U26" s="527"/>
      <c r="V26" s="536">
        <f>'44apbpcasaad'!J27</f>
        <v>12698</v>
      </c>
      <c r="W26" s="534">
        <f t="shared" si="11"/>
        <v>3.5143752283319865</v>
      </c>
      <c r="X26" s="527"/>
      <c r="Y26" s="536">
        <f>'44apbpcasaad'!M27</f>
        <v>39169</v>
      </c>
      <c r="Z26" s="520">
        <f t="shared" si="12"/>
        <v>24.645751535286418</v>
      </c>
      <c r="AA26" s="521"/>
      <c r="AB26" s="522">
        <f t="shared" si="2"/>
        <v>6</v>
      </c>
      <c r="AC26" s="522">
        <v>16</v>
      </c>
      <c r="AD26" s="522">
        <f t="shared" si="13"/>
        <v>4</v>
      </c>
      <c r="AE26" s="523" t="str">
        <f t="shared" si="3"/>
        <v>Balears, Illes</v>
      </c>
      <c r="AF26" s="525">
        <f t="shared" si="4"/>
        <v>2.5502807656131963</v>
      </c>
      <c r="AG26" s="396"/>
      <c r="AH26" s="522">
        <f t="shared" si="14"/>
        <v>8</v>
      </c>
      <c r="AI26" s="522">
        <v>16</v>
      </c>
      <c r="AJ26" s="522">
        <f t="shared" si="15"/>
        <v>4</v>
      </c>
      <c r="AK26" s="523" t="str">
        <f t="shared" si="16"/>
        <v>Balears, Illes</v>
      </c>
      <c r="AL26" s="524">
        <f t="shared" si="17"/>
        <v>0.82211576530208252</v>
      </c>
      <c r="AM26" s="396"/>
      <c r="AN26" s="522">
        <f t="shared" si="18"/>
        <v>14</v>
      </c>
      <c r="AO26" s="522">
        <v>16</v>
      </c>
      <c r="AP26" s="522">
        <f t="shared" si="19"/>
        <v>3</v>
      </c>
      <c r="AQ26" s="523" t="str">
        <f t="shared" si="20"/>
        <v>Asturias, Principado de</v>
      </c>
      <c r="AR26" s="524">
        <f t="shared" si="21"/>
        <v>3.3420938269561078</v>
      </c>
      <c r="AS26" s="396"/>
      <c r="AT26" s="522">
        <f t="shared" si="22"/>
        <v>13</v>
      </c>
      <c r="AU26" s="522">
        <v>16</v>
      </c>
      <c r="AV26" s="522">
        <f t="shared" si="23"/>
        <v>18</v>
      </c>
      <c r="AW26" s="523" t="str">
        <f t="shared" si="24"/>
        <v>Ceuta y Melilla</v>
      </c>
      <c r="AX26" s="524">
        <f t="shared" si="25"/>
        <v>21.797244499280279</v>
      </c>
    </row>
    <row r="27" spans="1:50" s="329" customFormat="1" ht="18" customHeight="1" x14ac:dyDescent="0.1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9275</v>
      </c>
      <c r="Q27" s="540">
        <f t="shared" si="9"/>
        <v>2.8779143731266408</v>
      </c>
      <c r="R27" s="527"/>
      <c r="S27" s="536">
        <f>'44apbpcasaad'!G28</f>
        <v>1566</v>
      </c>
      <c r="T27" s="541">
        <f t="shared" si="10"/>
        <v>0.62117960658624916</v>
      </c>
      <c r="U27" s="527"/>
      <c r="V27" s="536">
        <f>'44apbpcasaad'!J28</f>
        <v>1655</v>
      </c>
      <c r="W27" s="541">
        <f t="shared" si="11"/>
        <v>3.4406769090039706</v>
      </c>
      <c r="X27" s="527"/>
      <c r="Y27" s="536">
        <f>'44apbpcasaad'!M28</f>
        <v>6054</v>
      </c>
      <c r="Z27" s="542">
        <f t="shared" si="12"/>
        <v>27.418478260869566</v>
      </c>
      <c r="AA27" s="521"/>
      <c r="AB27" s="522">
        <f t="shared" si="2"/>
        <v>11</v>
      </c>
      <c r="AC27" s="522">
        <v>17</v>
      </c>
      <c r="AD27" s="522">
        <f t="shared" si="13"/>
        <v>15</v>
      </c>
      <c r="AE27" s="523" t="str">
        <f t="shared" si="3"/>
        <v>Navarra, Comunidad Foral de</v>
      </c>
      <c r="AF27" s="524">
        <f t="shared" si="4"/>
        <v>2.4128363249548097</v>
      </c>
      <c r="AG27" s="396"/>
      <c r="AH27" s="522">
        <f t="shared" si="14"/>
        <v>19</v>
      </c>
      <c r="AI27" s="522">
        <v>17</v>
      </c>
      <c r="AJ27" s="522">
        <f t="shared" si="15"/>
        <v>2</v>
      </c>
      <c r="AK27" s="523" t="str">
        <f t="shared" si="16"/>
        <v>Aragón</v>
      </c>
      <c r="AL27" s="524">
        <f t="shared" si="17"/>
        <v>0.82117216460982589</v>
      </c>
      <c r="AM27" s="396"/>
      <c r="AN27" s="522">
        <f t="shared" si="18"/>
        <v>15</v>
      </c>
      <c r="AO27" s="522">
        <v>17</v>
      </c>
      <c r="AP27" s="522">
        <f t="shared" si="19"/>
        <v>5</v>
      </c>
      <c r="AQ27" s="523" t="str">
        <f t="shared" si="20"/>
        <v>Canarias</v>
      </c>
      <c r="AR27" s="524">
        <f t="shared" si="21"/>
        <v>2.995422888334438</v>
      </c>
      <c r="AS27" s="396"/>
      <c r="AT27" s="522">
        <f t="shared" si="22"/>
        <v>10</v>
      </c>
      <c r="AU27" s="522">
        <v>17</v>
      </c>
      <c r="AV27" s="522">
        <f t="shared" si="23"/>
        <v>3</v>
      </c>
      <c r="AW27" s="523" t="str">
        <f t="shared" si="24"/>
        <v>Asturias, Principado de</v>
      </c>
      <c r="AX27" s="524">
        <f t="shared" si="25"/>
        <v>20.690641650674074</v>
      </c>
    </row>
    <row r="28" spans="1:50" s="329" customFormat="1" ht="18" customHeight="1" x14ac:dyDescent="0.1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3640</v>
      </c>
      <c r="Q28" s="540">
        <f t="shared" si="9"/>
        <v>2.1596606247589665</v>
      </c>
      <c r="R28" s="527"/>
      <c r="S28" s="536">
        <f>'44apbpcasaad'!G29</f>
        <v>2024</v>
      </c>
      <c r="T28" s="541">
        <f t="shared" si="10"/>
        <v>1.3681314595880734</v>
      </c>
      <c r="U28" s="527"/>
      <c r="V28" s="536">
        <f>'44apbpcasaad'!J29</f>
        <v>556</v>
      </c>
      <c r="W28" s="541">
        <f t="shared" si="11"/>
        <v>3.5317283872197165</v>
      </c>
      <c r="X28" s="527"/>
      <c r="Y28" s="536">
        <f>'44apbpcasaad'!M29</f>
        <v>1060</v>
      </c>
      <c r="Z28" s="542">
        <f t="shared" si="12"/>
        <v>21.797244499280279</v>
      </c>
      <c r="AA28" s="521"/>
      <c r="AB28" s="522">
        <f t="shared" si="2"/>
        <v>18</v>
      </c>
      <c r="AC28" s="522">
        <v>18</v>
      </c>
      <c r="AD28" s="522">
        <f t="shared" si="13"/>
        <v>18</v>
      </c>
      <c r="AE28" s="523" t="str">
        <f t="shared" si="3"/>
        <v>Ceuta y Melilla</v>
      </c>
      <c r="AF28" s="524">
        <f t="shared" si="4"/>
        <v>2.1596606247589665</v>
      </c>
      <c r="AG28" s="396"/>
      <c r="AH28" s="522">
        <f t="shared" si="14"/>
        <v>2</v>
      </c>
      <c r="AI28" s="522">
        <v>18</v>
      </c>
      <c r="AJ28" s="522">
        <f t="shared" si="15"/>
        <v>15</v>
      </c>
      <c r="AK28" s="523" t="str">
        <f t="shared" si="16"/>
        <v>Navarra, Comunidad Foral de</v>
      </c>
      <c r="AL28" s="524">
        <f t="shared" si="17"/>
        <v>0.63360144823188169</v>
      </c>
      <c r="AM28" s="396"/>
      <c r="AN28" s="522">
        <f t="shared" si="18"/>
        <v>13</v>
      </c>
      <c r="AO28" s="522">
        <v>18</v>
      </c>
      <c r="AP28" s="522">
        <f t="shared" si="19"/>
        <v>15</v>
      </c>
      <c r="AQ28" s="523" t="str">
        <f t="shared" si="20"/>
        <v>Navarra, Comunidad Foral de</v>
      </c>
      <c r="AR28" s="524">
        <f t="shared" si="21"/>
        <v>2.8589640435114263</v>
      </c>
      <c r="AS28" s="396"/>
      <c r="AT28" s="522">
        <f t="shared" si="22"/>
        <v>16</v>
      </c>
      <c r="AU28" s="522">
        <v>18</v>
      </c>
      <c r="AV28" s="522">
        <f t="shared" si="23"/>
        <v>5</v>
      </c>
      <c r="AW28" s="523" t="str">
        <f t="shared" si="24"/>
        <v>Canarias</v>
      </c>
      <c r="AX28" s="524">
        <f t="shared" si="25"/>
        <v>17.657104519486857</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1.9453090262338817</v>
      </c>
      <c r="AG29" s="396"/>
      <c r="AH29" s="518"/>
      <c r="AI29" s="518"/>
      <c r="AJ29" s="522">
        <f>MATCH(AI30,AH$11:AH$30,0)</f>
        <v>17</v>
      </c>
      <c r="AK29" s="523" t="str">
        <f t="shared" si="16"/>
        <v>Rioja, La</v>
      </c>
      <c r="AL29" s="524">
        <f t="shared" si="17"/>
        <v>0.62117960658624916</v>
      </c>
      <c r="AM29" s="396"/>
      <c r="AN29" s="518"/>
      <c r="AO29" s="518"/>
      <c r="AP29" s="522">
        <f>MATCH(AO30,AN$11:AN$30,0)</f>
        <v>12</v>
      </c>
      <c r="AQ29" s="523" t="str">
        <f t="shared" si="20"/>
        <v>Galicia</v>
      </c>
      <c r="AR29" s="524">
        <f>INDEX(W$11:W$30,AP29,1)</f>
        <v>2.8354284844744653</v>
      </c>
      <c r="AS29" s="396"/>
      <c r="AT29" s="518"/>
      <c r="AU29" s="518"/>
      <c r="AV29" s="522">
        <f>MATCH(AU30,AT$11:AT$30,0)</f>
        <v>12</v>
      </c>
      <c r="AW29" s="523" t="str">
        <f t="shared" si="24"/>
        <v>Galicia</v>
      </c>
      <c r="AX29" s="524">
        <f t="shared" si="25"/>
        <v>17.255938457900914</v>
      </c>
    </row>
    <row r="30" spans="1:50" s="336" customFormat="1" ht="18" customHeight="1" x14ac:dyDescent="0.1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1471946</v>
      </c>
      <c r="Q30" s="545">
        <f>P30*100/D30</f>
        <v>3.0611104281820825</v>
      </c>
      <c r="R30" s="320"/>
      <c r="S30" s="549">
        <f>SUM(S11:S28)</f>
        <v>396107</v>
      </c>
      <c r="T30" s="546">
        <f>S30*100/G30</f>
        <v>1.0315935233947655</v>
      </c>
      <c r="U30" s="320"/>
      <c r="V30" s="549">
        <f>SUM(V11:V28)</f>
        <v>282528</v>
      </c>
      <c r="W30" s="546">
        <f>V30*100/J30</f>
        <v>4.1451178578628101</v>
      </c>
      <c r="X30" s="320"/>
      <c r="Y30" s="549">
        <f>SUM(Y11:Y28)</f>
        <v>793311</v>
      </c>
      <c r="Z30" s="551">
        <f>Y30*100/M30</f>
        <v>27.623653570132742</v>
      </c>
      <c r="AA30" s="521"/>
      <c r="AB30" s="522">
        <f>_xlfn.RANK.EQ(Q30,Q$11:Q$30,0)</f>
        <v>8</v>
      </c>
      <c r="AC30" s="522">
        <v>19</v>
      </c>
      <c r="AD30" s="518"/>
      <c r="AE30" s="518"/>
      <c r="AF30" s="552"/>
      <c r="AG30" s="337"/>
      <c r="AH30" s="522">
        <f t="shared" si="14"/>
        <v>9</v>
      </c>
      <c r="AI30" s="522">
        <v>19</v>
      </c>
      <c r="AJ30" s="518"/>
      <c r="AK30" s="518"/>
      <c r="AL30" s="552"/>
      <c r="AM30" s="337"/>
      <c r="AN30" s="522">
        <f t="shared" si="18"/>
        <v>8</v>
      </c>
      <c r="AO30" s="522">
        <v>19</v>
      </c>
      <c r="AP30" s="518"/>
      <c r="AQ30" s="518"/>
      <c r="AR30" s="552"/>
      <c r="AS30" s="337"/>
      <c r="AT30" s="522">
        <f t="shared" si="22"/>
        <v>8</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549" t="s">
        <v>171</v>
      </c>
      <c r="C33" s="1549"/>
      <c r="D33" s="1549"/>
      <c r="E33" s="1549"/>
      <c r="F33" s="1549"/>
      <c r="G33" s="1549"/>
      <c r="H33" s="1549"/>
      <c r="I33" s="1549"/>
      <c r="J33" s="1549"/>
      <c r="K33" s="1549"/>
      <c r="L33" s="1549"/>
      <c r="M33" s="1549"/>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550"/>
      <c r="C34" s="1550"/>
      <c r="D34" s="1550"/>
      <c r="E34" s="1550"/>
      <c r="F34" s="1550"/>
      <c r="G34" s="1550"/>
      <c r="H34" s="1550"/>
      <c r="I34" s="1550"/>
      <c r="J34" s="1550"/>
      <c r="K34" s="1550"/>
      <c r="L34" s="1550"/>
      <c r="M34" s="1550"/>
      <c r="N34" s="1550"/>
      <c r="O34" s="1550"/>
      <c r="P34" s="1550"/>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551"/>
      <c r="C35" s="1551"/>
      <c r="D35" s="1551"/>
      <c r="E35" s="1551"/>
      <c r="F35" s="1551"/>
      <c r="G35" s="1551"/>
      <c r="H35" s="1551"/>
      <c r="I35" s="1551"/>
      <c r="J35" s="1551"/>
      <c r="K35" s="1551"/>
      <c r="L35" s="1551"/>
      <c r="M35" s="1551"/>
      <c r="N35" s="1551"/>
      <c r="O35" s="1551"/>
      <c r="P35" s="1551"/>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90"/>
      <c r="M38" s="890"/>
      <c r="N38" s="890"/>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 ref="Y8:Z8"/>
    <mergeCell ref="B33:M33"/>
    <mergeCell ref="B34:P34"/>
    <mergeCell ref="B35:P35"/>
    <mergeCell ref="S7:T7"/>
    <mergeCell ref="V7:W7"/>
  </mergeCells>
  <printOptions horizontalCentered="1"/>
  <pageMargins left="0" right="0" top="0.43307086614173229" bottom="0.43307086614173229" header="0" footer="0"/>
  <pageSetup paperSize="9" scale="64"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2"/>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32" width="8.85546875" style="396"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342"/>
      <c r="AG1" s="311"/>
      <c r="AH1" s="311"/>
      <c r="AI1" s="311"/>
    </row>
    <row r="2" spans="1:36" s="343" customFormat="1" x14ac:dyDescent="0.25">
      <c r="B2" s="1386"/>
      <c r="C2" s="1386"/>
      <c r="Y2" s="331"/>
      <c r="Z2" s="331"/>
      <c r="AA2" s="331"/>
      <c r="AB2" s="331"/>
      <c r="AC2" s="396"/>
      <c r="AD2" s="396"/>
      <c r="AE2" s="556"/>
      <c r="AF2" s="556"/>
      <c r="AG2" s="893"/>
      <c r="AH2" s="893"/>
      <c r="AI2" s="893"/>
    </row>
    <row r="3" spans="1:36" s="345" customFormat="1" ht="42" customHeight="1" x14ac:dyDescent="0.2">
      <c r="B3" s="1387"/>
      <c r="C3" s="1387"/>
      <c r="Y3" s="331"/>
      <c r="Z3" s="331"/>
      <c r="AA3" s="331"/>
      <c r="AB3" s="331"/>
      <c r="AC3" s="396"/>
      <c r="AD3" s="396"/>
      <c r="AE3" s="556"/>
      <c r="AF3" s="556"/>
      <c r="AG3" s="893"/>
      <c r="AH3" s="893"/>
      <c r="AI3" s="893"/>
    </row>
    <row r="4" spans="1:36" s="345" customFormat="1" ht="24" customHeight="1" x14ac:dyDescent="0.2">
      <c r="A4" s="1458" t="s">
        <v>428</v>
      </c>
      <c r="B4" s="1458"/>
      <c r="C4" s="1458"/>
      <c r="D4" s="1458"/>
      <c r="E4" s="1458"/>
      <c r="F4" s="1458"/>
      <c r="G4" s="1458"/>
      <c r="H4" s="1458"/>
      <c r="I4" s="1458"/>
      <c r="J4" s="1458"/>
      <c r="K4" s="1458"/>
      <c r="L4" s="1458"/>
      <c r="M4" s="1458"/>
      <c r="N4" s="1458"/>
      <c r="O4" s="1458"/>
      <c r="P4" s="1458"/>
      <c r="Q4" s="1458"/>
      <c r="R4" s="1458"/>
      <c r="S4" s="1458"/>
      <c r="T4" s="1458"/>
      <c r="U4" s="1458"/>
      <c r="V4" s="1458"/>
      <c r="W4" s="1458"/>
      <c r="X4" s="1458"/>
      <c r="Y4" s="331"/>
      <c r="Z4" s="331"/>
      <c r="AA4" s="331"/>
      <c r="AB4" s="331"/>
      <c r="AC4" s="396"/>
      <c r="AD4" s="396"/>
      <c r="AE4" s="556"/>
      <c r="AF4" s="556"/>
      <c r="AG4" s="893"/>
      <c r="AH4" s="893"/>
      <c r="AI4" s="893"/>
    </row>
    <row r="5" spans="1:36" s="345" customFormat="1" x14ac:dyDescent="0.2">
      <c r="A5" s="49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1414"/>
      <c r="V5" s="1414"/>
      <c r="W5" s="1414"/>
      <c r="X5" s="1414"/>
      <c r="AC5" s="556"/>
      <c r="AD5" s="556"/>
      <c r="AE5" s="556"/>
      <c r="AF5" s="556"/>
      <c r="AG5" s="893"/>
    </row>
    <row r="6" spans="1:36" s="345" customFormat="1" ht="6.75" customHeight="1" x14ac:dyDescent="0.2">
      <c r="B6" s="1414"/>
      <c r="C6" s="1414"/>
      <c r="D6" s="1414"/>
      <c r="E6" s="1414"/>
      <c r="F6" s="1414"/>
      <c r="G6" s="1414"/>
      <c r="H6" s="1414"/>
      <c r="I6" s="1414"/>
      <c r="J6" s="1414"/>
      <c r="K6" s="1414"/>
      <c r="L6" s="1414"/>
      <c r="M6" s="1414"/>
      <c r="N6" s="1414"/>
      <c r="O6" s="1414"/>
      <c r="P6" s="1414"/>
      <c r="Q6" s="1414"/>
      <c r="R6" s="1414"/>
      <c r="S6" s="1414"/>
      <c r="T6" s="1414"/>
      <c r="U6" s="1414"/>
      <c r="V6" s="1414"/>
      <c r="W6" s="1414"/>
      <c r="X6" s="1414"/>
      <c r="Z6" s="893"/>
      <c r="AA6" s="893"/>
      <c r="AB6" s="893"/>
      <c r="AC6" s="556"/>
      <c r="AD6" s="556"/>
      <c r="AE6" s="556"/>
      <c r="AF6" s="556"/>
      <c r="AG6" s="893"/>
      <c r="AH6" s="893"/>
      <c r="AI6" s="893"/>
    </row>
    <row r="7" spans="1:36" s="322" customFormat="1" ht="3.75" customHeight="1" x14ac:dyDescent="0.2">
      <c r="A7" s="316"/>
      <c r="B7" s="1499" t="s">
        <v>12</v>
      </c>
      <c r="C7" s="437"/>
      <c r="D7" s="1557" t="s">
        <v>251</v>
      </c>
      <c r="E7" s="884"/>
      <c r="F7" s="1560"/>
      <c r="G7" s="1560"/>
      <c r="H7" s="884"/>
      <c r="I7" s="754"/>
      <c r="J7" s="754"/>
      <c r="K7" s="754"/>
      <c r="L7" s="754"/>
      <c r="M7" s="884"/>
      <c r="N7" s="884"/>
      <c r="O7" s="884"/>
      <c r="P7" s="884"/>
      <c r="Q7" s="884"/>
      <c r="R7" s="884"/>
      <c r="S7" s="891"/>
      <c r="T7" s="884"/>
      <c r="U7" s="884"/>
      <c r="V7" s="892"/>
      <c r="W7" s="1564"/>
      <c r="X7" s="1565"/>
      <c r="Z7" s="320"/>
      <c r="AA7" s="320"/>
      <c r="AB7" s="320"/>
      <c r="AC7" s="513"/>
      <c r="AD7" s="513"/>
      <c r="AE7" s="513"/>
      <c r="AF7" s="512"/>
      <c r="AG7" s="320"/>
      <c r="AH7" s="320"/>
      <c r="AI7" s="320"/>
    </row>
    <row r="8" spans="1:36" s="322" customFormat="1" ht="14.25" customHeight="1" x14ac:dyDescent="0.2">
      <c r="A8" s="316"/>
      <c r="B8" s="1555"/>
      <c r="C8" s="437"/>
      <c r="D8" s="1558"/>
      <c r="E8" s="437"/>
      <c r="F8" s="1544" t="s">
        <v>271</v>
      </c>
      <c r="G8" s="1561"/>
      <c r="H8" s="437"/>
      <c r="I8" s="1544" t="s">
        <v>272</v>
      </c>
      <c r="J8" s="1571"/>
      <c r="K8" s="1572" t="s">
        <v>372</v>
      </c>
      <c r="L8" s="1573"/>
      <c r="M8" s="1573"/>
      <c r="N8" s="1573"/>
      <c r="O8" s="1573"/>
      <c r="P8" s="1573"/>
      <c r="Q8" s="1573"/>
      <c r="R8" s="1573"/>
      <c r="S8" s="1573"/>
      <c r="T8" s="1573"/>
      <c r="U8" s="1573"/>
      <c r="V8" s="1573"/>
      <c r="W8" s="1573"/>
      <c r="X8" s="1574"/>
      <c r="Z8" s="320"/>
      <c r="AA8" s="320"/>
      <c r="AB8" s="320"/>
      <c r="AC8" s="513"/>
      <c r="AD8" s="513"/>
      <c r="AE8" s="513"/>
      <c r="AF8" s="513"/>
      <c r="AG8" s="320"/>
      <c r="AH8" s="320"/>
      <c r="AI8" s="320"/>
    </row>
    <row r="9" spans="1:36" s="322" customFormat="1" ht="28.5" customHeight="1" x14ac:dyDescent="0.2">
      <c r="A9" s="316"/>
      <c r="B9" s="1555"/>
      <c r="C9" s="437"/>
      <c r="D9" s="1559"/>
      <c r="E9" s="437"/>
      <c r="F9" s="1562"/>
      <c r="G9" s="1563"/>
      <c r="H9" s="437"/>
      <c r="I9" s="1562"/>
      <c r="J9" s="1569"/>
      <c r="K9" s="1566" t="s">
        <v>373</v>
      </c>
      <c r="L9" s="1567"/>
      <c r="M9" s="1568" t="s">
        <v>374</v>
      </c>
      <c r="N9" s="1569"/>
      <c r="O9" s="1566" t="s">
        <v>375</v>
      </c>
      <c r="P9" s="1567"/>
      <c r="Q9" s="1568" t="s">
        <v>376</v>
      </c>
      <c r="R9" s="1569"/>
      <c r="S9" s="1568" t="s">
        <v>377</v>
      </c>
      <c r="T9" s="1462"/>
      <c r="U9" s="1380" t="s">
        <v>113</v>
      </c>
      <c r="V9" s="1575"/>
      <c r="W9" s="1380" t="s">
        <v>378</v>
      </c>
      <c r="X9" s="1570"/>
      <c r="Z9" s="320"/>
      <c r="AA9" s="320"/>
      <c r="AB9" s="320"/>
      <c r="AC9" s="513"/>
      <c r="AD9" s="513"/>
      <c r="AE9" s="513"/>
      <c r="AF9" s="513"/>
      <c r="AG9" s="320"/>
      <c r="AH9" s="320"/>
      <c r="AI9" s="320"/>
    </row>
    <row r="10" spans="1:36" s="322" customFormat="1" ht="22.5" customHeight="1" x14ac:dyDescent="0.2">
      <c r="A10" s="316"/>
      <c r="B10" s="1556"/>
      <c r="C10" s="437"/>
      <c r="D10" s="901" t="s">
        <v>9</v>
      </c>
      <c r="E10" s="885"/>
      <c r="F10" s="903" t="s">
        <v>9</v>
      </c>
      <c r="G10" s="878" t="s">
        <v>273</v>
      </c>
      <c r="H10" s="900"/>
      <c r="I10" s="793" t="s">
        <v>9</v>
      </c>
      <c r="J10" s="904" t="s">
        <v>273</v>
      </c>
      <c r="K10" s="905" t="s">
        <v>9</v>
      </c>
      <c r="L10" s="904" t="s">
        <v>379</v>
      </c>
      <c r="M10" s="905" t="s">
        <v>9</v>
      </c>
      <c r="N10" s="905" t="s">
        <v>379</v>
      </c>
      <c r="O10" s="905" t="s">
        <v>9</v>
      </c>
      <c r="P10" s="905" t="s">
        <v>379</v>
      </c>
      <c r="Q10" s="905" t="s">
        <v>9</v>
      </c>
      <c r="R10" s="905" t="s">
        <v>379</v>
      </c>
      <c r="S10" s="882" t="s">
        <v>9</v>
      </c>
      <c r="T10" s="792" t="s">
        <v>379</v>
      </c>
      <c r="U10" s="902" t="s">
        <v>9</v>
      </c>
      <c r="V10" s="905" t="s">
        <v>379</v>
      </c>
      <c r="W10" s="904" t="s">
        <v>9</v>
      </c>
      <c r="X10" s="792" t="s">
        <v>379</v>
      </c>
      <c r="Z10" s="320"/>
      <c r="AA10" s="320"/>
      <c r="AB10" s="320"/>
      <c r="AC10" s="568" t="s">
        <v>208</v>
      </c>
      <c r="AD10" s="602" t="s">
        <v>388</v>
      </c>
      <c r="AE10" s="603" t="s">
        <v>389</v>
      </c>
      <c r="AF10" s="513"/>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396"/>
      <c r="AG11" s="329"/>
      <c r="AH11" s="329"/>
      <c r="AI11" s="329"/>
    </row>
    <row r="12" spans="1:36" s="331" customFormat="1" x14ac:dyDescent="0.25">
      <c r="A12" s="330"/>
      <c r="B12" s="757" t="s">
        <v>8</v>
      </c>
      <c r="C12" s="350"/>
      <c r="D12" s="894">
        <v>288363</v>
      </c>
      <c r="E12" s="350"/>
      <c r="F12" s="760">
        <v>3555</v>
      </c>
      <c r="G12" s="761">
        <v>1.2328211316985882</v>
      </c>
      <c r="H12" s="350"/>
      <c r="I12" s="760">
        <v>2415</v>
      </c>
      <c r="J12" s="761">
        <v>0.83748608524672019</v>
      </c>
      <c r="K12" s="760">
        <v>2233</v>
      </c>
      <c r="L12" s="761">
        <v>92.463768115942031</v>
      </c>
      <c r="M12" s="760">
        <v>21</v>
      </c>
      <c r="N12" s="761">
        <v>0.86956521739130432</v>
      </c>
      <c r="O12" s="760">
        <v>8</v>
      </c>
      <c r="P12" s="761">
        <v>0.33126293995859213</v>
      </c>
      <c r="Q12" s="760">
        <v>91</v>
      </c>
      <c r="R12" s="761">
        <v>3.7681159420289858</v>
      </c>
      <c r="S12" s="760">
        <v>0</v>
      </c>
      <c r="T12" s="761">
        <v>0</v>
      </c>
      <c r="U12" s="760">
        <v>56</v>
      </c>
      <c r="V12" s="761">
        <v>2.318840579710145</v>
      </c>
      <c r="W12" s="760">
        <v>6</v>
      </c>
      <c r="X12" s="761">
        <f t="shared" ref="X12:X29" si="0">W12/$I12*100</f>
        <v>0.2484472049689441</v>
      </c>
      <c r="Z12" s="360"/>
      <c r="AA12" s="360"/>
      <c r="AB12" s="360"/>
      <c r="AC12" s="604">
        <v>44316</v>
      </c>
      <c r="AD12" s="602">
        <v>23620</v>
      </c>
      <c r="AE12" s="602">
        <v>14066</v>
      </c>
      <c r="AF12" s="567"/>
      <c r="AG12" s="360"/>
      <c r="AH12" s="360"/>
      <c r="AI12" s="361"/>
      <c r="AJ12" s="607"/>
    </row>
    <row r="13" spans="1:36" s="331" customFormat="1" x14ac:dyDescent="0.25">
      <c r="A13" s="330"/>
      <c r="B13" s="765" t="s">
        <v>7</v>
      </c>
      <c r="C13" s="350"/>
      <c r="D13" s="895">
        <v>42703</v>
      </c>
      <c r="E13" s="350"/>
      <c r="F13" s="767">
        <v>899</v>
      </c>
      <c r="G13" s="768">
        <v>2.1052385078331732</v>
      </c>
      <c r="H13" s="350"/>
      <c r="I13" s="767">
        <v>568</v>
      </c>
      <c r="J13" s="768">
        <v>1.3301173219680116</v>
      </c>
      <c r="K13" s="767">
        <v>529</v>
      </c>
      <c r="L13" s="768">
        <v>93.133802816901408</v>
      </c>
      <c r="M13" s="767">
        <v>11</v>
      </c>
      <c r="N13" s="768">
        <v>1.936619718309859</v>
      </c>
      <c r="O13" s="767">
        <v>24</v>
      </c>
      <c r="P13" s="768">
        <v>4.225352112676056</v>
      </c>
      <c r="Q13" s="767">
        <v>0</v>
      </c>
      <c r="R13" s="768">
        <v>0</v>
      </c>
      <c r="S13" s="767">
        <v>0</v>
      </c>
      <c r="T13" s="768">
        <v>0</v>
      </c>
      <c r="U13" s="767">
        <v>2</v>
      </c>
      <c r="V13" s="768">
        <v>0.35211267605633806</v>
      </c>
      <c r="W13" s="767">
        <v>2</v>
      </c>
      <c r="X13" s="768">
        <f t="shared" si="0"/>
        <v>0.35211267605633806</v>
      </c>
      <c r="Z13" s="360"/>
      <c r="AA13" s="360"/>
      <c r="AB13" s="360"/>
      <c r="AC13" s="604">
        <v>44347</v>
      </c>
      <c r="AD13" s="602">
        <v>21534</v>
      </c>
      <c r="AE13" s="602">
        <v>12150</v>
      </c>
      <c r="AF13" s="567"/>
      <c r="AG13" s="360"/>
      <c r="AH13" s="360"/>
      <c r="AI13" s="361"/>
      <c r="AJ13" s="607"/>
    </row>
    <row r="14" spans="1:36" s="331" customFormat="1" x14ac:dyDescent="0.25">
      <c r="A14" s="330"/>
      <c r="B14" s="765" t="s">
        <v>37</v>
      </c>
      <c r="C14" s="350"/>
      <c r="D14" s="895">
        <v>31501</v>
      </c>
      <c r="E14" s="350"/>
      <c r="F14" s="767">
        <v>268</v>
      </c>
      <c r="G14" s="768">
        <v>0.85076664232881494</v>
      </c>
      <c r="H14" s="350"/>
      <c r="I14" s="767">
        <v>454</v>
      </c>
      <c r="J14" s="768">
        <v>1.4412240881241867</v>
      </c>
      <c r="K14" s="767">
        <v>411</v>
      </c>
      <c r="L14" s="768">
        <v>90.528634361233486</v>
      </c>
      <c r="M14" s="767">
        <v>0</v>
      </c>
      <c r="N14" s="768">
        <v>0</v>
      </c>
      <c r="O14" s="767">
        <v>37</v>
      </c>
      <c r="P14" s="768">
        <v>8.1497797356828183</v>
      </c>
      <c r="Q14" s="767">
        <v>0</v>
      </c>
      <c r="R14" s="768">
        <v>0</v>
      </c>
      <c r="S14" s="767">
        <v>0</v>
      </c>
      <c r="T14" s="768">
        <v>0</v>
      </c>
      <c r="U14" s="767">
        <v>5</v>
      </c>
      <c r="V14" s="768">
        <v>1.1013215859030838</v>
      </c>
      <c r="W14" s="767">
        <v>1</v>
      </c>
      <c r="X14" s="768">
        <f t="shared" si="0"/>
        <v>0.22026431718061676</v>
      </c>
      <c r="Z14" s="360"/>
      <c r="AA14" s="360"/>
      <c r="AB14" s="360"/>
      <c r="AC14" s="604">
        <v>44377</v>
      </c>
      <c r="AD14" s="602">
        <v>21833</v>
      </c>
      <c r="AE14" s="602">
        <v>13954</v>
      </c>
      <c r="AF14" s="567"/>
      <c r="AG14" s="360"/>
      <c r="AH14" s="360"/>
      <c r="AI14" s="361"/>
      <c r="AJ14" s="607"/>
    </row>
    <row r="15" spans="1:36" s="331" customFormat="1" x14ac:dyDescent="0.25">
      <c r="A15" s="330"/>
      <c r="B15" s="765" t="s">
        <v>38</v>
      </c>
      <c r="C15" s="350"/>
      <c r="D15" s="895">
        <v>30856</v>
      </c>
      <c r="E15" s="350"/>
      <c r="F15" s="767">
        <v>623</v>
      </c>
      <c r="G15" s="768">
        <v>2.019056261343013</v>
      </c>
      <c r="H15" s="350"/>
      <c r="I15" s="767">
        <v>352</v>
      </c>
      <c r="J15" s="768">
        <v>1.1407829919626653</v>
      </c>
      <c r="K15" s="767">
        <v>279</v>
      </c>
      <c r="L15" s="768">
        <v>79.26136363636364</v>
      </c>
      <c r="M15" s="767">
        <v>4</v>
      </c>
      <c r="N15" s="768">
        <v>1.1363636363636365</v>
      </c>
      <c r="O15" s="767">
        <v>65</v>
      </c>
      <c r="P15" s="768">
        <v>18.46590909090909</v>
      </c>
      <c r="Q15" s="767">
        <v>0</v>
      </c>
      <c r="R15" s="768">
        <v>0</v>
      </c>
      <c r="S15" s="767">
        <v>0</v>
      </c>
      <c r="T15" s="768">
        <v>0</v>
      </c>
      <c r="U15" s="767">
        <v>4</v>
      </c>
      <c r="V15" s="768">
        <v>1.1363636363636365</v>
      </c>
      <c r="W15" s="767">
        <v>0</v>
      </c>
      <c r="X15" s="768">
        <f t="shared" si="0"/>
        <v>0</v>
      </c>
      <c r="Z15" s="360"/>
      <c r="AA15" s="360"/>
      <c r="AB15" s="360"/>
      <c r="AC15" s="604">
        <v>44408</v>
      </c>
      <c r="AD15" s="602">
        <v>25882</v>
      </c>
      <c r="AE15" s="602">
        <v>13248</v>
      </c>
      <c r="AF15" s="567"/>
      <c r="AG15" s="360"/>
      <c r="AH15" s="360"/>
      <c r="AI15" s="361"/>
      <c r="AJ15" s="607"/>
    </row>
    <row r="16" spans="1:36" s="331" customFormat="1" x14ac:dyDescent="0.25">
      <c r="A16" s="330"/>
      <c r="B16" s="765" t="s">
        <v>6</v>
      </c>
      <c r="C16" s="350"/>
      <c r="D16" s="895">
        <v>43050</v>
      </c>
      <c r="E16" s="350"/>
      <c r="F16" s="767">
        <v>613</v>
      </c>
      <c r="G16" s="768">
        <v>1.4239256678281069</v>
      </c>
      <c r="H16" s="350"/>
      <c r="I16" s="767">
        <v>420</v>
      </c>
      <c r="J16" s="768">
        <v>0.97560975609756095</v>
      </c>
      <c r="K16" s="767">
        <v>398</v>
      </c>
      <c r="L16" s="768">
        <v>94.761904761904759</v>
      </c>
      <c r="M16" s="767">
        <v>4</v>
      </c>
      <c r="N16" s="768">
        <v>0.95238095238095244</v>
      </c>
      <c r="O16" s="767">
        <v>2</v>
      </c>
      <c r="P16" s="768">
        <v>0.47619047619047622</v>
      </c>
      <c r="Q16" s="767">
        <v>0</v>
      </c>
      <c r="R16" s="768">
        <v>0</v>
      </c>
      <c r="S16" s="767">
        <v>0</v>
      </c>
      <c r="T16" s="768">
        <v>0</v>
      </c>
      <c r="U16" s="767">
        <v>5</v>
      </c>
      <c r="V16" s="768">
        <v>1.1904761904761905</v>
      </c>
      <c r="W16" s="767">
        <v>11</v>
      </c>
      <c r="X16" s="768">
        <f t="shared" si="0"/>
        <v>2.6190476190476191</v>
      </c>
      <c r="Z16" s="360"/>
      <c r="AA16" s="360"/>
      <c r="AB16" s="360"/>
      <c r="AC16" s="604">
        <v>44439</v>
      </c>
      <c r="AD16" s="602">
        <v>15551</v>
      </c>
      <c r="AE16" s="602">
        <v>13247</v>
      </c>
      <c r="AF16" s="567"/>
      <c r="AG16" s="360"/>
      <c r="AH16" s="360"/>
      <c r="AI16" s="361"/>
      <c r="AJ16" s="607"/>
    </row>
    <row r="17" spans="1:36" s="331" customFormat="1" x14ac:dyDescent="0.25">
      <c r="A17" s="330"/>
      <c r="B17" s="765" t="s">
        <v>5</v>
      </c>
      <c r="C17" s="350"/>
      <c r="D17" s="896">
        <v>17880</v>
      </c>
      <c r="E17" s="350"/>
      <c r="F17" s="767">
        <v>233</v>
      </c>
      <c r="G17" s="768">
        <v>1.3031319910514543</v>
      </c>
      <c r="H17" s="350"/>
      <c r="I17" s="767">
        <v>181</v>
      </c>
      <c r="J17" s="768">
        <v>1.0123042505592841</v>
      </c>
      <c r="K17" s="771">
        <v>178</v>
      </c>
      <c r="L17" s="768">
        <v>98.342541436464089</v>
      </c>
      <c r="M17" s="771">
        <v>3</v>
      </c>
      <c r="N17" s="768">
        <v>1.6574585635359116</v>
      </c>
      <c r="O17" s="771">
        <v>0</v>
      </c>
      <c r="P17" s="768">
        <v>0</v>
      </c>
      <c r="Q17" s="771">
        <v>0</v>
      </c>
      <c r="R17" s="768">
        <v>0</v>
      </c>
      <c r="S17" s="771">
        <v>0</v>
      </c>
      <c r="T17" s="768">
        <v>0</v>
      </c>
      <c r="U17" s="771">
        <v>0</v>
      </c>
      <c r="V17" s="768">
        <v>0</v>
      </c>
      <c r="W17" s="771">
        <v>0</v>
      </c>
      <c r="X17" s="768">
        <f t="shared" si="0"/>
        <v>0</v>
      </c>
      <c r="Z17" s="360"/>
      <c r="AA17" s="360"/>
      <c r="AB17" s="360"/>
      <c r="AC17" s="604">
        <v>44469</v>
      </c>
      <c r="AD17" s="602">
        <v>29199</v>
      </c>
      <c r="AE17" s="602">
        <v>15187</v>
      </c>
      <c r="AF17" s="567"/>
      <c r="AG17" s="360"/>
      <c r="AH17" s="360"/>
      <c r="AI17" s="361"/>
      <c r="AJ17" s="607"/>
    </row>
    <row r="18" spans="1:36" s="331" customFormat="1" x14ac:dyDescent="0.25">
      <c r="A18" s="330"/>
      <c r="B18" s="765" t="s">
        <v>4</v>
      </c>
      <c r="C18" s="350"/>
      <c r="D18" s="895">
        <v>125164</v>
      </c>
      <c r="E18" s="350"/>
      <c r="F18" s="767">
        <v>1476</v>
      </c>
      <c r="G18" s="768">
        <v>1.1792528202997667</v>
      </c>
      <c r="H18" s="350"/>
      <c r="I18" s="767">
        <v>1298</v>
      </c>
      <c r="J18" s="768">
        <v>1.0370394043015563</v>
      </c>
      <c r="K18" s="767">
        <v>1223</v>
      </c>
      <c r="L18" s="768">
        <v>94.221879815100152</v>
      </c>
      <c r="M18" s="767">
        <v>29</v>
      </c>
      <c r="N18" s="768">
        <v>2.2342064714946068</v>
      </c>
      <c r="O18" s="767">
        <v>1</v>
      </c>
      <c r="P18" s="768">
        <v>7.7041602465331288E-2</v>
      </c>
      <c r="Q18" s="767">
        <v>0</v>
      </c>
      <c r="R18" s="768">
        <v>0</v>
      </c>
      <c r="S18" s="767">
        <v>0</v>
      </c>
      <c r="T18" s="768">
        <v>0</v>
      </c>
      <c r="U18" s="767">
        <v>29</v>
      </c>
      <c r="V18" s="768">
        <v>2.2342064714946068</v>
      </c>
      <c r="W18" s="767">
        <v>16</v>
      </c>
      <c r="X18" s="768">
        <f t="shared" si="0"/>
        <v>1.2326656394453006</v>
      </c>
      <c r="Z18" s="360"/>
      <c r="AA18" s="360"/>
      <c r="AB18" s="360"/>
      <c r="AC18" s="604">
        <v>44500</v>
      </c>
      <c r="AD18" s="602">
        <v>26213</v>
      </c>
      <c r="AE18" s="602">
        <v>13678</v>
      </c>
      <c r="AF18" s="567"/>
      <c r="AG18" s="360"/>
      <c r="AH18" s="360"/>
      <c r="AI18" s="361"/>
      <c r="AJ18" s="607"/>
    </row>
    <row r="19" spans="1:36" s="331" customFormat="1" x14ac:dyDescent="0.25">
      <c r="A19" s="330"/>
      <c r="B19" s="765" t="s">
        <v>40</v>
      </c>
      <c r="C19" s="350"/>
      <c r="D19" s="895">
        <v>74540</v>
      </c>
      <c r="E19" s="350"/>
      <c r="F19" s="767">
        <v>1485</v>
      </c>
      <c r="G19" s="768">
        <v>1.9922189428494768</v>
      </c>
      <c r="H19" s="350"/>
      <c r="I19" s="767">
        <v>919</v>
      </c>
      <c r="J19" s="768">
        <v>1.2328950898846258</v>
      </c>
      <c r="K19" s="767">
        <v>875</v>
      </c>
      <c r="L19" s="768">
        <v>95.212187159956471</v>
      </c>
      <c r="M19" s="767">
        <v>9</v>
      </c>
      <c r="N19" s="768">
        <v>0.97932535364526652</v>
      </c>
      <c r="O19" s="767">
        <v>14</v>
      </c>
      <c r="P19" s="768">
        <v>1.5233949945593037</v>
      </c>
      <c r="Q19" s="767">
        <v>3</v>
      </c>
      <c r="R19" s="768">
        <v>0.32644178454842221</v>
      </c>
      <c r="S19" s="767">
        <v>0</v>
      </c>
      <c r="T19" s="768">
        <v>0</v>
      </c>
      <c r="U19" s="767">
        <v>5</v>
      </c>
      <c r="V19" s="768">
        <v>0.54406964091403698</v>
      </c>
      <c r="W19" s="767">
        <v>13</v>
      </c>
      <c r="X19" s="768">
        <f t="shared" si="0"/>
        <v>1.4145810663764962</v>
      </c>
      <c r="Z19" s="360"/>
      <c r="AA19" s="360"/>
      <c r="AB19" s="360"/>
      <c r="AC19" s="604">
        <v>44530</v>
      </c>
      <c r="AD19" s="602">
        <v>25655</v>
      </c>
      <c r="AE19" s="602">
        <v>14422</v>
      </c>
      <c r="AF19" s="567"/>
      <c r="AG19" s="360"/>
      <c r="AH19" s="360"/>
      <c r="AI19" s="361"/>
      <c r="AJ19" s="607"/>
    </row>
    <row r="20" spans="1:36" s="331" customFormat="1" x14ac:dyDescent="0.25">
      <c r="A20" s="330"/>
      <c r="B20" s="765" t="s">
        <v>41</v>
      </c>
      <c r="C20" s="350"/>
      <c r="D20" s="895">
        <v>219746</v>
      </c>
      <c r="E20" s="350"/>
      <c r="F20" s="767">
        <v>4750</v>
      </c>
      <c r="G20" s="768">
        <v>2.1615865590272407</v>
      </c>
      <c r="H20" s="350"/>
      <c r="I20" s="767">
        <v>2732</v>
      </c>
      <c r="J20" s="768">
        <v>1.2432535745815625</v>
      </c>
      <c r="K20" s="767">
        <v>2282</v>
      </c>
      <c r="L20" s="768">
        <v>83.528550512445094</v>
      </c>
      <c r="M20" s="767">
        <v>3</v>
      </c>
      <c r="N20" s="768">
        <v>0.10980966325036604</v>
      </c>
      <c r="O20" s="767">
        <v>417</v>
      </c>
      <c r="P20" s="768">
        <v>15.263543191800879</v>
      </c>
      <c r="Q20" s="767">
        <v>0</v>
      </c>
      <c r="R20" s="768">
        <v>0</v>
      </c>
      <c r="S20" s="767">
        <v>6</v>
      </c>
      <c r="T20" s="768">
        <v>0.21961932650073207</v>
      </c>
      <c r="U20" s="767">
        <v>21</v>
      </c>
      <c r="V20" s="768">
        <v>0.76866764275256227</v>
      </c>
      <c r="W20" s="767">
        <v>3</v>
      </c>
      <c r="X20" s="768">
        <f t="shared" si="0"/>
        <v>0.10980966325036604</v>
      </c>
      <c r="Z20" s="360"/>
      <c r="AA20" s="360"/>
      <c r="AB20" s="360"/>
      <c r="AC20" s="604">
        <v>44561</v>
      </c>
      <c r="AD20" s="602">
        <v>24712</v>
      </c>
      <c r="AE20" s="602">
        <v>14501</v>
      </c>
      <c r="AF20" s="567"/>
      <c r="AG20" s="360"/>
      <c r="AH20" s="360"/>
      <c r="AI20" s="361"/>
      <c r="AJ20" s="607"/>
    </row>
    <row r="21" spans="1:36" s="331" customFormat="1" x14ac:dyDescent="0.25">
      <c r="A21" s="330"/>
      <c r="B21" s="765" t="s">
        <v>3</v>
      </c>
      <c r="C21" s="350"/>
      <c r="D21" s="895">
        <v>158505</v>
      </c>
      <c r="E21" s="350"/>
      <c r="F21" s="767">
        <v>3040</v>
      </c>
      <c r="G21" s="768">
        <v>1.9179205703290119</v>
      </c>
      <c r="H21" s="350"/>
      <c r="I21" s="767">
        <v>1624</v>
      </c>
      <c r="J21" s="768">
        <v>1.0245733573073406</v>
      </c>
      <c r="K21" s="767">
        <v>1511</v>
      </c>
      <c r="L21" s="768">
        <v>93.041871921182263</v>
      </c>
      <c r="M21" s="767">
        <v>6</v>
      </c>
      <c r="N21" s="768">
        <v>0.36945812807881773</v>
      </c>
      <c r="O21" s="767">
        <v>79</v>
      </c>
      <c r="P21" s="768">
        <v>4.8645320197044342</v>
      </c>
      <c r="Q21" s="767">
        <v>16</v>
      </c>
      <c r="R21" s="768">
        <v>0.98522167487684731</v>
      </c>
      <c r="S21" s="767">
        <v>1</v>
      </c>
      <c r="T21" s="768">
        <v>6.1576354679802957E-2</v>
      </c>
      <c r="U21" s="767">
        <v>1</v>
      </c>
      <c r="V21" s="768">
        <v>6.1576354679802957E-2</v>
      </c>
      <c r="W21" s="767">
        <v>10</v>
      </c>
      <c r="X21" s="768">
        <f t="shared" si="0"/>
        <v>0.61576354679802958</v>
      </c>
      <c r="Z21" s="360"/>
      <c r="AA21" s="360"/>
      <c r="AB21" s="360"/>
      <c r="AC21" s="604">
        <v>44592</v>
      </c>
      <c r="AD21" s="602">
        <v>15800</v>
      </c>
      <c r="AE21" s="602">
        <v>18653</v>
      </c>
      <c r="AF21" s="567"/>
      <c r="AG21" s="360"/>
      <c r="AH21" s="360"/>
      <c r="AI21" s="361"/>
      <c r="AJ21" s="607"/>
    </row>
    <row r="22" spans="1:36" s="331" customFormat="1" x14ac:dyDescent="0.25">
      <c r="A22" s="330"/>
      <c r="B22" s="765" t="s">
        <v>2</v>
      </c>
      <c r="C22" s="350"/>
      <c r="D22" s="895">
        <v>36248</v>
      </c>
      <c r="E22" s="350"/>
      <c r="F22" s="767">
        <v>567</v>
      </c>
      <c r="G22" s="768">
        <v>1.5642242330611345</v>
      </c>
      <c r="H22" s="350"/>
      <c r="I22" s="767">
        <v>416</v>
      </c>
      <c r="J22" s="768">
        <v>1.1476495254910615</v>
      </c>
      <c r="K22" s="767">
        <v>355</v>
      </c>
      <c r="L22" s="768">
        <v>85.336538461538453</v>
      </c>
      <c r="M22" s="767">
        <v>4</v>
      </c>
      <c r="N22" s="768">
        <v>0.96153846153846156</v>
      </c>
      <c r="O22" s="767">
        <v>24</v>
      </c>
      <c r="P22" s="768">
        <v>5.7692307692307692</v>
      </c>
      <c r="Q22" s="767">
        <v>7</v>
      </c>
      <c r="R22" s="768">
        <v>1.6826923076923077</v>
      </c>
      <c r="S22" s="767">
        <v>0</v>
      </c>
      <c r="T22" s="768">
        <v>0</v>
      </c>
      <c r="U22" s="767">
        <v>7</v>
      </c>
      <c r="V22" s="768">
        <v>1.6826923076923077</v>
      </c>
      <c r="W22" s="767">
        <v>19</v>
      </c>
      <c r="X22" s="768">
        <f t="shared" si="0"/>
        <v>4.5673076923076916</v>
      </c>
      <c r="Z22" s="360"/>
      <c r="AA22" s="360"/>
      <c r="AB22" s="360"/>
      <c r="AC22" s="604">
        <v>44620</v>
      </c>
      <c r="AD22" s="602">
        <v>21660</v>
      </c>
      <c r="AE22" s="602">
        <v>18762</v>
      </c>
      <c r="AF22" s="567"/>
      <c r="AG22" s="360"/>
      <c r="AH22" s="360"/>
      <c r="AI22" s="361"/>
      <c r="AJ22" s="607"/>
    </row>
    <row r="23" spans="1:36" s="331" customFormat="1" x14ac:dyDescent="0.25">
      <c r="A23" s="330"/>
      <c r="B23" s="765" t="s">
        <v>35</v>
      </c>
      <c r="C23" s="350"/>
      <c r="D23" s="895">
        <v>75850</v>
      </c>
      <c r="E23" s="350"/>
      <c r="F23" s="767">
        <v>1145</v>
      </c>
      <c r="G23" s="768">
        <v>1.5095583388266316</v>
      </c>
      <c r="H23" s="350"/>
      <c r="I23" s="767">
        <v>863</v>
      </c>
      <c r="J23" s="768">
        <v>1.1377719182597232</v>
      </c>
      <c r="K23" s="767">
        <v>842</v>
      </c>
      <c r="L23" s="768">
        <v>97.566628041714949</v>
      </c>
      <c r="M23" s="767">
        <v>9</v>
      </c>
      <c r="N23" s="768">
        <v>1.0428736964078795</v>
      </c>
      <c r="O23" s="767">
        <v>1</v>
      </c>
      <c r="P23" s="768">
        <v>0.11587485515643105</v>
      </c>
      <c r="Q23" s="767">
        <v>4</v>
      </c>
      <c r="R23" s="768">
        <v>0.46349942062572419</v>
      </c>
      <c r="S23" s="767">
        <v>0</v>
      </c>
      <c r="T23" s="768">
        <v>0</v>
      </c>
      <c r="U23" s="767">
        <v>7</v>
      </c>
      <c r="V23" s="768">
        <v>0.81112398609501735</v>
      </c>
      <c r="W23" s="767">
        <v>0</v>
      </c>
      <c r="X23" s="768">
        <f t="shared" si="0"/>
        <v>0</v>
      </c>
      <c r="Z23" s="360"/>
      <c r="AA23" s="360"/>
      <c r="AB23" s="360"/>
      <c r="AC23" s="604">
        <v>44651</v>
      </c>
      <c r="AD23" s="602">
        <v>28954</v>
      </c>
      <c r="AE23" s="602">
        <v>17183</v>
      </c>
      <c r="AF23" s="567"/>
      <c r="AG23" s="360"/>
      <c r="AH23" s="360"/>
      <c r="AI23" s="361"/>
      <c r="AJ23" s="607"/>
    </row>
    <row r="24" spans="1:36" s="331" customFormat="1" x14ac:dyDescent="0.25">
      <c r="A24" s="330"/>
      <c r="B24" s="765" t="s">
        <v>42</v>
      </c>
      <c r="C24" s="350"/>
      <c r="D24" s="895">
        <v>185247</v>
      </c>
      <c r="E24" s="350"/>
      <c r="F24" s="767">
        <v>1505</v>
      </c>
      <c r="G24" s="768">
        <v>0.81242881126280042</v>
      </c>
      <c r="H24" s="350"/>
      <c r="I24" s="767">
        <v>1983</v>
      </c>
      <c r="J24" s="768">
        <v>1.0704626795575636</v>
      </c>
      <c r="K24" s="767">
        <v>1605</v>
      </c>
      <c r="L24" s="768">
        <v>80.937972768532532</v>
      </c>
      <c r="M24" s="767">
        <v>53</v>
      </c>
      <c r="N24" s="768">
        <v>2.6727181038830055</v>
      </c>
      <c r="O24" s="767">
        <v>0</v>
      </c>
      <c r="P24" s="768">
        <v>0</v>
      </c>
      <c r="Q24" s="767">
        <v>0</v>
      </c>
      <c r="R24" s="768">
        <v>0</v>
      </c>
      <c r="S24" s="767">
        <v>0</v>
      </c>
      <c r="T24" s="768">
        <v>0</v>
      </c>
      <c r="U24" s="767">
        <v>5</v>
      </c>
      <c r="V24" s="768">
        <v>0.25214321734745332</v>
      </c>
      <c r="W24" s="767">
        <v>320</v>
      </c>
      <c r="X24" s="768">
        <f t="shared" si="0"/>
        <v>16.137165910237012</v>
      </c>
      <c r="Z24" s="360"/>
      <c r="AA24" s="360"/>
      <c r="AB24" s="360"/>
      <c r="AC24" s="604">
        <v>44681</v>
      </c>
      <c r="AD24" s="602">
        <v>20498</v>
      </c>
      <c r="AE24" s="602">
        <v>16055</v>
      </c>
      <c r="AF24" s="567"/>
      <c r="AG24" s="360"/>
      <c r="AH24" s="360"/>
      <c r="AI24" s="361"/>
      <c r="AJ24" s="607"/>
    </row>
    <row r="25" spans="1:36" x14ac:dyDescent="0.25">
      <c r="A25" s="332"/>
      <c r="B25" s="765" t="s">
        <v>43</v>
      </c>
      <c r="C25" s="350"/>
      <c r="D25" s="895">
        <v>43612</v>
      </c>
      <c r="E25" s="350"/>
      <c r="F25" s="767">
        <v>135</v>
      </c>
      <c r="G25" s="768">
        <v>0.30954783087223703</v>
      </c>
      <c r="H25" s="350"/>
      <c r="I25" s="767">
        <v>209</v>
      </c>
      <c r="J25" s="768">
        <v>0.47922590112812991</v>
      </c>
      <c r="K25" s="767">
        <v>168</v>
      </c>
      <c r="L25" s="768">
        <v>80.382775119617222</v>
      </c>
      <c r="M25" s="767">
        <v>3</v>
      </c>
      <c r="N25" s="768">
        <v>1.4354066985645932</v>
      </c>
      <c r="O25" s="767">
        <v>4</v>
      </c>
      <c r="P25" s="768">
        <v>1.9138755980861244</v>
      </c>
      <c r="Q25" s="767">
        <v>28</v>
      </c>
      <c r="R25" s="768">
        <v>13.397129186602871</v>
      </c>
      <c r="S25" s="767">
        <v>2</v>
      </c>
      <c r="T25" s="768">
        <v>0.9569377990430622</v>
      </c>
      <c r="U25" s="767">
        <v>0</v>
      </c>
      <c r="V25" s="768">
        <v>0</v>
      </c>
      <c r="W25" s="767">
        <v>4</v>
      </c>
      <c r="X25" s="768">
        <f t="shared" si="0"/>
        <v>1.9138755980861244</v>
      </c>
      <c r="Z25" s="360"/>
      <c r="AA25" s="360"/>
      <c r="AB25" s="360"/>
      <c r="AC25" s="604">
        <v>44712</v>
      </c>
      <c r="AD25" s="602">
        <v>23876</v>
      </c>
      <c r="AE25" s="602">
        <v>15983</v>
      </c>
      <c r="AF25" s="567"/>
      <c r="AG25" s="360"/>
      <c r="AH25" s="360"/>
      <c r="AI25" s="361"/>
      <c r="AJ25" s="607"/>
    </row>
    <row r="26" spans="1:36" s="331" customFormat="1" x14ac:dyDescent="0.25">
      <c r="B26" s="765" t="s">
        <v>44</v>
      </c>
      <c r="C26" s="350"/>
      <c r="D26" s="897">
        <v>16218</v>
      </c>
      <c r="E26" s="350"/>
      <c r="F26" s="771">
        <v>200</v>
      </c>
      <c r="G26" s="768">
        <v>1.2331976815883585</v>
      </c>
      <c r="H26" s="350"/>
      <c r="I26" s="771">
        <v>236</v>
      </c>
      <c r="J26" s="768">
        <v>1.4551732642742632</v>
      </c>
      <c r="K26" s="771">
        <v>233</v>
      </c>
      <c r="L26" s="768">
        <v>98.728813559322035</v>
      </c>
      <c r="M26" s="771">
        <v>2</v>
      </c>
      <c r="N26" s="768">
        <v>0.84745762711864403</v>
      </c>
      <c r="O26" s="771">
        <v>0</v>
      </c>
      <c r="P26" s="768">
        <v>0</v>
      </c>
      <c r="Q26" s="771">
        <v>0</v>
      </c>
      <c r="R26" s="768">
        <v>0</v>
      </c>
      <c r="S26" s="771">
        <v>0</v>
      </c>
      <c r="T26" s="768">
        <v>0</v>
      </c>
      <c r="U26" s="771">
        <v>1</v>
      </c>
      <c r="V26" s="768">
        <v>0.42372881355932202</v>
      </c>
      <c r="W26" s="771">
        <v>0</v>
      </c>
      <c r="X26" s="768">
        <f t="shared" si="0"/>
        <v>0</v>
      </c>
      <c r="Z26" s="360"/>
      <c r="AA26" s="360"/>
      <c r="AB26" s="360"/>
      <c r="AC26" s="604">
        <v>44742</v>
      </c>
      <c r="AD26" s="602">
        <v>25318</v>
      </c>
      <c r="AE26" s="602">
        <v>16449</v>
      </c>
      <c r="AF26" s="567"/>
      <c r="AG26" s="360"/>
      <c r="AH26" s="360"/>
      <c r="AI26" s="361"/>
      <c r="AJ26" s="607"/>
    </row>
    <row r="27" spans="1:36" s="331" customFormat="1" x14ac:dyDescent="0.25">
      <c r="B27" s="765" t="s">
        <v>45</v>
      </c>
      <c r="C27" s="350"/>
      <c r="D27" s="897">
        <v>69548</v>
      </c>
      <c r="E27" s="350"/>
      <c r="F27" s="771">
        <v>1048</v>
      </c>
      <c r="G27" s="768">
        <v>1.5068729510553862</v>
      </c>
      <c r="H27" s="350"/>
      <c r="I27" s="771">
        <v>1016</v>
      </c>
      <c r="J27" s="768">
        <v>1.4608615632369011</v>
      </c>
      <c r="K27" s="771">
        <v>792</v>
      </c>
      <c r="L27" s="768">
        <v>77.952755905511808</v>
      </c>
      <c r="M27" s="771">
        <v>17</v>
      </c>
      <c r="N27" s="768">
        <v>1.673228346456693</v>
      </c>
      <c r="O27" s="771">
        <v>142</v>
      </c>
      <c r="P27" s="768">
        <v>13.976377952755906</v>
      </c>
      <c r="Q27" s="771">
        <v>9</v>
      </c>
      <c r="R27" s="768">
        <v>0.88582677165354329</v>
      </c>
      <c r="S27" s="771">
        <v>22</v>
      </c>
      <c r="T27" s="768">
        <v>2.1653543307086616</v>
      </c>
      <c r="U27" s="771">
        <v>33</v>
      </c>
      <c r="V27" s="768">
        <v>3.2480314960629917</v>
      </c>
      <c r="W27" s="771">
        <v>1</v>
      </c>
      <c r="X27" s="768">
        <f t="shared" si="0"/>
        <v>9.8425196850393692E-2</v>
      </c>
      <c r="Z27" s="360"/>
      <c r="AA27" s="360"/>
      <c r="AB27" s="360"/>
      <c r="AC27" s="604">
        <v>44773</v>
      </c>
      <c r="AD27" s="602">
        <v>29962</v>
      </c>
      <c r="AE27" s="602">
        <v>16217</v>
      </c>
      <c r="AF27" s="567"/>
      <c r="AG27" s="360"/>
      <c r="AH27" s="360"/>
      <c r="AI27" s="361"/>
      <c r="AJ27" s="607"/>
    </row>
    <row r="28" spans="1:36" s="331" customFormat="1" x14ac:dyDescent="0.25">
      <c r="B28" s="765" t="s">
        <v>46</v>
      </c>
      <c r="C28" s="350"/>
      <c r="D28" s="897">
        <v>9275</v>
      </c>
      <c r="E28" s="350"/>
      <c r="F28" s="771">
        <v>151</v>
      </c>
      <c r="G28" s="777">
        <v>1.6280323450134773</v>
      </c>
      <c r="H28" s="350"/>
      <c r="I28" s="771">
        <v>141</v>
      </c>
      <c r="J28" s="777">
        <v>1.5202156334231804</v>
      </c>
      <c r="K28" s="771">
        <v>33</v>
      </c>
      <c r="L28" s="777">
        <v>23.404255319148938</v>
      </c>
      <c r="M28" s="771">
        <v>1</v>
      </c>
      <c r="N28" s="777">
        <v>0.70921985815602839</v>
      </c>
      <c r="O28" s="771">
        <v>104</v>
      </c>
      <c r="P28" s="777">
        <v>73.75886524822694</v>
      </c>
      <c r="Q28" s="771">
        <v>0</v>
      </c>
      <c r="R28" s="777">
        <v>0</v>
      </c>
      <c r="S28" s="771">
        <v>0</v>
      </c>
      <c r="T28" s="777">
        <v>0</v>
      </c>
      <c r="U28" s="771">
        <v>3</v>
      </c>
      <c r="V28" s="777">
        <v>2.1276595744680851</v>
      </c>
      <c r="W28" s="771">
        <v>0</v>
      </c>
      <c r="X28" s="777">
        <f t="shared" si="0"/>
        <v>0</v>
      </c>
      <c r="Z28" s="360"/>
      <c r="AA28" s="360"/>
      <c r="AB28" s="360"/>
      <c r="AC28" s="604">
        <v>44804</v>
      </c>
      <c r="AD28" s="602">
        <v>19002</v>
      </c>
      <c r="AE28" s="602">
        <v>17806</v>
      </c>
      <c r="AF28" s="567"/>
      <c r="AG28" s="360"/>
      <c r="AH28" s="360"/>
      <c r="AI28" s="361"/>
      <c r="AJ28" s="607"/>
    </row>
    <row r="29" spans="1:36" s="331" customFormat="1" x14ac:dyDescent="0.25">
      <c r="B29" s="886" t="s">
        <v>1</v>
      </c>
      <c r="C29" s="350"/>
      <c r="D29" s="898">
        <v>3640</v>
      </c>
      <c r="E29" s="350"/>
      <c r="F29" s="887">
        <v>32</v>
      </c>
      <c r="G29" s="899">
        <v>0.87912087912087911</v>
      </c>
      <c r="H29" s="350"/>
      <c r="I29" s="887">
        <v>32</v>
      </c>
      <c r="J29" s="899">
        <v>0.87912087912087911</v>
      </c>
      <c r="K29" s="887">
        <v>27</v>
      </c>
      <c r="L29" s="899">
        <v>84.375</v>
      </c>
      <c r="M29" s="887">
        <v>0</v>
      </c>
      <c r="N29" s="899">
        <v>0</v>
      </c>
      <c r="O29" s="887">
        <v>0</v>
      </c>
      <c r="P29" s="899">
        <v>0</v>
      </c>
      <c r="Q29" s="887">
        <v>2</v>
      </c>
      <c r="R29" s="899">
        <v>6.25</v>
      </c>
      <c r="S29" s="887">
        <v>0</v>
      </c>
      <c r="T29" s="899">
        <v>0</v>
      </c>
      <c r="U29" s="887">
        <v>1</v>
      </c>
      <c r="V29" s="899">
        <v>3.125</v>
      </c>
      <c r="W29" s="887">
        <v>2</v>
      </c>
      <c r="X29" s="899">
        <f t="shared" si="0"/>
        <v>6.25</v>
      </c>
      <c r="Z29" s="360"/>
      <c r="AA29" s="360"/>
      <c r="AB29" s="360"/>
      <c r="AC29" s="604">
        <v>44834</v>
      </c>
      <c r="AD29" s="602">
        <v>23558</v>
      </c>
      <c r="AE29" s="602">
        <v>17545</v>
      </c>
      <c r="AF29" s="567"/>
      <c r="AG29" s="360"/>
      <c r="AH29" s="360"/>
      <c r="AI29" s="361"/>
      <c r="AJ29" s="607"/>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396"/>
      <c r="AG30" s="329"/>
      <c r="AH30" s="360"/>
      <c r="AI30" s="361"/>
      <c r="AJ30" s="607"/>
    </row>
    <row r="31" spans="1:36" s="329" customFormat="1" x14ac:dyDescent="0.25">
      <c r="B31" s="1262" t="s">
        <v>0</v>
      </c>
      <c r="C31" s="320"/>
      <c r="D31" s="1279">
        <v>1471946</v>
      </c>
      <c r="E31" s="320"/>
      <c r="F31" s="1263">
        <v>21725</v>
      </c>
      <c r="G31" s="1264">
        <v>1.4759372966127833</v>
      </c>
      <c r="H31" s="320"/>
      <c r="I31" s="1263">
        <v>15859</v>
      </c>
      <c r="J31" s="1264">
        <v>1.0774172422086137</v>
      </c>
      <c r="K31" s="1263">
        <v>13974</v>
      </c>
      <c r="L31" s="1264">
        <v>88.114004666120181</v>
      </c>
      <c r="M31" s="1263">
        <v>179</v>
      </c>
      <c r="N31" s="1264">
        <v>1.1286966391323539</v>
      </c>
      <c r="O31" s="1263">
        <v>922</v>
      </c>
      <c r="P31" s="1264">
        <v>5.8137335267040795</v>
      </c>
      <c r="Q31" s="1263">
        <v>160</v>
      </c>
      <c r="R31" s="1264">
        <v>1.0088908506210983</v>
      </c>
      <c r="S31" s="1263">
        <v>31</v>
      </c>
      <c r="T31" s="1264">
        <v>0.19547260230783781</v>
      </c>
      <c r="U31" s="1263">
        <v>185</v>
      </c>
      <c r="V31" s="1264">
        <v>1.1665300460306451</v>
      </c>
      <c r="W31" s="1263">
        <f>SUM(W12:W29)</f>
        <v>408</v>
      </c>
      <c r="X31" s="1264">
        <f>W31/$I31*100</f>
        <v>2.572671669083801</v>
      </c>
      <c r="Z31" s="360"/>
      <c r="AA31" s="360"/>
      <c r="AC31" s="604">
        <v>44895</v>
      </c>
      <c r="AD31" s="602">
        <v>25864</v>
      </c>
      <c r="AE31" s="602">
        <v>14618</v>
      </c>
      <c r="AF31" s="567"/>
      <c r="AG31" s="360"/>
      <c r="AJ31" s="395"/>
    </row>
    <row r="32" spans="1:36" s="328" customFormat="1" ht="6.75" customHeight="1" x14ac:dyDescent="0.2">
      <c r="B32" s="397" t="s">
        <v>39</v>
      </c>
      <c r="C32" s="449"/>
      <c r="E32" s="449"/>
      <c r="Z32" s="329"/>
      <c r="AA32" s="329"/>
      <c r="AB32" s="329"/>
      <c r="AC32" s="604">
        <v>44926</v>
      </c>
      <c r="AD32" s="602">
        <v>27618</v>
      </c>
      <c r="AE32" s="602">
        <v>15332</v>
      </c>
      <c r="AF32" s="396"/>
      <c r="AG32" s="329"/>
      <c r="AH32" s="329"/>
      <c r="AI32" s="329"/>
    </row>
    <row r="33" spans="2:35" s="394" customFormat="1" ht="15" customHeight="1" x14ac:dyDescent="0.2">
      <c r="B33" s="1466" t="s">
        <v>390</v>
      </c>
      <c r="C33" s="1466"/>
      <c r="D33" s="1466"/>
      <c r="E33" s="1466"/>
      <c r="F33" s="1466"/>
      <c r="G33" s="1466"/>
      <c r="H33" s="1466"/>
      <c r="I33" s="1466"/>
      <c r="J33" s="1466"/>
      <c r="K33" s="1466"/>
      <c r="L33" s="1466"/>
      <c r="M33" s="1466"/>
      <c r="N33" s="1466"/>
      <c r="O33" s="1466"/>
      <c r="P33" s="1466"/>
      <c r="Q33" s="1466"/>
      <c r="R33" s="1466"/>
      <c r="S33" s="1466"/>
      <c r="T33" s="1466"/>
      <c r="U33" s="1466"/>
      <c r="V33" s="1466"/>
      <c r="W33" s="1466"/>
      <c r="X33" s="1466"/>
      <c r="Z33" s="329"/>
      <c r="AA33" s="329"/>
      <c r="AB33" s="329"/>
      <c r="AC33" s="604">
        <v>44957</v>
      </c>
      <c r="AD33" s="602">
        <v>19275</v>
      </c>
      <c r="AE33" s="602">
        <v>18183</v>
      </c>
      <c r="AF33" s="396"/>
      <c r="AG33" s="329"/>
      <c r="AH33" s="329"/>
      <c r="AI33" s="329"/>
    </row>
    <row r="34" spans="2:35" s="394" customFormat="1" ht="11.25" customHeight="1" x14ac:dyDescent="0.2">
      <c r="B34" s="1466"/>
      <c r="C34" s="1466"/>
      <c r="D34" s="1466"/>
      <c r="E34" s="1466"/>
      <c r="F34" s="1466"/>
      <c r="G34" s="1466"/>
      <c r="H34" s="1466"/>
      <c r="I34" s="1466"/>
      <c r="J34" s="1466"/>
      <c r="K34" s="1466"/>
      <c r="L34" s="1466"/>
      <c r="M34" s="1466"/>
      <c r="N34" s="1466"/>
      <c r="O34" s="1466"/>
      <c r="P34" s="1466"/>
      <c r="Q34" s="1466"/>
      <c r="R34" s="1466"/>
      <c r="S34" s="1466"/>
      <c r="T34" s="1466"/>
      <c r="U34" s="1466"/>
      <c r="V34" s="1466"/>
      <c r="W34" s="1466"/>
      <c r="X34" s="1466"/>
      <c r="Z34" s="329"/>
      <c r="AA34" s="329"/>
      <c r="AB34" s="329"/>
      <c r="AC34" s="604">
        <v>44985</v>
      </c>
      <c r="AD34" s="602">
        <v>22255</v>
      </c>
      <c r="AE34" s="602">
        <v>17384</v>
      </c>
      <c r="AF34" s="396"/>
      <c r="AG34" s="329"/>
      <c r="AH34" s="329"/>
      <c r="AI34" s="329"/>
    </row>
    <row r="35" spans="2:35" x14ac:dyDescent="0.2">
      <c r="B35" s="1432"/>
      <c r="C35" s="1432"/>
      <c r="D35" s="1432"/>
      <c r="AC35" s="604">
        <v>45016</v>
      </c>
      <c r="AD35" s="602">
        <v>31089</v>
      </c>
      <c r="AE35" s="602">
        <v>20191</v>
      </c>
    </row>
    <row r="36" spans="2:35" x14ac:dyDescent="0.2">
      <c r="B36" s="1412"/>
      <c r="C36" s="1412"/>
      <c r="D36" s="1412"/>
      <c r="AC36" s="604">
        <v>45046</v>
      </c>
      <c r="AD36" s="602">
        <v>29256</v>
      </c>
      <c r="AE36" s="602">
        <v>18363</v>
      </c>
    </row>
    <row r="37" spans="2:35" x14ac:dyDescent="0.2">
      <c r="AC37" s="604">
        <v>45077</v>
      </c>
      <c r="AD37" s="602">
        <v>26178</v>
      </c>
      <c r="AE37" s="602">
        <v>15112</v>
      </c>
    </row>
    <row r="38" spans="2:35" x14ac:dyDescent="0.2">
      <c r="AC38" s="604">
        <v>45107</v>
      </c>
      <c r="AD38" s="602">
        <v>26589</v>
      </c>
      <c r="AE38" s="602">
        <v>15064</v>
      </c>
    </row>
    <row r="39" spans="2:35" x14ac:dyDescent="0.2">
      <c r="AC39" s="604">
        <v>45138</v>
      </c>
      <c r="AD39" s="602">
        <v>21178</v>
      </c>
      <c r="AE39" s="602">
        <v>19930</v>
      </c>
      <c r="AF39" s="604"/>
    </row>
    <row r="40" spans="2:35" x14ac:dyDescent="0.2">
      <c r="AC40" s="604">
        <v>45169</v>
      </c>
      <c r="AD40" s="602">
        <v>19953</v>
      </c>
      <c r="AE40" s="602">
        <v>13281</v>
      </c>
    </row>
    <row r="41" spans="2:35" x14ac:dyDescent="0.2">
      <c r="AC41" s="604">
        <v>45199</v>
      </c>
      <c r="AD41" s="602">
        <v>25272</v>
      </c>
      <c r="AE41" s="602">
        <v>16023</v>
      </c>
    </row>
    <row r="42" spans="2:35" x14ac:dyDescent="0.2">
      <c r="AC42" s="604">
        <v>45230</v>
      </c>
      <c r="AD42" s="602">
        <v>25809</v>
      </c>
      <c r="AE42" s="602">
        <v>14730</v>
      </c>
    </row>
    <row r="43" spans="2:35" x14ac:dyDescent="0.2">
      <c r="AC43" s="604">
        <v>45260</v>
      </c>
      <c r="AD43" s="602">
        <v>23533</v>
      </c>
      <c r="AE43" s="602">
        <v>14866</v>
      </c>
    </row>
    <row r="44" spans="2:35" x14ac:dyDescent="0.2">
      <c r="AC44" s="604">
        <v>45291</v>
      </c>
      <c r="AD44" s="602">
        <v>26424</v>
      </c>
      <c r="AE44" s="602">
        <v>15255</v>
      </c>
    </row>
    <row r="45" spans="2:35" x14ac:dyDescent="0.2">
      <c r="AC45" s="604">
        <v>45322</v>
      </c>
      <c r="AD45" s="602">
        <v>15028</v>
      </c>
      <c r="AE45" s="602">
        <v>18428</v>
      </c>
    </row>
    <row r="46" spans="2:35" x14ac:dyDescent="0.2">
      <c r="AC46" s="604">
        <v>45351</v>
      </c>
      <c r="AD46" s="602">
        <v>26779</v>
      </c>
      <c r="AE46" s="602">
        <v>22135</v>
      </c>
    </row>
    <row r="47" spans="2:35" x14ac:dyDescent="0.2">
      <c r="AC47" s="1335">
        <v>45382</v>
      </c>
      <c r="AD47" s="602">
        <v>28951</v>
      </c>
      <c r="AE47" s="602">
        <v>17739</v>
      </c>
    </row>
    <row r="48" spans="2:35" x14ac:dyDescent="0.2">
      <c r="AC48" s="1335">
        <v>45412</v>
      </c>
      <c r="AD48" s="602">
        <v>28355</v>
      </c>
      <c r="AE48" s="602">
        <v>17505</v>
      </c>
    </row>
    <row r="49" spans="29:31" x14ac:dyDescent="0.2">
      <c r="AC49" s="1335">
        <v>45443</v>
      </c>
      <c r="AD49" s="602">
        <v>27570</v>
      </c>
      <c r="AE49" s="602">
        <v>17074</v>
      </c>
    </row>
    <row r="50" spans="29:31" x14ac:dyDescent="0.2">
      <c r="AC50" s="1335">
        <v>45473</v>
      </c>
      <c r="AD50" s="602">
        <v>28451</v>
      </c>
      <c r="AE50" s="602">
        <v>16876</v>
      </c>
    </row>
    <row r="51" spans="29:31" x14ac:dyDescent="0.2">
      <c r="AC51" s="1335">
        <v>45504</v>
      </c>
      <c r="AD51" s="602">
        <v>23693</v>
      </c>
      <c r="AE51" s="602">
        <v>14856</v>
      </c>
    </row>
    <row r="52" spans="29:31" x14ac:dyDescent="0.2">
      <c r="AC52" s="1335">
        <v>45535</v>
      </c>
      <c r="AD52" s="602">
        <v>21725</v>
      </c>
      <c r="AE52" s="602">
        <v>15859</v>
      </c>
    </row>
  </sheetData>
  <mergeCells count="21">
    <mergeCell ref="B33:X34"/>
    <mergeCell ref="B35:D35"/>
    <mergeCell ref="B36:D36"/>
    <mergeCell ref="K9:L9"/>
    <mergeCell ref="M9:N9"/>
    <mergeCell ref="O9:P9"/>
    <mergeCell ref="Q9:R9"/>
    <mergeCell ref="S9:T9"/>
    <mergeCell ref="W9:X9"/>
    <mergeCell ref="I8:J9"/>
    <mergeCell ref="K8:X8"/>
    <mergeCell ref="U9:V9"/>
    <mergeCell ref="B2:C2"/>
    <mergeCell ref="B3:C3"/>
    <mergeCell ref="B7:B10"/>
    <mergeCell ref="D7:D9"/>
    <mergeCell ref="F7:G7"/>
    <mergeCell ref="F8:G9"/>
    <mergeCell ref="A4:X4"/>
    <mergeCell ref="B5:X6"/>
    <mergeCell ref="W7:X7"/>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7.28515625" style="615"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idden="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475"/>
      <c r="C3" s="1475"/>
      <c r="D3" s="1475"/>
      <c r="E3" s="1475"/>
      <c r="F3" s="1475"/>
      <c r="G3" s="1475"/>
      <c r="H3" s="1475"/>
      <c r="I3" s="1475"/>
      <c r="J3" s="1475"/>
      <c r="K3" s="1475"/>
      <c r="L3" s="618"/>
      <c r="M3" s="618"/>
      <c r="W3" s="620"/>
      <c r="AA3" s="620"/>
      <c r="AD3" s="620"/>
    </row>
    <row r="4" spans="2:32" s="621" customFormat="1" ht="2.25" customHeight="1" x14ac:dyDescent="0.2">
      <c r="B4" s="1476"/>
      <c r="C4" s="1476"/>
      <c r="D4" s="1476"/>
      <c r="E4" s="1476"/>
      <c r="F4" s="1476"/>
      <c r="G4" s="1476"/>
      <c r="H4" s="1476"/>
      <c r="I4" s="1476"/>
      <c r="J4" s="1476"/>
      <c r="K4" s="1476"/>
      <c r="L4" s="1476"/>
      <c r="M4" s="1476"/>
      <c r="N4" s="1476"/>
      <c r="O4" s="1476"/>
      <c r="P4" s="1476"/>
      <c r="Q4" s="1476"/>
      <c r="R4" s="1476"/>
      <c r="S4" s="1476"/>
      <c r="T4" s="1476"/>
      <c r="U4" s="1476"/>
      <c r="V4" s="1476"/>
      <c r="W4" s="1476"/>
      <c r="X4" s="1476"/>
      <c r="Y4" s="1476"/>
      <c r="Z4" s="1476"/>
      <c r="AA4" s="1476"/>
      <c r="AB4" s="1476"/>
      <c r="AC4" s="1476"/>
      <c r="AD4" s="1476"/>
    </row>
    <row r="5" spans="2:32" s="621" customFormat="1" ht="39" customHeight="1" x14ac:dyDescent="0.2">
      <c r="B5" s="1493" t="s">
        <v>429</v>
      </c>
      <c r="C5" s="1493"/>
      <c r="D5" s="1493"/>
      <c r="E5" s="1493"/>
      <c r="F5" s="1493"/>
      <c r="G5" s="1493"/>
      <c r="H5" s="1493"/>
      <c r="I5" s="1493"/>
      <c r="J5" s="1493"/>
      <c r="K5" s="1493"/>
      <c r="L5" s="1493"/>
      <c r="M5" s="1493"/>
      <c r="N5" s="1493"/>
      <c r="O5" s="1493"/>
      <c r="P5" s="1493"/>
      <c r="Q5" s="1493"/>
      <c r="R5" s="1493"/>
      <c r="S5" s="1493"/>
      <c r="T5" s="1493"/>
      <c r="U5" s="1493"/>
      <c r="V5" s="1493"/>
      <c r="W5" s="1493"/>
      <c r="X5" s="1493"/>
      <c r="Y5" s="1493"/>
      <c r="Z5" s="1493"/>
      <c r="AA5" s="1493"/>
      <c r="AB5" s="1493"/>
      <c r="AC5" s="1493"/>
      <c r="AD5" s="1493"/>
      <c r="AE5" s="823"/>
    </row>
    <row r="6" spans="2:32" s="621" customFormat="1" ht="14.25" customHeight="1" x14ac:dyDescent="0.2">
      <c r="B6" s="1414" t="str">
        <f>porsaad!$B$6</f>
        <v>Situación a 31 de agosto de 2024</v>
      </c>
      <c r="C6" s="1414"/>
      <c r="D6" s="1414"/>
      <c r="E6" s="1414"/>
      <c r="F6" s="1414"/>
      <c r="G6" s="1414"/>
      <c r="H6" s="1414"/>
      <c r="I6" s="1414"/>
      <c r="J6" s="1414"/>
      <c r="K6" s="1414"/>
      <c r="L6" s="1414"/>
      <c r="M6" s="1414"/>
      <c r="N6" s="1414"/>
      <c r="O6" s="1414"/>
      <c r="P6" s="1414"/>
      <c r="Q6" s="1414"/>
      <c r="R6" s="1414"/>
      <c r="S6" s="1414"/>
      <c r="T6" s="1414"/>
      <c r="U6" s="1414"/>
      <c r="V6" s="1414"/>
      <c r="W6" s="1414"/>
      <c r="X6" s="1414"/>
      <c r="Y6" s="1414"/>
      <c r="Z6" s="1414"/>
      <c r="AA6" s="1414"/>
      <c r="AB6" s="1414"/>
      <c r="AC6" s="1414"/>
      <c r="AD6" s="622"/>
    </row>
    <row r="7" spans="2:32"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
      <c r="B8" s="1491" t="s">
        <v>27</v>
      </c>
      <c r="C8" s="625"/>
      <c r="D8" s="1508" t="s">
        <v>112</v>
      </c>
      <c r="E8" s="1506" t="s">
        <v>26</v>
      </c>
      <c r="F8" s="1507"/>
      <c r="G8" s="1507"/>
      <c r="H8" s="1507"/>
      <c r="I8" s="1507"/>
      <c r="J8" s="1507"/>
      <c r="K8" s="1507"/>
      <c r="L8" s="1507"/>
      <c r="M8" s="1507"/>
      <c r="N8" s="1507"/>
      <c r="O8" s="1507"/>
      <c r="P8" s="1507"/>
      <c r="Q8" s="1507"/>
      <c r="R8" s="1507"/>
      <c r="S8" s="1507"/>
      <c r="T8" s="1507"/>
      <c r="U8" s="1507"/>
      <c r="V8" s="1507"/>
      <c r="W8" s="1507"/>
      <c r="X8" s="1507"/>
      <c r="Y8" s="1507"/>
      <c r="Z8" s="1507"/>
      <c r="AA8" s="1487"/>
      <c r="AB8" s="625"/>
      <c r="AC8" s="1508" t="s">
        <v>0</v>
      </c>
      <c r="AD8" s="1509"/>
    </row>
    <row r="9" spans="2:32" s="626" customFormat="1" ht="21.75" customHeight="1" x14ac:dyDescent="0.2">
      <c r="B9" s="1505"/>
      <c r="C9" s="625"/>
      <c r="D9" s="1514"/>
      <c r="E9" s="1576" t="s">
        <v>22</v>
      </c>
      <c r="F9" s="1511"/>
      <c r="G9" s="627"/>
      <c r="H9" s="1514" t="s">
        <v>21</v>
      </c>
      <c r="I9" s="1577"/>
      <c r="J9" s="627"/>
      <c r="K9" s="1514" t="s">
        <v>20</v>
      </c>
      <c r="L9" s="1577"/>
      <c r="M9" s="627"/>
      <c r="N9" s="1514" t="s">
        <v>19</v>
      </c>
      <c r="O9" s="1577"/>
      <c r="P9" s="627"/>
      <c r="Q9" s="1514" t="s">
        <v>18</v>
      </c>
      <c r="R9" s="1577"/>
      <c r="S9" s="627"/>
      <c r="T9" s="1514" t="s">
        <v>17</v>
      </c>
      <c r="U9" s="1577"/>
      <c r="V9" s="627"/>
      <c r="W9" s="1514" t="s">
        <v>16</v>
      </c>
      <c r="X9" s="1577"/>
      <c r="Y9" s="627"/>
      <c r="Z9" s="1514" t="s">
        <v>15</v>
      </c>
      <c r="AA9" s="1577"/>
      <c r="AB9" s="625"/>
      <c r="AC9" s="1510"/>
      <c r="AD9" s="1511"/>
    </row>
    <row r="10" spans="2:32" s="626" customFormat="1" ht="21.75" customHeight="1" x14ac:dyDescent="0.2">
      <c r="B10" s="1492"/>
      <c r="C10" s="628"/>
      <c r="D10" s="1515"/>
      <c r="E10" s="862" t="s">
        <v>9</v>
      </c>
      <c r="F10" s="821" t="s">
        <v>25</v>
      </c>
      <c r="G10" s="629"/>
      <c r="H10" s="711" t="s">
        <v>9</v>
      </c>
      <c r="I10" s="821" t="s">
        <v>25</v>
      </c>
      <c r="J10" s="629"/>
      <c r="K10" s="858" t="s">
        <v>9</v>
      </c>
      <c r="L10" s="821" t="s">
        <v>25</v>
      </c>
      <c r="M10" s="629"/>
      <c r="N10" s="711" t="s">
        <v>9</v>
      </c>
      <c r="O10" s="859" t="s">
        <v>25</v>
      </c>
      <c r="P10" s="629"/>
      <c r="Q10" s="858" t="s">
        <v>9</v>
      </c>
      <c r="R10" s="821" t="s">
        <v>25</v>
      </c>
      <c r="S10" s="629"/>
      <c r="T10" s="711" t="s">
        <v>9</v>
      </c>
      <c r="U10" s="821" t="s">
        <v>25</v>
      </c>
      <c r="V10" s="629"/>
      <c r="W10" s="711" t="s">
        <v>9</v>
      </c>
      <c r="X10" s="821" t="s">
        <v>25</v>
      </c>
      <c r="Y10" s="629"/>
      <c r="Z10" s="858" t="s">
        <v>9</v>
      </c>
      <c r="AA10" s="821" t="s">
        <v>25</v>
      </c>
      <c r="AB10" s="628"/>
      <c r="AC10" s="860" t="s">
        <v>9</v>
      </c>
      <c r="AD10" s="856" t="s">
        <v>25</v>
      </c>
    </row>
    <row r="11" spans="2:32" s="631" customFormat="1" ht="5.25"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16" t="s">
        <v>24</v>
      </c>
      <c r="D12" s="795" t="s">
        <v>31</v>
      </c>
      <c r="E12" s="798">
        <v>490</v>
      </c>
      <c r="F12" s="797">
        <v>0.18764240718402359</v>
      </c>
      <c r="G12" s="634"/>
      <c r="H12" s="798">
        <v>10068</v>
      </c>
      <c r="I12" s="797">
        <v>3.8554770520994888</v>
      </c>
      <c r="J12" s="634"/>
      <c r="K12" s="798">
        <v>6075</v>
      </c>
      <c r="L12" s="797">
        <v>2.3263829053937619</v>
      </c>
      <c r="M12" s="634"/>
      <c r="N12" s="798">
        <v>8876</v>
      </c>
      <c r="O12" s="797">
        <v>3.3990081758477415</v>
      </c>
      <c r="P12" s="634"/>
      <c r="Q12" s="798">
        <v>8359</v>
      </c>
      <c r="R12" s="797">
        <v>3.2010262890841901</v>
      </c>
      <c r="S12" s="634"/>
      <c r="T12" s="798">
        <v>11306</v>
      </c>
      <c r="U12" s="797">
        <v>4.329561338005246</v>
      </c>
      <c r="V12" s="634"/>
      <c r="W12" s="798">
        <v>37617</v>
      </c>
      <c r="X12" s="797">
        <v>14.405192716411051</v>
      </c>
      <c r="Y12" s="634"/>
      <c r="Z12" s="798">
        <v>178344</v>
      </c>
      <c r="AA12" s="797">
        <f t="shared" ref="AA12:AA19" si="0">Z12*100/$AC12</f>
        <v>68.295709115974489</v>
      </c>
      <c r="AB12" s="637"/>
      <c r="AC12" s="675">
        <f>E12+H12+K12+N12+Q12+T12+W12+Z12</f>
        <v>261135</v>
      </c>
      <c r="AD12" s="676">
        <f>F12+I12+L12+O12+R12+U12+X12+AA12</f>
        <v>100</v>
      </c>
      <c r="AF12" s="799"/>
    </row>
    <row r="13" spans="2:32" s="633" customFormat="1" ht="21" customHeight="1" x14ac:dyDescent="0.2">
      <c r="B13" s="1517"/>
      <c r="D13" s="800" t="s">
        <v>49</v>
      </c>
      <c r="E13" s="803">
        <v>688</v>
      </c>
      <c r="F13" s="802">
        <v>0.19480648184590468</v>
      </c>
      <c r="G13" s="634"/>
      <c r="H13" s="803">
        <v>11575</v>
      </c>
      <c r="I13" s="802">
        <v>3.2774491676836432</v>
      </c>
      <c r="J13" s="634"/>
      <c r="K13" s="803">
        <v>7635</v>
      </c>
      <c r="L13" s="802">
        <v>2.1618422803684334</v>
      </c>
      <c r="M13" s="634"/>
      <c r="N13" s="803">
        <v>11166</v>
      </c>
      <c r="O13" s="802">
        <v>3.1616412446095516</v>
      </c>
      <c r="P13" s="634"/>
      <c r="Q13" s="803">
        <v>12431</v>
      </c>
      <c r="R13" s="802">
        <v>3.5198246741663386</v>
      </c>
      <c r="S13" s="634"/>
      <c r="T13" s="803">
        <v>19953</v>
      </c>
      <c r="U13" s="802">
        <v>5.6496711224874065</v>
      </c>
      <c r="V13" s="634"/>
      <c r="W13" s="803">
        <v>63697</v>
      </c>
      <c r="X13" s="802">
        <v>18.035739061247952</v>
      </c>
      <c r="Y13" s="634"/>
      <c r="Z13" s="803">
        <v>226026</v>
      </c>
      <c r="AA13" s="802">
        <f t="shared" si="0"/>
        <v>63.999025967590768</v>
      </c>
      <c r="AB13" s="637"/>
      <c r="AC13" s="683">
        <f t="shared" ref="AC13:AD15" si="1">E13+H13+K13+N13+Q13+T13+W13+Z13</f>
        <v>353171</v>
      </c>
      <c r="AD13" s="684">
        <f t="shared" si="1"/>
        <v>100</v>
      </c>
      <c r="AF13" s="799"/>
    </row>
    <row r="14" spans="2:32" s="633" customFormat="1" ht="21" customHeight="1" x14ac:dyDescent="0.2">
      <c r="B14" s="1517"/>
      <c r="D14" s="804" t="s">
        <v>50</v>
      </c>
      <c r="E14" s="807">
        <v>316</v>
      </c>
      <c r="F14" s="806">
        <v>0.1002280505326994</v>
      </c>
      <c r="G14" s="634"/>
      <c r="H14" s="807">
        <v>8219</v>
      </c>
      <c r="I14" s="806">
        <v>2.6068808459754949</v>
      </c>
      <c r="J14" s="634"/>
      <c r="K14" s="807">
        <v>6606</v>
      </c>
      <c r="L14" s="806">
        <v>2.095273739933583</v>
      </c>
      <c r="M14" s="634"/>
      <c r="N14" s="807">
        <v>8724</v>
      </c>
      <c r="O14" s="806">
        <v>2.7670554204027518</v>
      </c>
      <c r="P14" s="634"/>
      <c r="Q14" s="807">
        <v>11512</v>
      </c>
      <c r="R14" s="806">
        <v>3.6513459421912517</v>
      </c>
      <c r="S14" s="634"/>
      <c r="T14" s="807">
        <v>20300</v>
      </c>
      <c r="U14" s="806">
        <v>6.4387007146006265</v>
      </c>
      <c r="V14" s="634"/>
      <c r="W14" s="807">
        <v>72891</v>
      </c>
      <c r="X14" s="806">
        <v>23.119376048667696</v>
      </c>
      <c r="Y14" s="634"/>
      <c r="Z14" s="807">
        <v>186713</v>
      </c>
      <c r="AA14" s="806">
        <f t="shared" si="0"/>
        <v>59.221139237695894</v>
      </c>
      <c r="AB14" s="637"/>
      <c r="AC14" s="691">
        <f t="shared" si="1"/>
        <v>315281</v>
      </c>
      <c r="AD14" s="692">
        <f t="shared" si="1"/>
        <v>100</v>
      </c>
      <c r="AF14" s="799"/>
    </row>
    <row r="15" spans="2:32" s="633" customFormat="1" ht="21" customHeight="1" x14ac:dyDescent="0.2">
      <c r="B15" s="1518"/>
      <c r="D15" s="906" t="s">
        <v>68</v>
      </c>
      <c r="E15" s="811">
        <f>SUM(E12:E14)</f>
        <v>1494</v>
      </c>
      <c r="F15" s="812">
        <f t="shared" ref="F15:F19" si="2">E15*100/$AC15</f>
        <v>0.16071653325616644</v>
      </c>
      <c r="G15" s="634"/>
      <c r="H15" s="811">
        <f>SUM(H12:H14)</f>
        <v>29862</v>
      </c>
      <c r="I15" s="812">
        <f t="shared" ref="I15:I19" si="3">H15*100/$AC15</f>
        <v>3.2123943213491581</v>
      </c>
      <c r="J15" s="634"/>
      <c r="K15" s="811">
        <f>SUM(K12:K14)</f>
        <v>20316</v>
      </c>
      <c r="L15" s="812">
        <f t="shared" ref="L15:L19" si="4">K15*100/$AC15</f>
        <v>2.1854866731139744</v>
      </c>
      <c r="M15" s="634"/>
      <c r="N15" s="811">
        <f>SUM(N12:N14)</f>
        <v>28766</v>
      </c>
      <c r="O15" s="812">
        <f t="shared" ref="O15:O19" si="5">N15*100/$AC15</f>
        <v>3.0944925004329882</v>
      </c>
      <c r="P15" s="634"/>
      <c r="Q15" s="811">
        <f>SUM(Q12:Q14)</f>
        <v>32302</v>
      </c>
      <c r="R15" s="812">
        <f t="shared" ref="R15:R19" si="6">Q15*100/$AC15</f>
        <v>3.4748764774034062</v>
      </c>
      <c r="S15" s="634"/>
      <c r="T15" s="811">
        <f>SUM(T12:T14)</f>
        <v>51559</v>
      </c>
      <c r="U15" s="812">
        <f t="shared" ref="U15:U19" si="7">T15*100/$AC15</f>
        <v>5.5464415918036716</v>
      </c>
      <c r="V15" s="634"/>
      <c r="W15" s="811">
        <f>SUM(W12:W14)</f>
        <v>174205</v>
      </c>
      <c r="X15" s="812">
        <f t="shared" ref="X15:X19" si="8">W15*100/$AC15</f>
        <v>18.740042621077961</v>
      </c>
      <c r="Y15" s="634"/>
      <c r="Z15" s="811">
        <f>SUM(Z12:Z14)</f>
        <v>591083</v>
      </c>
      <c r="AA15" s="812">
        <f t="shared" si="0"/>
        <v>63.58554928156267</v>
      </c>
      <c r="AB15" s="637"/>
      <c r="AC15" s="813">
        <f>SUM(AC12:AC14)</f>
        <v>929587</v>
      </c>
      <c r="AD15" s="814">
        <f t="shared" si="1"/>
        <v>100</v>
      </c>
      <c r="AF15" s="799"/>
    </row>
    <row r="16" spans="2:32" s="633" customFormat="1" ht="21" customHeight="1" x14ac:dyDescent="0.2">
      <c r="B16" s="1516" t="s">
        <v>23</v>
      </c>
      <c r="D16" s="795" t="s">
        <v>31</v>
      </c>
      <c r="E16" s="798">
        <v>608</v>
      </c>
      <c r="F16" s="797">
        <v>0.4120497441631934</v>
      </c>
      <c r="G16" s="634"/>
      <c r="H16" s="798">
        <v>21283</v>
      </c>
      <c r="I16" s="797">
        <v>14.423774185896784</v>
      </c>
      <c r="J16" s="634"/>
      <c r="K16" s="798">
        <v>9384</v>
      </c>
      <c r="L16" s="797">
        <v>6.3596624987292873</v>
      </c>
      <c r="M16" s="634"/>
      <c r="N16" s="798">
        <v>10888</v>
      </c>
      <c r="O16" s="797">
        <v>7.3789434448171871</v>
      </c>
      <c r="P16" s="634"/>
      <c r="Q16" s="798">
        <v>9403</v>
      </c>
      <c r="R16" s="797">
        <v>6.3725390532343873</v>
      </c>
      <c r="S16" s="634"/>
      <c r="T16" s="798">
        <v>12273</v>
      </c>
      <c r="U16" s="797">
        <v>8.317576496899461</v>
      </c>
      <c r="V16" s="634"/>
      <c r="W16" s="798">
        <v>27904</v>
      </c>
      <c r="X16" s="797">
        <v>18.91091457422656</v>
      </c>
      <c r="Y16" s="634"/>
      <c r="Z16" s="798">
        <v>55812</v>
      </c>
      <c r="AA16" s="797">
        <f t="shared" si="0"/>
        <v>37.824540002033139</v>
      </c>
      <c r="AB16" s="637"/>
      <c r="AC16" s="675">
        <f>E16+H16+K16+N16+Q16+T16+W16+Z16</f>
        <v>147555</v>
      </c>
      <c r="AD16" s="676">
        <f>F16+I16+L16+O16+R16+U16+X16+AA16</f>
        <v>100</v>
      </c>
      <c r="AF16" s="799"/>
    </row>
    <row r="17" spans="2:32" s="633" customFormat="1" ht="21" customHeight="1" x14ac:dyDescent="0.2">
      <c r="B17" s="1517"/>
      <c r="D17" s="800" t="s">
        <v>49</v>
      </c>
      <c r="E17" s="803">
        <v>908</v>
      </c>
      <c r="F17" s="802">
        <v>0.43145435279471228</v>
      </c>
      <c r="G17" s="634"/>
      <c r="H17" s="803">
        <v>28372</v>
      </c>
      <c r="I17" s="802">
        <v>13.481523014858565</v>
      </c>
      <c r="J17" s="634"/>
      <c r="K17" s="803">
        <v>12019</v>
      </c>
      <c r="L17" s="802">
        <v>5.7110681346251617</v>
      </c>
      <c r="M17" s="634"/>
      <c r="N17" s="803">
        <v>14651</v>
      </c>
      <c r="O17" s="802">
        <v>6.9617155537393502</v>
      </c>
      <c r="P17" s="634"/>
      <c r="Q17" s="803">
        <v>14873</v>
      </c>
      <c r="R17" s="802">
        <v>7.0672032919777052</v>
      </c>
      <c r="S17" s="634"/>
      <c r="T17" s="803">
        <v>21438</v>
      </c>
      <c r="U17" s="802">
        <v>10.186694289882205</v>
      </c>
      <c r="V17" s="634"/>
      <c r="W17" s="803">
        <v>42412</v>
      </c>
      <c r="X17" s="802">
        <v>20.152909703446408</v>
      </c>
      <c r="Y17" s="634"/>
      <c r="Z17" s="803">
        <v>75778</v>
      </c>
      <c r="AA17" s="802">
        <f t="shared" si="0"/>
        <v>36.007431658675891</v>
      </c>
      <c r="AB17" s="637"/>
      <c r="AC17" s="683">
        <f t="shared" ref="AC17:AD19" si="9">E17+H17+K17+N17+Q17+T17+W17+Z17</f>
        <v>210451</v>
      </c>
      <c r="AD17" s="684">
        <f t="shared" si="9"/>
        <v>100</v>
      </c>
      <c r="AF17" s="799"/>
    </row>
    <row r="18" spans="2:32" s="633" customFormat="1" ht="21" customHeight="1" x14ac:dyDescent="0.2">
      <c r="B18" s="1517"/>
      <c r="D18" s="804" t="s">
        <v>50</v>
      </c>
      <c r="E18" s="807">
        <v>373</v>
      </c>
      <c r="F18" s="806">
        <v>0.20232922708065504</v>
      </c>
      <c r="G18" s="634"/>
      <c r="H18" s="807">
        <v>18867</v>
      </c>
      <c r="I18" s="806">
        <v>10.234170314559568</v>
      </c>
      <c r="J18" s="634"/>
      <c r="K18" s="807">
        <v>11167</v>
      </c>
      <c r="L18" s="806">
        <v>6.0574007474790212</v>
      </c>
      <c r="M18" s="634"/>
      <c r="N18" s="807">
        <v>12272</v>
      </c>
      <c r="O18" s="806">
        <v>6.6567943022353857</v>
      </c>
      <c r="P18" s="634"/>
      <c r="Q18" s="807">
        <v>13215</v>
      </c>
      <c r="R18" s="806">
        <v>7.168312964801224</v>
      </c>
      <c r="S18" s="634"/>
      <c r="T18" s="807">
        <v>19814</v>
      </c>
      <c r="U18" s="806">
        <v>10.747858727549863</v>
      </c>
      <c r="V18" s="634"/>
      <c r="W18" s="807">
        <v>38007</v>
      </c>
      <c r="X18" s="806">
        <v>20.616426095588356</v>
      </c>
      <c r="Y18" s="634"/>
      <c r="Z18" s="807">
        <v>70638</v>
      </c>
      <c r="AA18" s="806">
        <f t="shared" si="0"/>
        <v>38.316707620705927</v>
      </c>
      <c r="AB18" s="637"/>
      <c r="AC18" s="691">
        <f t="shared" si="9"/>
        <v>184353</v>
      </c>
      <c r="AD18" s="692">
        <f t="shared" si="9"/>
        <v>100</v>
      </c>
      <c r="AF18" s="799"/>
    </row>
    <row r="19" spans="2:32" s="633" customFormat="1" ht="21" customHeight="1" x14ac:dyDescent="0.2">
      <c r="B19" s="1518"/>
      <c r="D19" s="907" t="s">
        <v>68</v>
      </c>
      <c r="E19" s="811">
        <f>SUM(E16:E18)</f>
        <v>1889</v>
      </c>
      <c r="F19" s="812">
        <f t="shared" si="2"/>
        <v>0.3482932891313687</v>
      </c>
      <c r="G19" s="634"/>
      <c r="H19" s="811">
        <f>SUM(H16:H18)</f>
        <v>68522</v>
      </c>
      <c r="I19" s="812">
        <f t="shared" si="3"/>
        <v>12.634067103154921</v>
      </c>
      <c r="J19" s="634"/>
      <c r="K19" s="811">
        <f>SUM(K16:K18)</f>
        <v>32570</v>
      </c>
      <c r="L19" s="812">
        <f t="shared" si="4"/>
        <v>6.0052474468018415</v>
      </c>
      <c r="M19" s="634"/>
      <c r="N19" s="811">
        <f>SUM(N16:N18)</f>
        <v>37811</v>
      </c>
      <c r="O19" s="812">
        <f t="shared" si="5"/>
        <v>6.9715815539153958</v>
      </c>
      <c r="P19" s="634"/>
      <c r="Q19" s="811">
        <f>SUM(Q16:Q18)</f>
        <v>37491</v>
      </c>
      <c r="R19" s="812">
        <f t="shared" si="6"/>
        <v>6.9125800438454972</v>
      </c>
      <c r="S19" s="634"/>
      <c r="T19" s="811">
        <f>SUM(T16:T18)</f>
        <v>53525</v>
      </c>
      <c r="U19" s="812">
        <f t="shared" si="7"/>
        <v>9.8689244577853419</v>
      </c>
      <c r="V19" s="634"/>
      <c r="W19" s="811">
        <f>SUM(W16:W18)</f>
        <v>108323</v>
      </c>
      <c r="X19" s="812">
        <f t="shared" si="8"/>
        <v>19.972564297817499</v>
      </c>
      <c r="Y19" s="634"/>
      <c r="Z19" s="811">
        <f>SUM(Z16:Z18)</f>
        <v>202228</v>
      </c>
      <c r="AA19" s="812">
        <f t="shared" si="0"/>
        <v>37.28674180754814</v>
      </c>
      <c r="AB19" s="637"/>
      <c r="AC19" s="813">
        <f>SUM(AC16:AC18)</f>
        <v>542359</v>
      </c>
      <c r="AD19" s="814">
        <f t="shared" si="9"/>
        <v>100</v>
      </c>
      <c r="AF19" s="799"/>
    </row>
    <row r="20" spans="2:32" s="649" customFormat="1" ht="3" customHeight="1" x14ac:dyDescent="0.2">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20" customFormat="1" ht="18" customHeight="1" x14ac:dyDescent="0.2">
      <c r="B21" s="1578" t="s">
        <v>0</v>
      </c>
      <c r="C21" s="1579"/>
      <c r="D21" s="1580"/>
      <c r="E21" s="1256">
        <f>E15+E19</f>
        <v>3383</v>
      </c>
      <c r="F21" s="1257">
        <f>E21*100/$AC21</f>
        <v>0.22983180089486979</v>
      </c>
      <c r="G21" s="1251"/>
      <c r="H21" s="1256">
        <f>H15+H19</f>
        <v>98384</v>
      </c>
      <c r="I21" s="1257">
        <f>H21*100/$AC21</f>
        <v>6.6839408510910046</v>
      </c>
      <c r="J21" s="1251"/>
      <c r="K21" s="1256">
        <f>K15+K19</f>
        <v>52886</v>
      </c>
      <c r="L21" s="1257">
        <f>K21*100/$AC21</f>
        <v>3.5929307189258304</v>
      </c>
      <c r="M21" s="1251"/>
      <c r="N21" s="1256">
        <f>N15+N19</f>
        <v>66577</v>
      </c>
      <c r="O21" s="1257">
        <f>N21*100/$AC21</f>
        <v>4.5230599492100936</v>
      </c>
      <c r="P21" s="1251"/>
      <c r="Q21" s="1256">
        <f>Q15+Q19</f>
        <v>69793</v>
      </c>
      <c r="R21" s="1257">
        <f>Q21*100/$AC21</f>
        <v>4.741546225201196</v>
      </c>
      <c r="S21" s="1251"/>
      <c r="T21" s="1256">
        <f>T15+T19</f>
        <v>105084</v>
      </c>
      <c r="U21" s="1257">
        <f>T21*100/$AC21</f>
        <v>7.1391205927391361</v>
      </c>
      <c r="V21" s="1251"/>
      <c r="W21" s="1256">
        <f>W15+W19</f>
        <v>282528</v>
      </c>
      <c r="X21" s="1257">
        <f>W21*100/$AC21</f>
        <v>19.194182395278087</v>
      </c>
      <c r="Y21" s="1251"/>
      <c r="Z21" s="1256">
        <f>Z15+Z19</f>
        <v>793311</v>
      </c>
      <c r="AA21" s="1257">
        <f>Z21*100/$AC21</f>
        <v>53.895387466659784</v>
      </c>
      <c r="AB21" s="1251"/>
      <c r="AC21" s="1256">
        <f>AC15+AC19</f>
        <v>1471946</v>
      </c>
      <c r="AD21" s="1257">
        <f>F21+I21+L21+O21+R21+U21+X21+AA21</f>
        <v>100</v>
      </c>
    </row>
    <row r="22" spans="2:32" s="631" customFormat="1" ht="5.25" customHeight="1" x14ac:dyDescent="0.2">
      <c r="B22" s="651"/>
      <c r="C22" s="651"/>
      <c r="D22" s="651"/>
      <c r="E22" s="651"/>
      <c r="F22" s="651"/>
      <c r="G22" s="651"/>
      <c r="H22" s="651"/>
      <c r="I22" s="651"/>
      <c r="J22" s="651"/>
      <c r="K22" s="651"/>
      <c r="L22" s="651"/>
      <c r="M22" s="651"/>
      <c r="N22" s="651"/>
      <c r="O22" s="652"/>
      <c r="P22" s="652"/>
    </row>
    <row r="23" spans="2:32" s="631" customFormat="1" ht="5.25" customHeight="1" x14ac:dyDescent="0.2">
      <c r="B23" s="651"/>
      <c r="C23" s="651"/>
      <c r="D23" s="651"/>
      <c r="E23" s="651"/>
      <c r="F23" s="651"/>
      <c r="G23" s="651"/>
      <c r="H23" s="651"/>
      <c r="I23" s="651"/>
      <c r="J23" s="651"/>
      <c r="K23" s="651"/>
      <c r="L23" s="651"/>
      <c r="M23" s="651"/>
      <c r="N23" s="651"/>
      <c r="O23" s="652"/>
      <c r="P23" s="652"/>
    </row>
    <row r="24" spans="2:32" s="631" customFormat="1" ht="12.75" customHeight="1" x14ac:dyDescent="0.2">
      <c r="B24" s="652"/>
      <c r="C24" s="652"/>
      <c r="D24" s="652"/>
      <c r="E24" s="652"/>
      <c r="F24" s="652"/>
      <c r="G24" s="652"/>
      <c r="H24" s="652"/>
      <c r="I24" s="652"/>
      <c r="J24" s="652"/>
      <c r="K24" s="652"/>
      <c r="L24" s="652"/>
      <c r="M24" s="652"/>
      <c r="N24" s="652"/>
      <c r="O24" s="652"/>
      <c r="P24" s="652"/>
    </row>
    <row r="25" spans="2:32" s="649" customFormat="1" ht="24.75" customHeight="1" x14ac:dyDescent="0.2">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
      <c r="B27" s="652"/>
      <c r="C27" s="652"/>
      <c r="D27" s="652"/>
      <c r="E27" s="652"/>
      <c r="F27" s="652"/>
      <c r="G27" s="652"/>
      <c r="H27" s="652"/>
      <c r="I27" s="652"/>
      <c r="J27" s="652"/>
      <c r="K27" s="652"/>
      <c r="L27" s="652"/>
      <c r="M27" s="652"/>
      <c r="N27" s="652"/>
      <c r="O27" s="652"/>
      <c r="P27" s="652"/>
    </row>
    <row r="28" spans="2:32" s="631" customFormat="1" x14ac:dyDescent="0.2">
      <c r="B28" s="652"/>
      <c r="C28" s="652"/>
      <c r="D28" s="652"/>
      <c r="E28" s="652"/>
      <c r="F28" s="652"/>
      <c r="G28" s="652"/>
      <c r="H28" s="652"/>
      <c r="I28" s="652"/>
      <c r="J28" s="652"/>
      <c r="K28" s="652"/>
      <c r="L28" s="652"/>
      <c r="M28" s="652"/>
      <c r="N28" s="652"/>
      <c r="O28" s="652"/>
      <c r="P28" s="652"/>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C35" s="1581" t="s">
        <v>14</v>
      </c>
      <c r="D35" s="1581"/>
      <c r="E35" s="1581"/>
      <c r="F35" s="1581"/>
      <c r="G35" s="1581"/>
      <c r="H35" s="1581"/>
      <c r="I35" s="1581"/>
      <c r="J35" s="1581"/>
      <c r="K35" s="1581"/>
      <c r="L35" s="1581"/>
      <c r="M35" s="652"/>
      <c r="N35" s="652"/>
      <c r="O35" s="652"/>
      <c r="P35" s="652"/>
    </row>
    <row r="36" spans="2:16" s="631" customFormat="1" x14ac:dyDescent="0.2">
      <c r="L36" s="652"/>
      <c r="M36" s="652"/>
      <c r="N36" s="652"/>
      <c r="O36" s="652"/>
      <c r="P36" s="652"/>
    </row>
    <row r="37" spans="2:16" s="631" customFormat="1" x14ac:dyDescent="0.2">
      <c r="B37" s="652"/>
      <c r="C37" s="652"/>
      <c r="D37" s="652"/>
      <c r="E37" s="652"/>
      <c r="F37" s="652"/>
      <c r="G37" s="652"/>
      <c r="H37" s="652"/>
      <c r="I37" s="652"/>
      <c r="J37" s="652"/>
      <c r="K37" s="652"/>
      <c r="L37" s="652"/>
      <c r="M37" s="652"/>
      <c r="N37" s="652"/>
      <c r="O37" s="652"/>
      <c r="P37" s="652"/>
    </row>
    <row r="38" spans="2:16" s="631" customFormat="1" ht="5.25" customHeight="1" x14ac:dyDescent="0.2">
      <c r="B38" s="652"/>
      <c r="C38" s="652"/>
      <c r="D38" s="652"/>
      <c r="E38" s="652"/>
      <c r="F38" s="652"/>
      <c r="G38" s="652"/>
      <c r="H38" s="652"/>
      <c r="I38" s="652"/>
      <c r="J38" s="652"/>
      <c r="K38" s="652"/>
      <c r="L38" s="652"/>
      <c r="M38" s="652"/>
      <c r="N38" s="652"/>
      <c r="O38" s="652"/>
      <c r="P38" s="652"/>
    </row>
    <row r="39" spans="2:16" s="631" customFormat="1" ht="5.25" customHeight="1" x14ac:dyDescent="0.2">
      <c r="B39" s="652"/>
      <c r="C39" s="652"/>
      <c r="D39" s="652"/>
      <c r="E39" s="652"/>
      <c r="F39" s="652"/>
      <c r="G39" s="652"/>
      <c r="H39" s="652"/>
      <c r="I39" s="652"/>
      <c r="J39" s="652"/>
      <c r="K39" s="652"/>
      <c r="L39" s="652"/>
      <c r="M39" s="652"/>
      <c r="N39" s="652"/>
      <c r="O39" s="652"/>
      <c r="P39" s="652"/>
    </row>
    <row r="40" spans="2:16" s="631" customFormat="1" ht="16.5" customHeight="1" x14ac:dyDescent="0.2">
      <c r="B40" s="652"/>
      <c r="C40" s="652"/>
      <c r="D40" s="652"/>
      <c r="E40" s="652"/>
      <c r="F40" s="652"/>
      <c r="G40" s="652"/>
      <c r="H40" s="652"/>
      <c r="I40" s="652"/>
      <c r="J40" s="652"/>
      <c r="K40" s="652"/>
      <c r="L40" s="652"/>
      <c r="M40" s="652"/>
      <c r="N40" s="652"/>
      <c r="O40" s="652"/>
      <c r="P40" s="652"/>
    </row>
    <row r="41" spans="2:16" s="631" customFormat="1" x14ac:dyDescent="0.2">
      <c r="B41" s="652"/>
      <c r="C41" s="652"/>
      <c r="D41" s="652"/>
      <c r="E41" s="652"/>
      <c r="F41" s="652"/>
      <c r="G41" s="652"/>
      <c r="H41" s="652"/>
      <c r="I41" s="652"/>
      <c r="J41" s="652"/>
      <c r="K41" s="652"/>
      <c r="L41" s="652"/>
      <c r="M41" s="652"/>
      <c r="N41" s="652"/>
      <c r="O41" s="652"/>
      <c r="P41" s="652"/>
    </row>
    <row r="42" spans="2:16" s="631" customFormat="1" x14ac:dyDescent="0.2"/>
    <row r="43" spans="2:16" s="650" customFormat="1" x14ac:dyDescent="0.2"/>
    <row r="44" spans="2:16" s="657" customFormat="1" ht="12.75" customHeight="1" x14ac:dyDescent="0.2">
      <c r="B44" s="1484"/>
      <c r="C44" s="1485"/>
      <c r="D44" s="1485"/>
      <c r="E44" s="1485"/>
      <c r="F44" s="1485"/>
      <c r="G44" s="1485"/>
      <c r="H44" s="1485"/>
      <c r="I44" s="1485"/>
      <c r="J44" s="1485"/>
      <c r="K44" s="1485"/>
      <c r="L44" s="1485"/>
      <c r="M44" s="1485"/>
      <c r="N44" s="1485"/>
      <c r="O44" s="1485"/>
      <c r="P44" s="656"/>
    </row>
  </sheetData>
  <mergeCells count="21">
    <mergeCell ref="B12:B15"/>
    <mergeCell ref="B16:B19"/>
    <mergeCell ref="B21:D21"/>
    <mergeCell ref="C35:L35"/>
    <mergeCell ref="B44:O44"/>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41"/>
      <c r="C2" s="1441"/>
      <c r="D2" s="1441"/>
      <c r="E2" s="1441"/>
      <c r="F2" s="1441"/>
      <c r="G2" s="1441"/>
      <c r="H2" s="1441"/>
      <c r="I2" s="1441"/>
      <c r="O2" s="37"/>
    </row>
    <row r="3" spans="1:50" s="38" customFormat="1" ht="4.5" customHeight="1" x14ac:dyDescent="0.2">
      <c r="B3" s="1442"/>
      <c r="C3" s="1442"/>
      <c r="D3" s="1442"/>
      <c r="E3" s="1442"/>
      <c r="F3" s="1442"/>
      <c r="G3" s="1442"/>
      <c r="H3" s="1442"/>
      <c r="I3" s="1442"/>
      <c r="O3" s="37"/>
    </row>
    <row r="4" spans="1:50" s="38" customFormat="1" ht="37.5" customHeight="1" x14ac:dyDescent="0.2">
      <c r="A4" s="1582" t="s">
        <v>207</v>
      </c>
      <c r="B4" s="1582"/>
      <c r="C4" s="1582"/>
      <c r="D4" s="1582"/>
      <c r="E4" s="1582"/>
      <c r="F4" s="1582"/>
      <c r="G4" s="1582"/>
      <c r="H4" s="1582"/>
      <c r="I4" s="1582"/>
      <c r="J4" s="1582"/>
      <c r="K4" s="1582"/>
      <c r="L4" s="1582"/>
      <c r="M4" s="1582"/>
      <c r="N4" s="1582"/>
      <c r="O4" s="1582"/>
      <c r="P4" s="1582"/>
      <c r="Q4" s="1582"/>
      <c r="R4" s="1582"/>
      <c r="S4" s="1582"/>
      <c r="T4" s="1582"/>
      <c r="U4" s="1582"/>
      <c r="V4" s="1582"/>
      <c r="W4" s="1582"/>
      <c r="X4" s="1582"/>
      <c r="Y4" s="1582"/>
      <c r="Z4" s="1582"/>
    </row>
    <row r="5" spans="1:50" s="38" customFormat="1" ht="17.25" customHeight="1" x14ac:dyDescent="0.2">
      <c r="B5" s="1450" t="e">
        <f>#REF!</f>
        <v>#REF!</v>
      </c>
      <c r="C5" s="1450"/>
      <c r="D5" s="1450"/>
      <c r="E5" s="1450"/>
      <c r="F5" s="1450"/>
      <c r="G5" s="1450"/>
      <c r="H5" s="1450"/>
      <c r="I5" s="1450"/>
      <c r="J5" s="1450"/>
      <c r="K5" s="1450"/>
      <c r="L5" s="1450"/>
      <c r="M5" s="1450"/>
      <c r="N5" s="1450"/>
      <c r="O5" s="1450"/>
      <c r="P5" s="1450"/>
      <c r="Q5" s="1450"/>
      <c r="R5" s="1450"/>
      <c r="S5" s="1450"/>
      <c r="T5" s="1450"/>
      <c r="U5" s="1450"/>
      <c r="V5" s="1450"/>
      <c r="W5" s="1450"/>
      <c r="X5" s="1450"/>
      <c r="Y5" s="1450"/>
      <c r="Z5" s="1450"/>
    </row>
    <row r="6" spans="1:50" s="38" customFormat="1" ht="6" customHeight="1" x14ac:dyDescent="0.2">
      <c r="O6" s="37"/>
    </row>
    <row r="7" spans="1:50" s="41" customFormat="1" ht="12.75" customHeight="1" x14ac:dyDescent="0.2">
      <c r="A7" s="39"/>
      <c r="B7" s="1443" t="s">
        <v>12</v>
      </c>
      <c r="C7" s="40"/>
      <c r="D7" s="1438" t="s">
        <v>109</v>
      </c>
      <c r="E7" s="1436"/>
      <c r="F7" s="181"/>
      <c r="G7" s="1436"/>
      <c r="H7" s="1436"/>
      <c r="I7" s="181"/>
      <c r="J7" s="1436"/>
      <c r="K7" s="1436"/>
      <c r="L7" s="181"/>
      <c r="M7" s="1436"/>
      <c r="N7" s="1437"/>
      <c r="O7" s="40"/>
      <c r="P7" s="1438" t="s">
        <v>179</v>
      </c>
      <c r="Q7" s="1436"/>
      <c r="R7" s="181"/>
      <c r="S7" s="1436"/>
      <c r="T7" s="1436"/>
      <c r="U7" s="181"/>
      <c r="V7" s="1436"/>
      <c r="W7" s="1436"/>
      <c r="X7" s="181"/>
      <c r="Y7" s="1436"/>
      <c r="Z7" s="1437"/>
      <c r="AA7" s="116"/>
      <c r="AB7" s="116"/>
      <c r="AC7" s="117"/>
      <c r="AD7" s="117"/>
      <c r="AE7" s="117"/>
      <c r="AF7" s="117"/>
      <c r="AG7" s="117"/>
      <c r="AH7" s="117"/>
      <c r="AI7" s="118"/>
    </row>
    <row r="8" spans="1:50" s="41" customFormat="1" ht="37.5" customHeight="1" x14ac:dyDescent="0.2">
      <c r="A8" s="39"/>
      <c r="B8" s="1444"/>
      <c r="C8" s="40"/>
      <c r="D8" s="1447"/>
      <c r="E8" s="1448"/>
      <c r="F8" s="40"/>
      <c r="G8" s="1438" t="s">
        <v>169</v>
      </c>
      <c r="H8" s="1437"/>
      <c r="I8" s="40"/>
      <c r="J8" s="1438" t="s">
        <v>175</v>
      </c>
      <c r="K8" s="1437"/>
      <c r="L8" s="40"/>
      <c r="M8" s="1438" t="s">
        <v>170</v>
      </c>
      <c r="N8" s="1437"/>
      <c r="O8" s="40"/>
      <c r="P8" s="1447"/>
      <c r="Q8" s="1449"/>
      <c r="R8" s="130"/>
      <c r="S8" s="1438" t="s">
        <v>180</v>
      </c>
      <c r="T8" s="1437"/>
      <c r="U8" s="40"/>
      <c r="V8" s="1438" t="s">
        <v>181</v>
      </c>
      <c r="W8" s="1437"/>
      <c r="X8" s="40"/>
      <c r="Y8" s="1438" t="s">
        <v>182</v>
      </c>
      <c r="Z8" s="1437"/>
      <c r="AA8" s="116"/>
      <c r="AB8" s="116"/>
      <c r="AC8" s="117"/>
      <c r="AD8" s="117"/>
      <c r="AE8" s="117"/>
      <c r="AF8" s="117"/>
      <c r="AG8" s="117"/>
      <c r="AH8" s="117"/>
      <c r="AI8" s="118"/>
    </row>
    <row r="9" spans="1:50" s="46" customFormat="1" ht="36.75" customHeight="1" x14ac:dyDescent="0.2">
      <c r="A9" s="42"/>
      <c r="B9" s="1445"/>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6" t="s">
        <v>217</v>
      </c>
      <c r="C33" s="1446"/>
      <c r="D33" s="1446"/>
      <c r="E33" s="1446"/>
      <c r="F33" s="1446"/>
      <c r="G33" s="1446"/>
      <c r="H33" s="1446"/>
      <c r="I33" s="1446"/>
      <c r="J33" s="1446"/>
      <c r="K33" s="1446"/>
      <c r="L33" s="1446"/>
      <c r="M33" s="1446"/>
      <c r="O33" s="86"/>
    </row>
    <row r="34" spans="2:19" ht="29.25" customHeight="1" x14ac:dyDescent="0.2">
      <c r="B34" s="1440"/>
      <c r="C34" s="1440"/>
      <c r="D34" s="1440"/>
      <c r="E34" s="1440"/>
      <c r="F34" s="1440"/>
      <c r="G34" s="1440"/>
      <c r="H34" s="1440"/>
      <c r="I34" s="1440"/>
      <c r="J34" s="1440"/>
      <c r="K34" s="1440"/>
      <c r="L34" s="1440"/>
      <c r="M34" s="1440"/>
      <c r="N34" s="1440"/>
      <c r="O34" s="1440"/>
      <c r="P34" s="1440"/>
      <c r="Q34" s="89"/>
      <c r="R34" s="89"/>
      <c r="S34" s="89"/>
    </row>
    <row r="35" spans="2:19" ht="4.5" customHeight="1" x14ac:dyDescent="0.2">
      <c r="B35" s="1439"/>
      <c r="C35" s="1439"/>
      <c r="D35" s="1439"/>
      <c r="E35" s="1439"/>
      <c r="F35" s="1439"/>
      <c r="G35" s="1439"/>
      <c r="H35" s="1439"/>
      <c r="I35" s="1439"/>
      <c r="J35" s="1439"/>
      <c r="K35" s="1439"/>
      <c r="L35" s="1439"/>
      <c r="M35" s="1439"/>
      <c r="N35" s="1439"/>
      <c r="O35" s="1439"/>
      <c r="P35" s="1439"/>
      <c r="Q35" s="89"/>
      <c r="R35" s="89"/>
      <c r="S35" s="89"/>
    </row>
    <row r="38" spans="2:19" x14ac:dyDescent="0.2">
      <c r="L38" s="90"/>
      <c r="M38" s="90"/>
      <c r="N38" s="90"/>
    </row>
  </sheetData>
  <mergeCells count="22">
    <mergeCell ref="P7:Q8"/>
    <mergeCell ref="B2:I2"/>
    <mergeCell ref="B3:I3"/>
    <mergeCell ref="B7:B9"/>
    <mergeCell ref="D7:E8"/>
    <mergeCell ref="G7:H7"/>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6" sqref="B6:AC6"/>
    </sheetView>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0.5703125" style="615" customWidth="1"/>
    <col min="7" max="7" width="8" style="615" customWidth="1"/>
    <col min="8" max="8" width="0.5703125" style="615" customWidth="1"/>
    <col min="9" max="9" width="6.7109375" style="615" customWidth="1"/>
    <col min="10" max="10" width="0.5703125" style="615" customWidth="1"/>
    <col min="11" max="11" width="6.85546875" style="615" customWidth="1"/>
    <col min="12" max="12" width="0.5703125" style="615" customWidth="1"/>
    <col min="13" max="13" width="7" style="615" customWidth="1"/>
    <col min="14" max="14" width="0.5703125" style="615" customWidth="1"/>
    <col min="15" max="15" width="8.140625" style="615" customWidth="1"/>
    <col min="16" max="16" width="0.7109375" style="615" customWidth="1"/>
    <col min="17" max="17" width="7.5703125" style="615" customWidth="1"/>
    <col min="18" max="18" width="0.5703125" style="615" customWidth="1"/>
    <col min="19" max="19" width="7.28515625" style="615" customWidth="1"/>
    <col min="20" max="20" width="0.7109375" style="615" customWidth="1"/>
    <col min="21" max="21" width="5.140625" style="615" customWidth="1"/>
    <col min="22" max="22" width="4.5703125" style="615" bestFit="1" customWidth="1"/>
    <col min="23" max="23" width="7" style="615" bestFit="1" customWidth="1"/>
    <col min="24" max="24" width="4.5703125" style="615" bestFit="1" customWidth="1"/>
    <col min="25" max="25" width="7" style="615" bestFit="1" customWidth="1"/>
    <col min="26" max="26" width="4.5703125" style="615" bestFit="1" customWidth="1"/>
    <col min="27" max="27" width="7" style="615" bestFit="1" customWidth="1"/>
    <col min="28" max="28" width="4.5703125" style="615" bestFit="1" customWidth="1"/>
    <col min="29" max="29" width="7" style="615" bestFit="1" customWidth="1"/>
    <col min="30" max="16384" width="11.42578125" style="615"/>
  </cols>
  <sheetData>
    <row r="1" spans="2:30" hidden="1" x14ac:dyDescent="0.2">
      <c r="E1" s="616" t="s">
        <v>36</v>
      </c>
      <c r="G1" s="616" t="s">
        <v>21</v>
      </c>
      <c r="I1" s="616" t="s">
        <v>20</v>
      </c>
      <c r="K1" s="616" t="s">
        <v>19</v>
      </c>
      <c r="M1" s="616" t="s">
        <v>18</v>
      </c>
      <c r="O1" s="616" t="s">
        <v>17</v>
      </c>
      <c r="Q1" s="616" t="s">
        <v>16</v>
      </c>
      <c r="S1" s="616" t="s">
        <v>15</v>
      </c>
    </row>
    <row r="2" spans="2:30" s="613" customFormat="1" x14ac:dyDescent="0.2">
      <c r="C2" s="617"/>
      <c r="D2" s="617"/>
      <c r="T2" s="617"/>
    </row>
    <row r="3" spans="2:30" s="619" customFormat="1" ht="47.25" customHeight="1" x14ac:dyDescent="0.25">
      <c r="B3" s="1475"/>
      <c r="C3" s="1475"/>
      <c r="D3" s="1475"/>
      <c r="E3" s="1475"/>
      <c r="F3" s="1475"/>
      <c r="G3" s="1475"/>
      <c r="H3" s="1475"/>
      <c r="I3" s="1475"/>
      <c r="J3" s="618"/>
      <c r="Q3" s="620"/>
    </row>
    <row r="4" spans="2:30" s="621" customFormat="1" ht="2.25" customHeight="1" x14ac:dyDescent="0.2">
      <c r="B4" s="1476"/>
      <c r="C4" s="1476"/>
      <c r="D4" s="1476"/>
      <c r="E4" s="1476"/>
      <c r="F4" s="1476"/>
      <c r="G4" s="1476"/>
      <c r="H4" s="1476"/>
      <c r="I4" s="1476"/>
      <c r="J4" s="1476"/>
      <c r="K4" s="1476"/>
      <c r="L4" s="1476"/>
      <c r="M4" s="1476"/>
      <c r="N4" s="1476"/>
      <c r="O4" s="1476"/>
      <c r="P4" s="1476"/>
      <c r="Q4" s="1476"/>
      <c r="R4" s="1476"/>
      <c r="S4" s="1476"/>
      <c r="T4" s="1476"/>
    </row>
    <row r="5" spans="2:30" s="621" customFormat="1" ht="16.5" customHeight="1" x14ac:dyDescent="0.2">
      <c r="B5" s="1477" t="s">
        <v>430</v>
      </c>
      <c r="C5" s="1477"/>
      <c r="D5" s="1477"/>
      <c r="E5" s="1477"/>
      <c r="F5" s="1477"/>
      <c r="G5" s="1477"/>
      <c r="H5" s="1477"/>
      <c r="I5" s="1477"/>
      <c r="J5" s="1477"/>
      <c r="K5" s="1477"/>
      <c r="L5" s="1477"/>
      <c r="M5" s="1477"/>
      <c r="N5" s="1477"/>
      <c r="O5" s="1477"/>
      <c r="P5" s="1477"/>
      <c r="Q5" s="1477"/>
      <c r="R5" s="1477"/>
      <c r="S5" s="1477"/>
      <c r="T5" s="1477"/>
      <c r="U5" s="1477"/>
      <c r="V5" s="1477"/>
      <c r="W5" s="1477"/>
      <c r="X5" s="1477"/>
      <c r="Y5" s="1477"/>
      <c r="Z5" s="1477"/>
      <c r="AA5" s="1477"/>
      <c r="AB5" s="1477"/>
      <c r="AC5" s="1477"/>
    </row>
    <row r="6" spans="2:30" s="621" customFormat="1" ht="14.25" customHeight="1" x14ac:dyDescent="0.2">
      <c r="B6" s="1414" t="str">
        <f>porsaad!$B$6</f>
        <v>Situación a 31 de agosto de 2024</v>
      </c>
      <c r="C6" s="1414"/>
      <c r="D6" s="1414"/>
      <c r="E6" s="1414"/>
      <c r="F6" s="1414"/>
      <c r="G6" s="1414"/>
      <c r="H6" s="1414"/>
      <c r="I6" s="1414"/>
      <c r="J6" s="1414"/>
      <c r="K6" s="1414"/>
      <c r="L6" s="1414"/>
      <c r="M6" s="1414"/>
      <c r="N6" s="1414"/>
      <c r="O6" s="1414"/>
      <c r="P6" s="1414"/>
      <c r="Q6" s="1414"/>
      <c r="R6" s="1414"/>
      <c r="S6" s="1414"/>
      <c r="T6" s="1414"/>
      <c r="U6" s="1414"/>
      <c r="V6" s="1414"/>
      <c r="W6" s="1414"/>
      <c r="X6" s="1414"/>
      <c r="Y6" s="1414"/>
      <c r="Z6" s="1414"/>
      <c r="AA6" s="1414"/>
      <c r="AB6" s="1414"/>
      <c r="AC6" s="1414"/>
    </row>
    <row r="7" spans="2:30" s="908" customFormat="1" ht="5.25" customHeight="1" x14ac:dyDescent="0.2"/>
    <row r="8" spans="2:30" s="717" customFormat="1" ht="21.75" customHeight="1" x14ac:dyDescent="0.2">
      <c r="B8" s="1495" t="s">
        <v>27</v>
      </c>
      <c r="D8" s="1495" t="s">
        <v>112</v>
      </c>
      <c r="E8" s="1495" t="s">
        <v>26</v>
      </c>
      <c r="F8" s="1495"/>
      <c r="G8" s="1495"/>
      <c r="H8" s="1495"/>
      <c r="I8" s="1495"/>
      <c r="J8" s="1495"/>
      <c r="K8" s="1495"/>
      <c r="L8" s="1495"/>
      <c r="M8" s="1495"/>
      <c r="N8" s="1495"/>
      <c r="O8" s="1495"/>
      <c r="P8" s="1495"/>
      <c r="Q8" s="1495"/>
      <c r="R8" s="1495"/>
      <c r="S8" s="1495"/>
    </row>
    <row r="9" spans="2:30" s="717" customFormat="1" ht="21.75" customHeight="1" x14ac:dyDescent="0.2">
      <c r="B9" s="1495"/>
      <c r="D9" s="1495"/>
      <c r="E9" s="715" t="s">
        <v>22</v>
      </c>
      <c r="F9" s="715"/>
      <c r="G9" s="715" t="s">
        <v>21</v>
      </c>
      <c r="H9" s="715"/>
      <c r="I9" s="715" t="s">
        <v>20</v>
      </c>
      <c r="J9" s="715"/>
      <c r="K9" s="715" t="s">
        <v>19</v>
      </c>
      <c r="L9" s="715"/>
      <c r="M9" s="715" t="s">
        <v>18</v>
      </c>
      <c r="N9" s="715"/>
      <c r="O9" s="715" t="s">
        <v>17</v>
      </c>
      <c r="P9" s="715"/>
      <c r="Q9" s="715" t="s">
        <v>16</v>
      </c>
      <c r="R9" s="715"/>
      <c r="S9" s="715" t="s">
        <v>15</v>
      </c>
    </row>
    <row r="10" spans="2:30" s="717" customFormat="1" ht="21.75" customHeight="1" x14ac:dyDescent="0.2">
      <c r="B10" s="1495"/>
      <c r="D10" s="1495"/>
      <c r="E10" s="715" t="s">
        <v>9</v>
      </c>
      <c r="F10" s="715"/>
      <c r="G10" s="715" t="s">
        <v>9</v>
      </c>
      <c r="H10" s="715"/>
      <c r="I10" s="715" t="s">
        <v>9</v>
      </c>
      <c r="J10" s="715"/>
      <c r="K10" s="715" t="s">
        <v>9</v>
      </c>
      <c r="L10" s="715"/>
      <c r="M10" s="715" t="s">
        <v>9</v>
      </c>
      <c r="N10" s="715"/>
      <c r="O10" s="715" t="s">
        <v>9</v>
      </c>
      <c r="P10" s="715"/>
      <c r="Q10" s="715" t="s">
        <v>9</v>
      </c>
      <c r="R10" s="715"/>
      <c r="S10" s="715" t="s">
        <v>9</v>
      </c>
    </row>
    <row r="11" spans="2:30" s="697" customFormat="1" ht="9" customHeight="1" x14ac:dyDescent="0.2">
      <c r="B11" s="715"/>
      <c r="D11" s="715"/>
      <c r="E11" s="715"/>
      <c r="F11" s="715"/>
      <c r="G11" s="715"/>
      <c r="H11" s="715"/>
      <c r="I11" s="715"/>
      <c r="J11" s="715"/>
      <c r="K11" s="715"/>
      <c r="L11" s="715"/>
      <c r="M11" s="715"/>
      <c r="N11" s="715"/>
      <c r="O11" s="715"/>
      <c r="P11" s="715"/>
      <c r="Q11" s="715"/>
      <c r="R11" s="715"/>
      <c r="S11" s="715"/>
    </row>
    <row r="12" spans="2:30" s="697" customFormat="1" ht="21" customHeight="1" x14ac:dyDescent="0.2">
      <c r="B12" s="1495" t="s">
        <v>24</v>
      </c>
      <c r="D12" s="909" t="s">
        <v>31</v>
      </c>
      <c r="E12" s="910">
        <f>'46perfpbsaad'!E12</f>
        <v>490</v>
      </c>
      <c r="F12" s="909"/>
      <c r="G12" s="910">
        <f>'46perfpbsaad'!H12</f>
        <v>10068</v>
      </c>
      <c r="H12" s="909"/>
      <c r="I12" s="910">
        <f>'46perfpbsaad'!K12</f>
        <v>6075</v>
      </c>
      <c r="J12" s="909"/>
      <c r="K12" s="910">
        <f>'46perfpbsaad'!N12</f>
        <v>8876</v>
      </c>
      <c r="L12" s="909"/>
      <c r="M12" s="910">
        <f>'46perfpbsaad'!Q12</f>
        <v>8359</v>
      </c>
      <c r="N12" s="909"/>
      <c r="O12" s="910">
        <f>'46perfpbsaad'!T12</f>
        <v>11306</v>
      </c>
      <c r="P12" s="909"/>
      <c r="Q12" s="910">
        <f>'46perfpbsaad'!W12</f>
        <v>37617</v>
      </c>
      <c r="R12" s="909"/>
      <c r="S12" s="910">
        <f>'46perfpbsaad'!Z12</f>
        <v>178344</v>
      </c>
      <c r="T12" s="911"/>
      <c r="V12" s="912">
        <f>E12/E$15</f>
        <v>0.32797858099062921</v>
      </c>
      <c r="W12" s="912">
        <f>G12/G$15</f>
        <v>0.33715089411291943</v>
      </c>
      <c r="X12" s="912">
        <f>I12/I$15</f>
        <v>0.29902539870053158</v>
      </c>
      <c r="Y12" s="912">
        <f>K12/K$15</f>
        <v>0.30855871514982969</v>
      </c>
      <c r="Z12" s="912">
        <f>M12/M$15</f>
        <v>0.25877654634387964</v>
      </c>
      <c r="AA12" s="912">
        <f>O12/O$15</f>
        <v>0.21928276343606354</v>
      </c>
      <c r="AB12" s="912">
        <f>Q12/Q$15</f>
        <v>0.21593524870124278</v>
      </c>
      <c r="AC12" s="912">
        <f>S12/S$15</f>
        <v>0.30172412334646742</v>
      </c>
      <c r="AD12" s="912"/>
    </row>
    <row r="13" spans="2:30" s="697" customFormat="1" ht="21" customHeight="1" x14ac:dyDescent="0.2">
      <c r="B13" s="1495"/>
      <c r="D13" s="909" t="s">
        <v>49</v>
      </c>
      <c r="E13" s="910">
        <f>'46perfpbsaad'!E13</f>
        <v>688</v>
      </c>
      <c r="F13" s="909"/>
      <c r="G13" s="910">
        <f>'46perfpbsaad'!H13</f>
        <v>11575</v>
      </c>
      <c r="H13" s="909"/>
      <c r="I13" s="910">
        <f>'46perfpbsaad'!K13</f>
        <v>7635</v>
      </c>
      <c r="J13" s="909"/>
      <c r="K13" s="910">
        <f>'46perfpbsaad'!N13</f>
        <v>11166</v>
      </c>
      <c r="L13" s="909"/>
      <c r="M13" s="910">
        <f>'46perfpbsaad'!Q13</f>
        <v>12431</v>
      </c>
      <c r="N13" s="909"/>
      <c r="O13" s="910">
        <f>'46perfpbsaad'!T13</f>
        <v>19953</v>
      </c>
      <c r="P13" s="909"/>
      <c r="Q13" s="910">
        <f>'46perfpbsaad'!W13</f>
        <v>63697</v>
      </c>
      <c r="R13" s="909"/>
      <c r="S13" s="910">
        <f>'46perfpbsaad'!Z13</f>
        <v>226026</v>
      </c>
      <c r="T13" s="911"/>
      <c r="V13" s="912">
        <f>E13/E$15</f>
        <v>0.4605087014725569</v>
      </c>
      <c r="W13" s="912">
        <f>G13/G$15</f>
        <v>0.38761636862902688</v>
      </c>
      <c r="X13" s="912">
        <f>I13/I$15</f>
        <v>0.375812167749557</v>
      </c>
      <c r="Y13" s="912">
        <f>K13/K$15</f>
        <v>0.38816658555238825</v>
      </c>
      <c r="Z13" s="912">
        <f>M13/M$15</f>
        <v>0.38483685220729369</v>
      </c>
      <c r="AA13" s="912">
        <f>O13/O$15</f>
        <v>0.38699354137977848</v>
      </c>
      <c r="AB13" s="912">
        <f>Q13/Q$15</f>
        <v>0.36564392526046896</v>
      </c>
      <c r="AC13" s="912">
        <f>S13/S$15</f>
        <v>0.38239299726095999</v>
      </c>
      <c r="AD13" s="912"/>
    </row>
    <row r="14" spans="2:30" s="697" customFormat="1" ht="21" customHeight="1" x14ac:dyDescent="0.2">
      <c r="B14" s="1495"/>
      <c r="D14" s="909" t="s">
        <v>50</v>
      </c>
      <c r="E14" s="910">
        <f>'46perfpbsaad'!E14</f>
        <v>316</v>
      </c>
      <c r="F14" s="909"/>
      <c r="G14" s="910">
        <f>'46perfpbsaad'!H14</f>
        <v>8219</v>
      </c>
      <c r="H14" s="909"/>
      <c r="I14" s="910">
        <f>'46perfpbsaad'!K14</f>
        <v>6606</v>
      </c>
      <c r="J14" s="909"/>
      <c r="K14" s="910">
        <f>'46perfpbsaad'!N14</f>
        <v>8724</v>
      </c>
      <c r="L14" s="909"/>
      <c r="M14" s="910">
        <f>'46perfpbsaad'!Q14</f>
        <v>11512</v>
      </c>
      <c r="N14" s="909"/>
      <c r="O14" s="910">
        <f>'46perfpbsaad'!T14</f>
        <v>20300</v>
      </c>
      <c r="P14" s="909"/>
      <c r="Q14" s="910">
        <f>'46perfpbsaad'!W14</f>
        <v>72891</v>
      </c>
      <c r="R14" s="909"/>
      <c r="S14" s="910">
        <f>'46perfpbsaad'!Z14</f>
        <v>186713</v>
      </c>
      <c r="T14" s="911"/>
      <c r="V14" s="912">
        <f>E14/E$15</f>
        <v>0.21151271753681392</v>
      </c>
      <c r="W14" s="912">
        <f>G14/G$15</f>
        <v>0.27523273725805369</v>
      </c>
      <c r="X14" s="912">
        <f>I14/I$15</f>
        <v>0.32516243354991142</v>
      </c>
      <c r="Y14" s="912">
        <f>K14/K$15</f>
        <v>0.30327469929778211</v>
      </c>
      <c r="Z14" s="912">
        <f>M14/M$15</f>
        <v>0.35638660144882672</v>
      </c>
      <c r="AA14" s="912">
        <f>O14/O$15</f>
        <v>0.39372369518415795</v>
      </c>
      <c r="AB14" s="912">
        <f>Q14/Q$15</f>
        <v>0.41842082603828823</v>
      </c>
      <c r="AC14" s="912">
        <f>S14/S$15</f>
        <v>0.31588287939257259</v>
      </c>
      <c r="AD14" s="912"/>
    </row>
    <row r="15" spans="2:30" s="697" customFormat="1" ht="21" customHeight="1" x14ac:dyDescent="0.2">
      <c r="B15" s="1495"/>
      <c r="D15" s="913" t="s">
        <v>68</v>
      </c>
      <c r="E15" s="910">
        <f>'46perfpbsaad'!E15</f>
        <v>1494</v>
      </c>
      <c r="F15" s="909"/>
      <c r="G15" s="910">
        <f>SUM(G12:G14)</f>
        <v>29862</v>
      </c>
      <c r="H15" s="910">
        <f t="shared" ref="H15:T15" si="0">SUM(H12:H14)</f>
        <v>0</v>
      </c>
      <c r="I15" s="910">
        <f t="shared" si="0"/>
        <v>20316</v>
      </c>
      <c r="J15" s="910">
        <f t="shared" si="0"/>
        <v>0</v>
      </c>
      <c r="K15" s="910">
        <f t="shared" si="0"/>
        <v>28766</v>
      </c>
      <c r="L15" s="910">
        <f t="shared" si="0"/>
        <v>0</v>
      </c>
      <c r="M15" s="910">
        <f t="shared" si="0"/>
        <v>32302</v>
      </c>
      <c r="N15" s="910">
        <f t="shared" si="0"/>
        <v>0</v>
      </c>
      <c r="O15" s="910">
        <f t="shared" si="0"/>
        <v>51559</v>
      </c>
      <c r="P15" s="910">
        <f t="shared" si="0"/>
        <v>0</v>
      </c>
      <c r="Q15" s="910">
        <f t="shared" si="0"/>
        <v>174205</v>
      </c>
      <c r="R15" s="910">
        <f t="shared" si="0"/>
        <v>0</v>
      </c>
      <c r="S15" s="910">
        <f t="shared" si="0"/>
        <v>591083</v>
      </c>
      <c r="T15" s="910">
        <f t="shared" si="0"/>
        <v>0</v>
      </c>
      <c r="V15" s="912"/>
    </row>
    <row r="16" spans="2:30" s="697" customFormat="1" ht="21" customHeight="1" x14ac:dyDescent="0.2">
      <c r="B16" s="1495" t="s">
        <v>23</v>
      </c>
      <c r="D16" s="909" t="s">
        <v>31</v>
      </c>
      <c r="E16" s="910">
        <f>'46perfpbsaad'!E16</f>
        <v>608</v>
      </c>
      <c r="F16" s="909"/>
      <c r="G16" s="910">
        <f>'46perfpbsaad'!H16</f>
        <v>21283</v>
      </c>
      <c r="H16" s="909"/>
      <c r="I16" s="910">
        <f>'46perfpbsaad'!K16</f>
        <v>9384</v>
      </c>
      <c r="J16" s="909"/>
      <c r="K16" s="910">
        <f>'46perfpbsaad'!N16</f>
        <v>10888</v>
      </c>
      <c r="L16" s="909"/>
      <c r="M16" s="910">
        <f>'46perfpbsaad'!Q16</f>
        <v>9403</v>
      </c>
      <c r="N16" s="909"/>
      <c r="O16" s="910">
        <f>'46perfpbsaad'!T16</f>
        <v>12273</v>
      </c>
      <c r="P16" s="909"/>
      <c r="Q16" s="910">
        <f>'46perfpbsaad'!W16</f>
        <v>27904</v>
      </c>
      <c r="R16" s="909"/>
      <c r="S16" s="910">
        <f>'46perfpbsaad'!Z16</f>
        <v>55812</v>
      </c>
      <c r="T16" s="911"/>
      <c r="V16" s="912">
        <f>E16/E$19</f>
        <v>0.32186341979883537</v>
      </c>
      <c r="W16" s="912">
        <f>G16/G$19</f>
        <v>0.31060097486938504</v>
      </c>
      <c r="X16" s="912">
        <f>I16/I$19</f>
        <v>0.28811789990789072</v>
      </c>
      <c r="Y16" s="912">
        <f>K16/K$19</f>
        <v>0.2879585305863373</v>
      </c>
      <c r="Z16" s="912">
        <f>M16/M$19</f>
        <v>0.25080686031314181</v>
      </c>
      <c r="AA16" s="912">
        <f>O16/O$19</f>
        <v>0.22929472209248014</v>
      </c>
      <c r="AB16" s="912">
        <f>Q16/Q$19</f>
        <v>0.25759995568808103</v>
      </c>
      <c r="AC16" s="912">
        <f>S16/S$19</f>
        <v>0.27598552129279824</v>
      </c>
    </row>
    <row r="17" spans="2:29" s="697" customFormat="1" ht="21" customHeight="1" x14ac:dyDescent="0.2">
      <c r="B17" s="1495"/>
      <c r="D17" s="909" t="s">
        <v>49</v>
      </c>
      <c r="E17" s="910">
        <f>'46perfpbsaad'!E17</f>
        <v>908</v>
      </c>
      <c r="F17" s="909"/>
      <c r="G17" s="910">
        <f>'46perfpbsaad'!H17</f>
        <v>28372</v>
      </c>
      <c r="H17" s="909"/>
      <c r="I17" s="910">
        <f>'46perfpbsaad'!K17</f>
        <v>12019</v>
      </c>
      <c r="J17" s="909"/>
      <c r="K17" s="910">
        <f>'46perfpbsaad'!N17</f>
        <v>14651</v>
      </c>
      <c r="L17" s="909"/>
      <c r="M17" s="910">
        <f>'46perfpbsaad'!Q17</f>
        <v>14873</v>
      </c>
      <c r="N17" s="909"/>
      <c r="O17" s="910">
        <f>'46perfpbsaad'!T17</f>
        <v>21438</v>
      </c>
      <c r="P17" s="909"/>
      <c r="Q17" s="910">
        <f>'46perfpbsaad'!W17</f>
        <v>42412</v>
      </c>
      <c r="R17" s="909"/>
      <c r="S17" s="910">
        <f>'46perfpbsaad'!Z17</f>
        <v>75778</v>
      </c>
      <c r="T17" s="911"/>
      <c r="V17" s="912">
        <f>E17/E$19</f>
        <v>0.48067760719957647</v>
      </c>
      <c r="W17" s="912">
        <f>G17/G$19</f>
        <v>0.41405679927614486</v>
      </c>
      <c r="X17" s="912">
        <f>I17/I$19</f>
        <v>0.36902057107767883</v>
      </c>
      <c r="Y17" s="912">
        <f>K17/K$19</f>
        <v>0.38747983391076674</v>
      </c>
      <c r="Z17" s="912">
        <f>M17/M$19</f>
        <v>0.39670854338374545</v>
      </c>
      <c r="AA17" s="912">
        <f>O17/O$19</f>
        <v>0.40052312003736573</v>
      </c>
      <c r="AB17" s="912">
        <f>Q17/Q$19</f>
        <v>0.39153273081432383</v>
      </c>
      <c r="AC17" s="912">
        <f>S17/S$19</f>
        <v>0.37471566746444607</v>
      </c>
    </row>
    <row r="18" spans="2:29" s="697" customFormat="1" ht="21" customHeight="1" x14ac:dyDescent="0.2">
      <c r="B18" s="1495"/>
      <c r="D18" s="909" t="s">
        <v>50</v>
      </c>
      <c r="E18" s="910">
        <f>'46perfpbsaad'!E18</f>
        <v>373</v>
      </c>
      <c r="F18" s="909"/>
      <c r="G18" s="910">
        <f>'46perfpbsaad'!H18</f>
        <v>18867</v>
      </c>
      <c r="H18" s="909"/>
      <c r="I18" s="910">
        <f>'46perfpbsaad'!K18</f>
        <v>11167</v>
      </c>
      <c r="J18" s="909"/>
      <c r="K18" s="910">
        <f>'46perfpbsaad'!N18</f>
        <v>12272</v>
      </c>
      <c r="L18" s="909"/>
      <c r="M18" s="910">
        <f>'46perfpbsaad'!Q18</f>
        <v>13215</v>
      </c>
      <c r="N18" s="909"/>
      <c r="O18" s="910">
        <f>'46perfpbsaad'!T18</f>
        <v>19814</v>
      </c>
      <c r="P18" s="909"/>
      <c r="Q18" s="910">
        <f>'46perfpbsaad'!W18</f>
        <v>38007</v>
      </c>
      <c r="R18" s="909"/>
      <c r="S18" s="910">
        <f>'46perfpbsaad'!Z18</f>
        <v>70638</v>
      </c>
      <c r="T18" s="911"/>
      <c r="V18" s="912">
        <f>E18/E$19</f>
        <v>0.19745897300158813</v>
      </c>
      <c r="W18" s="912">
        <f>G18/G$19</f>
        <v>0.2753422258544701</v>
      </c>
      <c r="X18" s="912">
        <f>I18/I$19</f>
        <v>0.34286152901443046</v>
      </c>
      <c r="Y18" s="912">
        <f>K18/K$19</f>
        <v>0.32456163550289596</v>
      </c>
      <c r="Z18" s="912">
        <f>M18/M$19</f>
        <v>0.35248459630311274</v>
      </c>
      <c r="AA18" s="912">
        <f>O18/O$19</f>
        <v>0.37018215787015413</v>
      </c>
      <c r="AB18" s="912">
        <f>Q18/Q$19</f>
        <v>0.35086731349759515</v>
      </c>
      <c r="AC18" s="912">
        <f>S18/S$19</f>
        <v>0.34929881124275569</v>
      </c>
    </row>
    <row r="19" spans="2:29" s="697" customFormat="1" ht="21" customHeight="1" x14ac:dyDescent="0.2">
      <c r="B19" s="1495"/>
      <c r="D19" s="913" t="s">
        <v>68</v>
      </c>
      <c r="E19" s="910">
        <f>'46perfpbsaad'!E19</f>
        <v>1889</v>
      </c>
      <c r="F19" s="909"/>
      <c r="G19" s="910">
        <f>SUM(G16:G18)</f>
        <v>68522</v>
      </c>
      <c r="H19" s="910">
        <f t="shared" ref="H19:T19" si="1">SUM(H16:H18)</f>
        <v>0</v>
      </c>
      <c r="I19" s="910">
        <f t="shared" si="1"/>
        <v>32570</v>
      </c>
      <c r="J19" s="910">
        <f t="shared" si="1"/>
        <v>0</v>
      </c>
      <c r="K19" s="910">
        <f t="shared" si="1"/>
        <v>37811</v>
      </c>
      <c r="L19" s="910">
        <f t="shared" si="1"/>
        <v>0</v>
      </c>
      <c r="M19" s="910">
        <f t="shared" si="1"/>
        <v>37491</v>
      </c>
      <c r="N19" s="910">
        <f t="shared" si="1"/>
        <v>0</v>
      </c>
      <c r="O19" s="910">
        <f t="shared" si="1"/>
        <v>53525</v>
      </c>
      <c r="P19" s="910">
        <f t="shared" si="1"/>
        <v>0</v>
      </c>
      <c r="Q19" s="910">
        <f t="shared" si="1"/>
        <v>108323</v>
      </c>
      <c r="R19" s="910">
        <f t="shared" si="1"/>
        <v>0</v>
      </c>
      <c r="S19" s="910">
        <f t="shared" si="1"/>
        <v>202228</v>
      </c>
      <c r="T19" s="910">
        <f t="shared" si="1"/>
        <v>0</v>
      </c>
      <c r="V19" s="912"/>
    </row>
    <row r="20" spans="2:29" s="697" customFormat="1" ht="3" customHeight="1" x14ac:dyDescent="0.2">
      <c r="B20" s="716"/>
      <c r="C20" s="717"/>
      <c r="D20" s="911"/>
      <c r="E20" s="729"/>
      <c r="F20" s="911"/>
      <c r="G20" s="729"/>
      <c r="H20" s="729"/>
      <c r="I20" s="729"/>
      <c r="J20" s="729"/>
      <c r="K20" s="729"/>
      <c r="L20" s="729"/>
      <c r="M20" s="729"/>
      <c r="N20" s="729"/>
      <c r="O20" s="729"/>
      <c r="P20" s="729"/>
      <c r="Q20" s="729"/>
      <c r="R20" s="729"/>
      <c r="S20" s="729"/>
      <c r="T20" s="729"/>
    </row>
    <row r="21" spans="2:29" s="697" customFormat="1" ht="18" customHeight="1" x14ac:dyDescent="0.2">
      <c r="B21" s="1495" t="s">
        <v>0</v>
      </c>
      <c r="C21" s="1495"/>
      <c r="D21" s="1495"/>
      <c r="E21" s="729">
        <f>'46perfpbsaad'!E21</f>
        <v>3383</v>
      </c>
      <c r="F21" s="911"/>
      <c r="G21" s="729">
        <f>G15+G19</f>
        <v>98384</v>
      </c>
      <c r="H21" s="729">
        <f t="shared" ref="H21:T21" si="2">H15+H19</f>
        <v>0</v>
      </c>
      <c r="I21" s="729">
        <f t="shared" si="2"/>
        <v>52886</v>
      </c>
      <c r="J21" s="729">
        <f t="shared" si="2"/>
        <v>0</v>
      </c>
      <c r="K21" s="729">
        <f t="shared" si="2"/>
        <v>66577</v>
      </c>
      <c r="L21" s="729">
        <f t="shared" si="2"/>
        <v>0</v>
      </c>
      <c r="M21" s="729">
        <f t="shared" si="2"/>
        <v>69793</v>
      </c>
      <c r="N21" s="729">
        <f t="shared" si="2"/>
        <v>0</v>
      </c>
      <c r="O21" s="729">
        <f t="shared" si="2"/>
        <v>105084</v>
      </c>
      <c r="P21" s="729">
        <f t="shared" si="2"/>
        <v>0</v>
      </c>
      <c r="Q21" s="729">
        <f t="shared" si="2"/>
        <v>282528</v>
      </c>
      <c r="R21" s="729">
        <f t="shared" si="2"/>
        <v>0</v>
      </c>
      <c r="S21" s="729">
        <f t="shared" si="2"/>
        <v>793311</v>
      </c>
      <c r="T21" s="729">
        <f t="shared" si="2"/>
        <v>0</v>
      </c>
    </row>
    <row r="22" spans="2:29" s="697" customFormat="1" ht="5.25" customHeight="1" x14ac:dyDescent="0.2">
      <c r="B22" s="914"/>
      <c r="C22" s="914"/>
      <c r="D22" s="914"/>
      <c r="E22" s="914"/>
      <c r="F22" s="914"/>
      <c r="G22" s="914"/>
      <c r="H22" s="914"/>
      <c r="I22" s="914"/>
      <c r="J22" s="914"/>
      <c r="K22" s="914"/>
      <c r="L22" s="915"/>
    </row>
    <row r="23" spans="2:29" s="697" customFormat="1" ht="5.25" customHeight="1" x14ac:dyDescent="0.2">
      <c r="B23" s="914"/>
      <c r="C23" s="914"/>
      <c r="D23" s="914"/>
      <c r="E23" s="914"/>
      <c r="F23" s="914"/>
      <c r="G23" s="914"/>
      <c r="H23" s="914"/>
      <c r="I23" s="914"/>
      <c r="J23" s="914"/>
      <c r="K23" s="914"/>
      <c r="L23" s="915"/>
    </row>
    <row r="24" spans="2:29" s="697" customFormat="1" ht="12.75" customHeight="1" x14ac:dyDescent="0.2">
      <c r="B24" s="916"/>
      <c r="C24" s="916"/>
      <c r="D24" s="916"/>
      <c r="E24" s="916"/>
      <c r="F24" s="916"/>
      <c r="G24" s="916"/>
      <c r="H24" s="916"/>
      <c r="I24" s="916"/>
      <c r="J24" s="916"/>
      <c r="K24" s="916"/>
      <c r="L24" s="916"/>
    </row>
    <row r="25" spans="2:29" s="697" customFormat="1" ht="24.75" customHeight="1" x14ac:dyDescent="0.2">
      <c r="B25" s="917"/>
      <c r="C25" s="917"/>
      <c r="D25" s="917"/>
      <c r="E25" s="917"/>
      <c r="F25" s="917"/>
      <c r="G25" s="917"/>
      <c r="H25" s="917"/>
      <c r="I25" s="917"/>
      <c r="J25" s="917"/>
      <c r="K25" s="917"/>
      <c r="L25" s="917"/>
    </row>
    <row r="26" spans="2:29" s="697" customFormat="1" x14ac:dyDescent="0.2">
      <c r="B26" s="918"/>
      <c r="C26" s="918"/>
      <c r="D26" s="918"/>
      <c r="E26" s="918"/>
      <c r="F26" s="919"/>
      <c r="G26" s="919"/>
      <c r="H26" s="919"/>
      <c r="I26" s="919"/>
      <c r="J26" s="919"/>
      <c r="K26" s="919"/>
      <c r="L26" s="919"/>
      <c r="M26" s="920"/>
      <c r="N26" s="920"/>
      <c r="O26" s="920"/>
      <c r="P26" s="920"/>
      <c r="Q26" s="920"/>
      <c r="R26" s="920"/>
      <c r="S26" s="920"/>
      <c r="T26" s="920"/>
      <c r="U26" s="920"/>
      <c r="V26" s="920"/>
      <c r="W26" s="920"/>
      <c r="X26" s="920"/>
      <c r="Y26" s="920"/>
      <c r="Z26" s="920"/>
      <c r="AA26" s="920"/>
      <c r="AB26" s="920"/>
      <c r="AC26" s="920"/>
    </row>
    <row r="27" spans="2:29" s="697" customFormat="1" x14ac:dyDescent="0.2">
      <c r="B27" s="921"/>
      <c r="C27" s="921"/>
      <c r="D27" s="921"/>
      <c r="E27" s="921"/>
      <c r="F27" s="921"/>
      <c r="G27" s="921"/>
      <c r="H27" s="921"/>
      <c r="I27" s="921"/>
      <c r="J27" s="921"/>
      <c r="K27" s="921"/>
      <c r="L27" s="921"/>
      <c r="M27" s="920"/>
      <c r="N27" s="920"/>
      <c r="O27" s="920"/>
      <c r="P27" s="920"/>
      <c r="Q27" s="920"/>
      <c r="R27" s="920"/>
      <c r="S27" s="920"/>
      <c r="T27" s="920"/>
      <c r="U27" s="920"/>
      <c r="V27" s="920"/>
      <c r="W27" s="920"/>
      <c r="X27" s="920"/>
      <c r="Y27" s="920"/>
      <c r="Z27" s="920"/>
      <c r="AA27" s="920"/>
      <c r="AB27" s="920"/>
      <c r="AC27" s="920"/>
    </row>
    <row r="28" spans="2:29" s="697" customFormat="1" x14ac:dyDescent="0.2">
      <c r="B28" s="921"/>
      <c r="C28" s="921"/>
      <c r="D28" s="921"/>
      <c r="E28" s="921"/>
      <c r="F28" s="921"/>
      <c r="G28" s="921"/>
      <c r="H28" s="921"/>
      <c r="I28" s="921"/>
      <c r="J28" s="921"/>
      <c r="K28" s="921"/>
      <c r="L28" s="921"/>
      <c r="M28" s="920"/>
      <c r="N28" s="920"/>
      <c r="O28" s="920"/>
      <c r="P28" s="920"/>
      <c r="Q28" s="920"/>
      <c r="R28" s="920"/>
      <c r="S28" s="920"/>
      <c r="T28" s="920"/>
      <c r="U28" s="920"/>
      <c r="V28" s="920"/>
      <c r="W28" s="920"/>
      <c r="X28" s="920"/>
      <c r="Y28" s="920"/>
      <c r="Z28" s="920"/>
      <c r="AA28" s="920"/>
      <c r="AB28" s="920"/>
      <c r="AC28" s="920"/>
    </row>
    <row r="29" spans="2:29" s="920" customFormat="1" x14ac:dyDescent="0.2">
      <c r="B29" s="921"/>
      <c r="C29" s="921"/>
      <c r="D29" s="921"/>
      <c r="E29" s="921"/>
      <c r="F29" s="921"/>
      <c r="G29" s="921"/>
      <c r="H29" s="921"/>
      <c r="I29" s="921"/>
      <c r="J29" s="921"/>
      <c r="K29" s="921"/>
      <c r="L29" s="921"/>
    </row>
    <row r="30" spans="2:29" s="920" customFormat="1" x14ac:dyDescent="0.2">
      <c r="B30" s="921"/>
      <c r="C30" s="921"/>
      <c r="D30" s="921"/>
      <c r="E30" s="921"/>
      <c r="F30" s="921"/>
      <c r="G30" s="921"/>
      <c r="H30" s="921"/>
      <c r="I30" s="921"/>
      <c r="J30" s="921"/>
      <c r="K30" s="921"/>
      <c r="L30" s="921"/>
    </row>
    <row r="31" spans="2:29" s="920" customFormat="1" x14ac:dyDescent="0.2">
      <c r="B31" s="921"/>
      <c r="C31" s="921"/>
      <c r="D31" s="921"/>
      <c r="E31" s="921"/>
      <c r="F31" s="921"/>
      <c r="G31" s="921"/>
      <c r="H31" s="921"/>
      <c r="I31" s="921"/>
      <c r="J31" s="921"/>
      <c r="K31" s="921"/>
      <c r="L31" s="921"/>
    </row>
    <row r="32" spans="2:29" s="920" customFormat="1" x14ac:dyDescent="0.2">
      <c r="B32" s="921"/>
      <c r="C32" s="921"/>
      <c r="D32" s="921"/>
      <c r="E32" s="921"/>
      <c r="F32" s="921"/>
      <c r="G32" s="921"/>
      <c r="H32" s="921"/>
      <c r="I32" s="921"/>
      <c r="J32" s="921"/>
      <c r="K32" s="921"/>
      <c r="L32" s="921"/>
    </row>
    <row r="33" spans="2:29" s="631" customFormat="1" x14ac:dyDescent="0.2">
      <c r="B33" s="921"/>
      <c r="C33" s="921"/>
      <c r="D33" s="921"/>
      <c r="E33" s="921"/>
      <c r="F33" s="921"/>
      <c r="G33" s="921"/>
      <c r="H33" s="921"/>
      <c r="I33" s="921"/>
      <c r="J33" s="921"/>
      <c r="K33" s="921"/>
      <c r="L33" s="921"/>
      <c r="M33" s="920"/>
      <c r="N33" s="920"/>
      <c r="O33" s="920"/>
      <c r="P33" s="920"/>
      <c r="Q33" s="920"/>
      <c r="R33" s="920"/>
      <c r="S33" s="920"/>
      <c r="T33" s="920"/>
      <c r="U33" s="920"/>
      <c r="V33" s="920"/>
      <c r="W33" s="920"/>
      <c r="X33" s="920"/>
      <c r="Y33" s="920"/>
      <c r="Z33" s="920"/>
      <c r="AA33" s="920"/>
      <c r="AB33" s="920"/>
      <c r="AC33" s="920"/>
    </row>
    <row r="34" spans="2:29" s="631" customFormat="1" x14ac:dyDescent="0.2">
      <c r="B34" s="921"/>
      <c r="C34" s="921"/>
      <c r="D34" s="921"/>
      <c r="E34" s="921"/>
      <c r="F34" s="921"/>
      <c r="G34" s="921"/>
      <c r="H34" s="921"/>
      <c r="I34" s="921"/>
      <c r="J34" s="921"/>
      <c r="K34" s="921"/>
      <c r="L34" s="921"/>
      <c r="M34" s="920"/>
      <c r="N34" s="920"/>
      <c r="O34" s="920"/>
      <c r="P34" s="920"/>
      <c r="Q34" s="920"/>
      <c r="R34" s="920"/>
      <c r="S34" s="920"/>
      <c r="T34" s="920"/>
      <c r="U34" s="920"/>
      <c r="V34" s="920"/>
      <c r="W34" s="920"/>
      <c r="X34" s="920"/>
      <c r="Y34" s="920"/>
      <c r="Z34" s="920"/>
      <c r="AA34" s="920"/>
      <c r="AB34" s="920"/>
      <c r="AC34" s="920"/>
    </row>
    <row r="35" spans="2:29" s="631" customFormat="1" x14ac:dyDescent="0.2">
      <c r="C35" s="1583"/>
      <c r="D35" s="1583"/>
      <c r="E35" s="1583"/>
      <c r="F35" s="1583"/>
      <c r="G35" s="1583"/>
      <c r="H35" s="1583"/>
      <c r="I35" s="1583"/>
      <c r="J35" s="652"/>
      <c r="K35" s="652"/>
      <c r="L35" s="652"/>
    </row>
    <row r="36" spans="2:29" s="631" customFormat="1" x14ac:dyDescent="0.2">
      <c r="J36" s="652"/>
      <c r="K36" s="652"/>
      <c r="L36" s="652"/>
    </row>
    <row r="37" spans="2:29" s="631" customFormat="1" x14ac:dyDescent="0.2">
      <c r="B37" s="652"/>
      <c r="C37" s="652"/>
      <c r="D37" s="652"/>
      <c r="E37" s="652"/>
      <c r="F37" s="652"/>
      <c r="G37" s="652"/>
      <c r="H37" s="652"/>
      <c r="I37" s="652"/>
      <c r="J37" s="652"/>
      <c r="K37" s="652"/>
      <c r="L37" s="652"/>
    </row>
    <row r="38" spans="2:29" s="631" customFormat="1" ht="5.25" customHeight="1" x14ac:dyDescent="0.2">
      <c r="B38" s="652"/>
      <c r="C38" s="652"/>
      <c r="D38" s="652"/>
      <c r="E38" s="652"/>
      <c r="F38" s="652"/>
      <c r="G38" s="652"/>
      <c r="H38" s="652"/>
      <c r="I38" s="652"/>
      <c r="J38" s="652"/>
      <c r="K38" s="652"/>
      <c r="L38" s="652"/>
    </row>
    <row r="39" spans="2:29" s="631" customFormat="1" ht="5.25" customHeight="1" x14ac:dyDescent="0.2">
      <c r="B39" s="652"/>
      <c r="C39" s="652"/>
      <c r="D39" s="652"/>
      <c r="E39" s="652"/>
      <c r="F39" s="652"/>
      <c r="G39" s="652"/>
      <c r="H39" s="652"/>
      <c r="I39" s="652"/>
      <c r="J39" s="652"/>
      <c r="K39" s="652"/>
      <c r="L39" s="652"/>
    </row>
    <row r="40" spans="2:29" s="631" customFormat="1" ht="16.5" customHeight="1" x14ac:dyDescent="0.2">
      <c r="B40" s="652"/>
      <c r="C40" s="652"/>
      <c r="D40" s="652"/>
      <c r="E40" s="652"/>
      <c r="F40" s="652"/>
      <c r="G40" s="652"/>
      <c r="H40" s="652"/>
      <c r="I40" s="652"/>
      <c r="J40" s="652"/>
      <c r="K40" s="652"/>
      <c r="L40" s="652"/>
    </row>
    <row r="41" spans="2:29" s="631" customFormat="1" x14ac:dyDescent="0.2">
      <c r="B41" s="652"/>
      <c r="C41" s="652"/>
      <c r="D41" s="652"/>
      <c r="E41" s="652"/>
      <c r="F41" s="652"/>
      <c r="G41" s="652"/>
      <c r="H41" s="652"/>
      <c r="I41" s="652"/>
      <c r="J41" s="652"/>
      <c r="K41" s="652"/>
      <c r="L41" s="652"/>
    </row>
    <row r="42" spans="2:29" s="631" customFormat="1" x14ac:dyDescent="0.2"/>
    <row r="43" spans="2:29" s="650" customFormat="1" x14ac:dyDescent="0.2"/>
    <row r="44" spans="2:29" s="657" customFormat="1" ht="12.75" customHeight="1" x14ac:dyDescent="0.2">
      <c r="B44" s="1484"/>
      <c r="C44" s="1485"/>
      <c r="D44" s="1485"/>
      <c r="E44" s="1485"/>
      <c r="F44" s="1485"/>
      <c r="G44" s="1485"/>
      <c r="H44" s="1485"/>
      <c r="I44" s="1485"/>
      <c r="J44" s="1485"/>
      <c r="K44" s="1485"/>
      <c r="L44" s="656"/>
    </row>
  </sheetData>
  <mergeCells count="12">
    <mergeCell ref="B12:B15"/>
    <mergeCell ref="B16:B19"/>
    <mergeCell ref="B21:D21"/>
    <mergeCell ref="C35:I35"/>
    <mergeCell ref="B44:K44"/>
    <mergeCell ref="B3:I3"/>
    <mergeCell ref="B4:T4"/>
    <mergeCell ref="B5:AC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V34"/>
  <sheetViews>
    <sheetView zoomScaleNormal="100" workbookViewId="0">
      <selection activeCell="R12" sqref="R12:R29"/>
    </sheetView>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10.140625" style="750" customWidth="1"/>
    <col min="7" max="7" width="0.85546875" style="750" customWidth="1"/>
    <col min="8" max="8" width="11.7109375" style="750" customWidth="1"/>
    <col min="9" max="9" width="7.5703125" style="750" customWidth="1"/>
    <col min="10" max="10" width="8.85546875" style="750" customWidth="1"/>
    <col min="11" max="11" width="0.7109375" style="750" customWidth="1"/>
    <col min="12" max="12" width="10.140625" style="750" customWidth="1"/>
    <col min="13" max="13" width="8" style="750" customWidth="1"/>
    <col min="14" max="14" width="9.85546875" style="750" customWidth="1"/>
    <col min="15" max="15" width="0.5703125" style="750" customWidth="1"/>
    <col min="16" max="16" width="9" style="750" customWidth="1"/>
    <col min="17" max="17" width="7.42578125" style="750" customWidth="1"/>
    <col min="18" max="18" width="8.8554687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row r="2" spans="1:22" s="343" customFormat="1" ht="49.5" customHeight="1" x14ac:dyDescent="0.25">
      <c r="B2" s="1386"/>
      <c r="C2" s="1386"/>
      <c r="D2" s="1386"/>
      <c r="E2" s="1386"/>
      <c r="F2" s="344"/>
      <c r="G2" s="344"/>
      <c r="H2" s="1584"/>
      <c r="I2" s="1584"/>
      <c r="J2" s="1584"/>
      <c r="K2" s="1584"/>
      <c r="L2" s="1584"/>
      <c r="M2" s="1584"/>
      <c r="N2" s="1584"/>
      <c r="O2" s="1584"/>
      <c r="P2" s="1584"/>
      <c r="Q2" s="1584"/>
      <c r="T2" s="344"/>
    </row>
    <row r="3" spans="1:22" s="343" customFormat="1" ht="3" customHeight="1" x14ac:dyDescent="0.25">
      <c r="B3" s="344"/>
      <c r="C3" s="344"/>
      <c r="D3" s="344"/>
      <c r="E3" s="344"/>
      <c r="F3" s="344"/>
      <c r="G3" s="344"/>
      <c r="L3" s="344"/>
      <c r="P3" s="344"/>
      <c r="T3" s="344"/>
    </row>
    <row r="4" spans="1:22" s="345" customFormat="1" ht="15" customHeight="1" x14ac:dyDescent="0.2">
      <c r="B4" s="1413" t="s">
        <v>439</v>
      </c>
      <c r="C4" s="1413"/>
      <c r="D4" s="1413"/>
      <c r="E4" s="1413"/>
      <c r="F4" s="1413"/>
      <c r="G4" s="1413"/>
      <c r="H4" s="1413"/>
      <c r="I4" s="1413"/>
      <c r="J4" s="1413"/>
      <c r="K4" s="1413"/>
      <c r="L4" s="1413"/>
      <c r="M4" s="1413"/>
      <c r="N4" s="1413"/>
      <c r="O4" s="1413"/>
      <c r="P4" s="1413"/>
      <c r="Q4" s="1413"/>
      <c r="R4" s="1413"/>
      <c r="S4" s="926"/>
      <c r="T4" s="926"/>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752"/>
      <c r="S5" s="927"/>
      <c r="T5" s="927"/>
      <c r="U5" s="927"/>
      <c r="V5" s="877"/>
    </row>
    <row r="6" spans="1:22" s="345" customFormat="1" ht="4.5" customHeight="1" x14ac:dyDescent="0.2"/>
    <row r="7" spans="1:22" s="322" customFormat="1" ht="15" customHeight="1" x14ac:dyDescent="0.2">
      <c r="A7" s="316"/>
      <c r="B7" s="1585" t="s">
        <v>12</v>
      </c>
      <c r="C7" s="922"/>
      <c r="D7" s="1588" t="s">
        <v>0</v>
      </c>
      <c r="E7" s="1589"/>
      <c r="F7" s="1590"/>
      <c r="G7" s="922"/>
      <c r="H7" s="1467" t="s">
        <v>31</v>
      </c>
      <c r="I7" s="1467"/>
      <c r="J7" s="1467"/>
      <c r="K7" s="923"/>
      <c r="L7" s="1467" t="s">
        <v>49</v>
      </c>
      <c r="M7" s="1467"/>
      <c r="N7" s="1467"/>
      <c r="O7" s="923"/>
      <c r="P7" s="1467" t="s">
        <v>50</v>
      </c>
      <c r="Q7" s="1467"/>
      <c r="R7" s="1467"/>
    </row>
    <row r="8" spans="1:22" s="322" customFormat="1" ht="15" customHeight="1" x14ac:dyDescent="0.2">
      <c r="A8" s="316"/>
      <c r="B8" s="1586"/>
      <c r="C8" s="922"/>
      <c r="D8" s="1591"/>
      <c r="E8" s="1592"/>
      <c r="F8" s="1593"/>
      <c r="G8" s="922"/>
      <c r="H8" s="1461"/>
      <c r="I8" s="1461"/>
      <c r="J8" s="1461"/>
      <c r="K8" s="924"/>
      <c r="L8" s="1461"/>
      <c r="M8" s="1461"/>
      <c r="N8" s="1461"/>
      <c r="O8" s="924"/>
      <c r="P8" s="1461"/>
      <c r="Q8" s="1461"/>
      <c r="R8" s="1461"/>
    </row>
    <row r="9" spans="1:22" s="322" customFormat="1" ht="33.75" customHeight="1" x14ac:dyDescent="0.2">
      <c r="A9" s="316"/>
      <c r="B9" s="1586"/>
      <c r="C9" s="922"/>
      <c r="D9" s="1586" t="s">
        <v>69</v>
      </c>
      <c r="E9" s="1594"/>
      <c r="F9" s="961" t="s">
        <v>286</v>
      </c>
      <c r="G9" s="922"/>
      <c r="H9" s="1596" t="s">
        <v>69</v>
      </c>
      <c r="I9" s="1379"/>
      <c r="J9" s="961" t="s">
        <v>286</v>
      </c>
      <c r="K9" s="924"/>
      <c r="L9" s="1597" t="s">
        <v>69</v>
      </c>
      <c r="M9" s="1598"/>
      <c r="N9" s="943" t="s">
        <v>286</v>
      </c>
      <c r="O9" s="924"/>
      <c r="P9" s="1596" t="s">
        <v>69</v>
      </c>
      <c r="Q9" s="1379"/>
      <c r="R9" s="943" t="s">
        <v>286</v>
      </c>
    </row>
    <row r="10" spans="1:22" s="322" customFormat="1" ht="29.25" customHeight="1" x14ac:dyDescent="0.2">
      <c r="A10" s="316"/>
      <c r="B10" s="1587"/>
      <c r="C10" s="922"/>
      <c r="D10" s="939" t="s">
        <v>9</v>
      </c>
      <c r="E10" s="944" t="s">
        <v>10</v>
      </c>
      <c r="F10" s="942" t="s">
        <v>9</v>
      </c>
      <c r="G10" s="941"/>
      <c r="H10" s="939" t="s">
        <v>9</v>
      </c>
      <c r="I10" s="940" t="s">
        <v>71</v>
      </c>
      <c r="J10" s="945" t="s">
        <v>9</v>
      </c>
      <c r="K10" s="941"/>
      <c r="L10" s="946" t="s">
        <v>9</v>
      </c>
      <c r="M10" s="947" t="s">
        <v>71</v>
      </c>
      <c r="N10" s="945" t="s">
        <v>9</v>
      </c>
      <c r="O10" s="941"/>
      <c r="P10" s="939" t="s">
        <v>9</v>
      </c>
      <c r="Q10" s="940" t="s">
        <v>71</v>
      </c>
      <c r="R10" s="945" t="s">
        <v>9</v>
      </c>
    </row>
    <row r="11" spans="1:22" s="322" customFormat="1" ht="6" customHeight="1" x14ac:dyDescent="0.2">
      <c r="A11" s="316"/>
      <c r="B11" s="925"/>
      <c r="C11" s="925"/>
      <c r="D11" s="925"/>
      <c r="E11" s="925"/>
      <c r="F11" s="925"/>
      <c r="G11" s="925"/>
      <c r="H11" s="925"/>
      <c r="I11" s="925"/>
      <c r="J11" s="925"/>
      <c r="K11" s="925"/>
      <c r="L11" s="925"/>
      <c r="M11" s="925"/>
      <c r="N11" s="925"/>
      <c r="O11" s="925"/>
      <c r="P11" s="925"/>
      <c r="Q11" s="925"/>
      <c r="R11" s="925"/>
    </row>
    <row r="12" spans="1:22" s="331" customFormat="1" ht="18" customHeight="1" x14ac:dyDescent="0.2">
      <c r="A12" s="330"/>
      <c r="B12" s="928" t="s">
        <v>8</v>
      </c>
      <c r="C12" s="932"/>
      <c r="D12" s="929">
        <f>H12+L12+P12</f>
        <v>426194</v>
      </c>
      <c r="E12" s="930">
        <f t="shared" ref="E12:E29" si="0">D12/D$30*100</f>
        <v>20.919355289966862</v>
      </c>
      <c r="F12" s="931">
        <f>J12+N12+R12</f>
        <v>288363</v>
      </c>
      <c r="G12" s="932"/>
      <c r="H12" s="929">
        <v>105626</v>
      </c>
      <c r="I12" s="930">
        <v>24.783549275681967</v>
      </c>
      <c r="J12" s="931">
        <v>75604</v>
      </c>
      <c r="K12" s="932"/>
      <c r="L12" s="929">
        <v>194392</v>
      </c>
      <c r="M12" s="930">
        <v>45.61115360610426</v>
      </c>
      <c r="N12" s="931">
        <v>131417</v>
      </c>
      <c r="O12" s="932"/>
      <c r="P12" s="929">
        <v>126176</v>
      </c>
      <c r="Q12" s="930">
        <v>29.60529711821377</v>
      </c>
      <c r="R12" s="931">
        <v>81342</v>
      </c>
    </row>
    <row r="13" spans="1:22" s="331" customFormat="1" ht="18" customHeight="1" x14ac:dyDescent="0.2">
      <c r="A13" s="330"/>
      <c r="B13" s="933" t="s">
        <v>7</v>
      </c>
      <c r="C13" s="932"/>
      <c r="D13" s="934">
        <f t="shared" ref="D13:D29" si="1">H13+L13+P13</f>
        <v>55493</v>
      </c>
      <c r="E13" s="935">
        <f t="shared" si="0"/>
        <v>2.7238247913066145</v>
      </c>
      <c r="F13" s="936">
        <f t="shared" ref="F13:F29" si="2">J13+N13+R13</f>
        <v>42703</v>
      </c>
      <c r="G13" s="932"/>
      <c r="H13" s="934">
        <v>15983</v>
      </c>
      <c r="I13" s="935">
        <v>28.801830861550105</v>
      </c>
      <c r="J13" s="936">
        <v>12514</v>
      </c>
      <c r="K13" s="932"/>
      <c r="L13" s="934">
        <v>19559</v>
      </c>
      <c r="M13" s="935">
        <v>35.245886868614058</v>
      </c>
      <c r="N13" s="936">
        <v>15328</v>
      </c>
      <c r="O13" s="932"/>
      <c r="P13" s="934">
        <v>19951</v>
      </c>
      <c r="Q13" s="935">
        <v>35.952282269835834</v>
      </c>
      <c r="R13" s="936">
        <v>14861</v>
      </c>
    </row>
    <row r="14" spans="1:22" s="331" customFormat="1" ht="18" customHeight="1" x14ac:dyDescent="0.2">
      <c r="A14" s="330"/>
      <c r="B14" s="933" t="s">
        <v>37</v>
      </c>
      <c r="C14" s="932"/>
      <c r="D14" s="934">
        <f t="shared" si="1"/>
        <v>42254</v>
      </c>
      <c r="E14" s="935">
        <f t="shared" si="0"/>
        <v>2.0740001933914129</v>
      </c>
      <c r="F14" s="936">
        <f t="shared" si="2"/>
        <v>31501</v>
      </c>
      <c r="G14" s="932"/>
      <c r="H14" s="934">
        <v>10577</v>
      </c>
      <c r="I14" s="935">
        <v>25.031949637904106</v>
      </c>
      <c r="J14" s="936">
        <v>7731</v>
      </c>
      <c r="K14" s="932"/>
      <c r="L14" s="934">
        <v>14714</v>
      </c>
      <c r="M14" s="935">
        <v>34.822738675628344</v>
      </c>
      <c r="N14" s="936">
        <v>10599</v>
      </c>
      <c r="O14" s="932"/>
      <c r="P14" s="934">
        <v>16963</v>
      </c>
      <c r="Q14" s="935">
        <v>40.145311686467558</v>
      </c>
      <c r="R14" s="936">
        <v>13171</v>
      </c>
    </row>
    <row r="15" spans="1:22" s="331" customFormat="1" ht="18" customHeight="1" x14ac:dyDescent="0.2">
      <c r="A15" s="330"/>
      <c r="B15" s="933" t="s">
        <v>38</v>
      </c>
      <c r="C15" s="932"/>
      <c r="D15" s="934">
        <f t="shared" si="1"/>
        <v>51259</v>
      </c>
      <c r="E15" s="935">
        <f t="shared" si="0"/>
        <v>2.5160026485788434</v>
      </c>
      <c r="F15" s="936">
        <f t="shared" si="2"/>
        <v>30856</v>
      </c>
      <c r="G15" s="932"/>
      <c r="H15" s="934">
        <v>11202</v>
      </c>
      <c r="I15" s="935">
        <v>21.853723248600247</v>
      </c>
      <c r="J15" s="936">
        <v>7911</v>
      </c>
      <c r="K15" s="932"/>
      <c r="L15" s="934">
        <v>16963</v>
      </c>
      <c r="M15" s="935">
        <v>33.092725179968397</v>
      </c>
      <c r="N15" s="936">
        <v>10274</v>
      </c>
      <c r="O15" s="932"/>
      <c r="P15" s="934">
        <v>23094</v>
      </c>
      <c r="Q15" s="935">
        <v>45.053551571431363</v>
      </c>
      <c r="R15" s="936">
        <v>12671</v>
      </c>
    </row>
    <row r="16" spans="1:22" s="331" customFormat="1" ht="18" customHeight="1" x14ac:dyDescent="0.2">
      <c r="A16" s="330"/>
      <c r="B16" s="933" t="s">
        <v>6</v>
      </c>
      <c r="C16" s="932"/>
      <c r="D16" s="934">
        <f t="shared" si="1"/>
        <v>51096</v>
      </c>
      <c r="E16" s="935">
        <f t="shared" si="0"/>
        <v>2.5080019378408585</v>
      </c>
      <c r="F16" s="936">
        <f t="shared" si="2"/>
        <v>43050</v>
      </c>
      <c r="G16" s="932"/>
      <c r="H16" s="934">
        <v>16663</v>
      </c>
      <c r="I16" s="935">
        <v>32.611163300454052</v>
      </c>
      <c r="J16" s="936">
        <v>14149</v>
      </c>
      <c r="K16" s="932"/>
      <c r="L16" s="934">
        <v>18104</v>
      </c>
      <c r="M16" s="935">
        <v>35.431344919367461</v>
      </c>
      <c r="N16" s="936">
        <v>15269</v>
      </c>
      <c r="O16" s="932"/>
      <c r="P16" s="934">
        <v>16329</v>
      </c>
      <c r="Q16" s="935">
        <v>31.957491780178486</v>
      </c>
      <c r="R16" s="936">
        <v>13632</v>
      </c>
    </row>
    <row r="17" spans="1:19" s="331" customFormat="1" ht="18" customHeight="1" x14ac:dyDescent="0.2">
      <c r="A17" s="330"/>
      <c r="B17" s="933" t="s">
        <v>5</v>
      </c>
      <c r="C17" s="932"/>
      <c r="D17" s="934">
        <f t="shared" si="1"/>
        <v>28291</v>
      </c>
      <c r="E17" s="935">
        <f t="shared" si="0"/>
        <v>1.388638696247372</v>
      </c>
      <c r="F17" s="936">
        <f t="shared" si="2"/>
        <v>17880</v>
      </c>
      <c r="G17" s="932"/>
      <c r="H17" s="934">
        <v>8776</v>
      </c>
      <c r="I17" s="935">
        <v>31.020465872538971</v>
      </c>
      <c r="J17" s="936">
        <v>5293</v>
      </c>
      <c r="K17" s="932"/>
      <c r="L17" s="934">
        <v>12678</v>
      </c>
      <c r="M17" s="935">
        <v>44.812838005019259</v>
      </c>
      <c r="N17" s="936">
        <v>7739</v>
      </c>
      <c r="O17" s="932"/>
      <c r="P17" s="934">
        <v>6837</v>
      </c>
      <c r="Q17" s="935">
        <v>24.166696122441767</v>
      </c>
      <c r="R17" s="936">
        <v>4848</v>
      </c>
    </row>
    <row r="18" spans="1:19" s="331" customFormat="1" ht="18" customHeight="1" x14ac:dyDescent="0.2">
      <c r="A18" s="330"/>
      <c r="B18" s="933" t="s">
        <v>4</v>
      </c>
      <c r="C18" s="932"/>
      <c r="D18" s="934">
        <f t="shared" si="1"/>
        <v>171585</v>
      </c>
      <c r="E18" s="935">
        <f t="shared" si="0"/>
        <v>8.4220978648900839</v>
      </c>
      <c r="F18" s="936">
        <f t="shared" si="2"/>
        <v>125164</v>
      </c>
      <c r="G18" s="932"/>
      <c r="H18" s="934">
        <v>47027</v>
      </c>
      <c r="I18" s="935">
        <v>27.407407407407408</v>
      </c>
      <c r="J18" s="936">
        <v>34869</v>
      </c>
      <c r="K18" s="932"/>
      <c r="L18" s="934">
        <v>56580</v>
      </c>
      <c r="M18" s="935">
        <v>32.974910394265237</v>
      </c>
      <c r="N18" s="936">
        <v>41096</v>
      </c>
      <c r="O18" s="932"/>
      <c r="P18" s="934">
        <v>67978</v>
      </c>
      <c r="Q18" s="935">
        <v>39.617682198327358</v>
      </c>
      <c r="R18" s="936">
        <v>49199</v>
      </c>
    </row>
    <row r="19" spans="1:19" s="331" customFormat="1" ht="18" customHeight="1" x14ac:dyDescent="0.2">
      <c r="A19" s="330"/>
      <c r="B19" s="933" t="s">
        <v>40</v>
      </c>
      <c r="C19" s="932"/>
      <c r="D19" s="934">
        <f t="shared" si="1"/>
        <v>100993</v>
      </c>
      <c r="E19" s="935">
        <f t="shared" si="0"/>
        <v>4.9571520218483212</v>
      </c>
      <c r="F19" s="936">
        <f t="shared" si="2"/>
        <v>74540</v>
      </c>
      <c r="G19" s="932"/>
      <c r="H19" s="934">
        <v>30684</v>
      </c>
      <c r="I19" s="935">
        <v>30.382303724020478</v>
      </c>
      <c r="J19" s="936">
        <v>22485</v>
      </c>
      <c r="K19" s="932"/>
      <c r="L19" s="934">
        <v>33254</v>
      </c>
      <c r="M19" s="935">
        <v>32.927034546948796</v>
      </c>
      <c r="N19" s="936">
        <v>24523</v>
      </c>
      <c r="O19" s="932"/>
      <c r="P19" s="934">
        <v>37055</v>
      </c>
      <c r="Q19" s="935">
        <v>36.69066172903073</v>
      </c>
      <c r="R19" s="936">
        <v>27532</v>
      </c>
    </row>
    <row r="20" spans="1:19" s="331" customFormat="1" ht="18" customHeight="1" x14ac:dyDescent="0.2">
      <c r="A20" s="330"/>
      <c r="B20" s="933" t="s">
        <v>41</v>
      </c>
      <c r="C20" s="932"/>
      <c r="D20" s="934">
        <f t="shared" si="1"/>
        <v>270114</v>
      </c>
      <c r="E20" s="935">
        <f t="shared" si="0"/>
        <v>13.258306627484453</v>
      </c>
      <c r="F20" s="936">
        <f t="shared" si="2"/>
        <v>219746</v>
      </c>
      <c r="G20" s="932"/>
      <c r="H20" s="934">
        <v>55585</v>
      </c>
      <c r="I20" s="935">
        <v>20.578348401045485</v>
      </c>
      <c r="J20" s="936">
        <v>45079</v>
      </c>
      <c r="K20" s="932"/>
      <c r="L20" s="934">
        <v>109784</v>
      </c>
      <c r="M20" s="935">
        <v>40.643580118024239</v>
      </c>
      <c r="N20" s="936">
        <v>87700</v>
      </c>
      <c r="O20" s="932"/>
      <c r="P20" s="934">
        <v>104745</v>
      </c>
      <c r="Q20" s="935">
        <v>38.778071480930279</v>
      </c>
      <c r="R20" s="936">
        <v>86967</v>
      </c>
    </row>
    <row r="21" spans="1:19" s="331" customFormat="1" ht="18" customHeight="1" x14ac:dyDescent="0.2">
      <c r="A21" s="330"/>
      <c r="B21" s="933" t="s">
        <v>3</v>
      </c>
      <c r="C21" s="932"/>
      <c r="D21" s="934">
        <f t="shared" si="1"/>
        <v>244617</v>
      </c>
      <c r="E21" s="935">
        <f t="shared" si="0"/>
        <v>12.00680894842683</v>
      </c>
      <c r="F21" s="936">
        <f t="shared" si="2"/>
        <v>158505</v>
      </c>
      <c r="G21" s="932"/>
      <c r="H21" s="934">
        <v>69342</v>
      </c>
      <c r="I21" s="935">
        <v>28.347171292265049</v>
      </c>
      <c r="J21" s="936">
        <v>45687</v>
      </c>
      <c r="K21" s="932"/>
      <c r="L21" s="934">
        <v>91611</v>
      </c>
      <c r="M21" s="935">
        <v>37.450790419308547</v>
      </c>
      <c r="N21" s="936">
        <v>59504</v>
      </c>
      <c r="O21" s="932"/>
      <c r="P21" s="934">
        <v>83664</v>
      </c>
      <c r="Q21" s="935">
        <v>34.202038288426394</v>
      </c>
      <c r="R21" s="936">
        <v>53314</v>
      </c>
    </row>
    <row r="22" spans="1:19" s="331" customFormat="1" ht="18" customHeight="1" x14ac:dyDescent="0.2">
      <c r="A22" s="330"/>
      <c r="B22" s="933" t="s">
        <v>2</v>
      </c>
      <c r="C22" s="932"/>
      <c r="D22" s="934">
        <f t="shared" si="1"/>
        <v>43358</v>
      </c>
      <c r="E22" s="935">
        <f t="shared" si="0"/>
        <v>2.1281890563038974</v>
      </c>
      <c r="F22" s="936">
        <f t="shared" si="2"/>
        <v>36248</v>
      </c>
      <c r="G22" s="932"/>
      <c r="H22" s="934">
        <v>13745</v>
      </c>
      <c r="I22" s="935">
        <v>31.701185479035011</v>
      </c>
      <c r="J22" s="936">
        <v>12288</v>
      </c>
      <c r="K22" s="932"/>
      <c r="L22" s="934">
        <v>14563</v>
      </c>
      <c r="M22" s="935">
        <v>33.587803865491949</v>
      </c>
      <c r="N22" s="936">
        <v>12147</v>
      </c>
      <c r="O22" s="932"/>
      <c r="P22" s="934">
        <v>15050</v>
      </c>
      <c r="Q22" s="935">
        <v>34.711010655473039</v>
      </c>
      <c r="R22" s="936">
        <v>11813</v>
      </c>
    </row>
    <row r="23" spans="1:19" s="331" customFormat="1" ht="18" customHeight="1" x14ac:dyDescent="0.2">
      <c r="A23" s="330"/>
      <c r="B23" s="933" t="s">
        <v>35</v>
      </c>
      <c r="C23" s="932"/>
      <c r="D23" s="934">
        <f t="shared" si="1"/>
        <v>99318</v>
      </c>
      <c r="E23" s="935">
        <f t="shared" si="0"/>
        <v>4.8749361292954125</v>
      </c>
      <c r="F23" s="936">
        <f t="shared" si="2"/>
        <v>75850</v>
      </c>
      <c r="G23" s="932"/>
      <c r="H23" s="934">
        <v>32309</v>
      </c>
      <c r="I23" s="935">
        <v>32.530860468394451</v>
      </c>
      <c r="J23" s="936">
        <v>25770</v>
      </c>
      <c r="K23" s="932"/>
      <c r="L23" s="934">
        <v>34748</v>
      </c>
      <c r="M23" s="935">
        <v>34.986608671137155</v>
      </c>
      <c r="N23" s="936">
        <v>26388</v>
      </c>
      <c r="O23" s="932"/>
      <c r="P23" s="934">
        <v>32261</v>
      </c>
      <c r="Q23" s="935">
        <v>32.482530860468394</v>
      </c>
      <c r="R23" s="936">
        <v>23692</v>
      </c>
    </row>
    <row r="24" spans="1:19" s="331" customFormat="1" ht="18" customHeight="1" x14ac:dyDescent="0.2">
      <c r="A24" s="330"/>
      <c r="B24" s="933" t="s">
        <v>42</v>
      </c>
      <c r="C24" s="932"/>
      <c r="D24" s="934">
        <f t="shared" si="1"/>
        <v>256301</v>
      </c>
      <c r="E24" s="935">
        <f t="shared" si="0"/>
        <v>12.580307747583957</v>
      </c>
      <c r="F24" s="936">
        <f t="shared" si="2"/>
        <v>185247</v>
      </c>
      <c r="G24" s="932"/>
      <c r="H24" s="934">
        <v>84653</v>
      </c>
      <c r="I24" s="935">
        <v>33.028743547625645</v>
      </c>
      <c r="J24" s="936">
        <v>61886</v>
      </c>
      <c r="K24" s="932"/>
      <c r="L24" s="934">
        <v>97972</v>
      </c>
      <c r="M24" s="935">
        <v>38.225367829232034</v>
      </c>
      <c r="N24" s="936">
        <v>69449</v>
      </c>
      <c r="O24" s="932"/>
      <c r="P24" s="934">
        <v>73676</v>
      </c>
      <c r="Q24" s="935">
        <v>28.745888623142317</v>
      </c>
      <c r="R24" s="936">
        <v>53912</v>
      </c>
    </row>
    <row r="25" spans="1:19" s="331" customFormat="1" ht="18" customHeight="1" x14ac:dyDescent="0.2">
      <c r="A25" s="330">
        <v>47094</v>
      </c>
      <c r="B25" s="933" t="s">
        <v>43</v>
      </c>
      <c r="C25" s="932"/>
      <c r="D25" s="934">
        <f t="shared" si="1"/>
        <v>56231</v>
      </c>
      <c r="E25" s="935">
        <f t="shared" si="0"/>
        <v>2.760048868144851</v>
      </c>
      <c r="F25" s="936">
        <f t="shared" si="2"/>
        <v>43612</v>
      </c>
      <c r="G25" s="932"/>
      <c r="H25" s="934">
        <v>16629</v>
      </c>
      <c r="I25" s="935">
        <v>29.572655652575978</v>
      </c>
      <c r="J25" s="936">
        <v>13502</v>
      </c>
      <c r="K25" s="932"/>
      <c r="L25" s="934">
        <v>22189</v>
      </c>
      <c r="M25" s="935">
        <v>39.460439970834592</v>
      </c>
      <c r="N25" s="936">
        <v>17119</v>
      </c>
      <c r="O25" s="932"/>
      <c r="P25" s="934">
        <v>17413</v>
      </c>
      <c r="Q25" s="935">
        <v>30.966904376589426</v>
      </c>
      <c r="R25" s="936">
        <v>12991</v>
      </c>
    </row>
    <row r="26" spans="1:19" s="331" customFormat="1" ht="18" customHeight="1" x14ac:dyDescent="0.2">
      <c r="B26" s="933" t="s">
        <v>44</v>
      </c>
      <c r="C26" s="932"/>
      <c r="D26" s="934">
        <f t="shared" si="1"/>
        <v>22681</v>
      </c>
      <c r="E26" s="935">
        <f t="shared" si="0"/>
        <v>1.1132768113388232</v>
      </c>
      <c r="F26" s="936">
        <f t="shared" si="2"/>
        <v>16218</v>
      </c>
      <c r="G26" s="932"/>
      <c r="H26" s="934">
        <v>4106</v>
      </c>
      <c r="I26" s="935">
        <v>18.103258233763945</v>
      </c>
      <c r="J26" s="936">
        <v>3245</v>
      </c>
      <c r="K26" s="932"/>
      <c r="L26" s="934">
        <v>8236</v>
      </c>
      <c r="M26" s="935">
        <v>36.312331907764204</v>
      </c>
      <c r="N26" s="936">
        <v>6229</v>
      </c>
      <c r="O26" s="932"/>
      <c r="P26" s="934">
        <v>10339</v>
      </c>
      <c r="Q26" s="935">
        <v>45.584409858471844</v>
      </c>
      <c r="R26" s="936">
        <v>6744</v>
      </c>
    </row>
    <row r="27" spans="1:19" s="331" customFormat="1" ht="18" customHeight="1" x14ac:dyDescent="0.2">
      <c r="B27" s="933" t="s">
        <v>45</v>
      </c>
      <c r="C27" s="932"/>
      <c r="D27" s="934">
        <f t="shared" si="1"/>
        <v>98522</v>
      </c>
      <c r="E27" s="935">
        <f t="shared" si="0"/>
        <v>4.8358651737896716</v>
      </c>
      <c r="F27" s="936">
        <f t="shared" si="2"/>
        <v>69548</v>
      </c>
      <c r="G27" s="932"/>
      <c r="H27" s="934">
        <v>23890</v>
      </c>
      <c r="I27" s="935">
        <v>24.248391222265077</v>
      </c>
      <c r="J27" s="936">
        <v>17144</v>
      </c>
      <c r="K27" s="932"/>
      <c r="L27" s="934">
        <v>34276</v>
      </c>
      <c r="M27" s="935">
        <v>34.790199143338548</v>
      </c>
      <c r="N27" s="936">
        <v>23485</v>
      </c>
      <c r="O27" s="932"/>
      <c r="P27" s="934">
        <v>40356</v>
      </c>
      <c r="Q27" s="935">
        <v>40.961409634396375</v>
      </c>
      <c r="R27" s="936">
        <v>28919</v>
      </c>
    </row>
    <row r="28" spans="1:19" s="331" customFormat="1" ht="18" customHeight="1" x14ac:dyDescent="0.2">
      <c r="B28" s="933" t="s">
        <v>46</v>
      </c>
      <c r="C28" s="932"/>
      <c r="D28" s="934">
        <f t="shared" si="1"/>
        <v>14142</v>
      </c>
      <c r="E28" s="935">
        <f t="shared" si="0"/>
        <v>0.69414755372133674</v>
      </c>
      <c r="F28" s="936">
        <f t="shared" si="2"/>
        <v>9275</v>
      </c>
      <c r="G28" s="932"/>
      <c r="H28" s="934">
        <v>3678</v>
      </c>
      <c r="I28" s="935">
        <v>26.007636826474332</v>
      </c>
      <c r="J28" s="936">
        <v>2339</v>
      </c>
      <c r="K28" s="932"/>
      <c r="L28" s="934">
        <v>6356</v>
      </c>
      <c r="M28" s="935">
        <v>44.944138028567387</v>
      </c>
      <c r="N28" s="936">
        <v>4033</v>
      </c>
      <c r="O28" s="932"/>
      <c r="P28" s="934">
        <v>4108</v>
      </c>
      <c r="Q28" s="935">
        <v>29.048225144958277</v>
      </c>
      <c r="R28" s="936">
        <v>2903</v>
      </c>
    </row>
    <row r="29" spans="1:19" s="331" customFormat="1" ht="18" customHeight="1" x14ac:dyDescent="0.2">
      <c r="B29" s="954" t="s">
        <v>1</v>
      </c>
      <c r="C29" s="932"/>
      <c r="D29" s="948">
        <f t="shared" si="1"/>
        <v>4870</v>
      </c>
      <c r="E29" s="935">
        <f t="shared" si="0"/>
        <v>0.23903963984039808</v>
      </c>
      <c r="F29" s="950">
        <f t="shared" si="2"/>
        <v>3640</v>
      </c>
      <c r="G29" s="932"/>
      <c r="H29" s="934">
        <v>1542</v>
      </c>
      <c r="I29" s="951">
        <v>31.663244353182751</v>
      </c>
      <c r="J29" s="936">
        <v>1194</v>
      </c>
      <c r="K29" s="932"/>
      <c r="L29" s="948">
        <v>1767</v>
      </c>
      <c r="M29" s="951">
        <v>36.283367556468171</v>
      </c>
      <c r="N29" s="950">
        <v>1323</v>
      </c>
      <c r="O29" s="932"/>
      <c r="P29" s="948">
        <v>1561</v>
      </c>
      <c r="Q29" s="951">
        <v>32.053388090349074</v>
      </c>
      <c r="R29" s="936">
        <v>1123</v>
      </c>
    </row>
    <row r="30" spans="1:19" s="319" customFormat="1" ht="18" customHeight="1" x14ac:dyDescent="0.2">
      <c r="B30" s="1280" t="s">
        <v>0</v>
      </c>
      <c r="C30" s="1281"/>
      <c r="D30" s="1282">
        <f>SUM(D12:D29)</f>
        <v>2037319</v>
      </c>
      <c r="E30" s="1283">
        <f>D30/D$30*100</f>
        <v>100</v>
      </c>
      <c r="F30" s="1284">
        <f>SUM(F12:F29)</f>
        <v>1471946</v>
      </c>
      <c r="G30" s="1285"/>
      <c r="H30" s="1286">
        <f>SUM(H12:H29)</f>
        <v>552017</v>
      </c>
      <c r="I30" s="1287">
        <f t="shared" ref="I30" si="3">H30/$D30*100</f>
        <v>27.095265886196518</v>
      </c>
      <c r="J30" s="1286">
        <f>SUM(J12:J29)</f>
        <v>408690</v>
      </c>
      <c r="K30" s="1285"/>
      <c r="L30" s="1286">
        <f>SUM(L12:L29)</f>
        <v>787746</v>
      </c>
      <c r="M30" s="1288">
        <f t="shared" ref="M30" si="4">L30/$D30*100</f>
        <v>38.665815220885882</v>
      </c>
      <c r="N30" s="1284">
        <f>SUM(N12:N29)</f>
        <v>563622</v>
      </c>
      <c r="O30" s="1285"/>
      <c r="P30" s="1289">
        <f>SUM(P12:P29)</f>
        <v>697556</v>
      </c>
      <c r="Q30" s="1290">
        <f t="shared" ref="Q30" si="5">P30/$D30*100</f>
        <v>34.238918892917603</v>
      </c>
      <c r="R30" s="1286">
        <f>SUM(R12:R29)</f>
        <v>499634</v>
      </c>
      <c r="S30" s="1121"/>
    </row>
    <row r="31" spans="1:19" s="328" customFormat="1" ht="6.75" customHeight="1" x14ac:dyDescent="0.2">
      <c r="B31" s="1599"/>
      <c r="C31" s="1599"/>
      <c r="D31" s="1599"/>
      <c r="E31" s="1599"/>
      <c r="F31" s="949"/>
      <c r="G31" s="781"/>
      <c r="H31" s="952"/>
      <c r="J31" s="953"/>
      <c r="N31" s="952"/>
    </row>
    <row r="32" spans="1:19" ht="24.75" customHeight="1" x14ac:dyDescent="0.25">
      <c r="B32" s="1595" t="s">
        <v>78</v>
      </c>
      <c r="C32" s="1595"/>
      <c r="D32" s="1595"/>
      <c r="E32" s="1595"/>
      <c r="F32" s="1595"/>
      <c r="G32" s="1595"/>
      <c r="H32" s="1595"/>
      <c r="I32" s="1595"/>
      <c r="J32" s="1595"/>
      <c r="K32" s="1595"/>
      <c r="L32" s="1595"/>
      <c r="M32" s="1595"/>
      <c r="N32" s="1595"/>
      <c r="O32" s="1595"/>
      <c r="P32" s="1595"/>
      <c r="Q32" s="1595"/>
      <c r="R32" s="1595"/>
    </row>
    <row r="33" spans="2:12" x14ac:dyDescent="0.25">
      <c r="H33" s="937"/>
      <c r="L33" s="937"/>
    </row>
    <row r="34" spans="2:12" x14ac:dyDescent="0.25">
      <c r="B34" s="937"/>
      <c r="L34" s="937"/>
    </row>
  </sheetData>
  <mergeCells count="15">
    <mergeCell ref="B32:R32"/>
    <mergeCell ref="H9:I9"/>
    <mergeCell ref="L9:M9"/>
    <mergeCell ref="P9:Q9"/>
    <mergeCell ref="B31:E31"/>
    <mergeCell ref="B2:E2"/>
    <mergeCell ref="H2:Q2"/>
    <mergeCell ref="B5:Q5"/>
    <mergeCell ref="B7:B10"/>
    <mergeCell ref="D7:F8"/>
    <mergeCell ref="D9:E9"/>
    <mergeCell ref="B4:R4"/>
    <mergeCell ref="H7:J8"/>
    <mergeCell ref="L7:N8"/>
    <mergeCell ref="P7:R8"/>
  </mergeCells>
  <printOptions horizontalCentered="1"/>
  <pageMargins left="0" right="0" top="0.43307086614173229" bottom="0.43307086614173229" header="0" footer="0"/>
  <pageSetup paperSize="9" orientation="landscape" r:id="rId1"/>
  <headerFooter alignWithMargins="0"/>
  <colBreaks count="1" manualBreakCount="1">
    <brk id="19"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64</v>
      </c>
    </row>
    <row r="2" spans="1:22" s="343" customFormat="1" ht="49.5" customHeight="1" x14ac:dyDescent="0.25">
      <c r="B2" s="1386"/>
      <c r="C2" s="1386"/>
      <c r="D2" s="1386"/>
      <c r="E2" s="1386"/>
      <c r="F2" s="344"/>
      <c r="G2" s="1584"/>
      <c r="H2" s="1584"/>
      <c r="I2" s="1584"/>
      <c r="J2" s="1584"/>
      <c r="K2" s="1584"/>
      <c r="L2" s="1584"/>
      <c r="M2" s="1584"/>
      <c r="N2" s="1584"/>
      <c r="O2" s="1584"/>
      <c r="P2" s="1584"/>
      <c r="Q2" s="1584"/>
      <c r="R2" s="1584"/>
      <c r="T2" s="344"/>
    </row>
    <row r="3" spans="1:22" s="343" customFormat="1" ht="3" customHeight="1" x14ac:dyDescent="0.25">
      <c r="B3" s="344"/>
      <c r="C3" s="344"/>
      <c r="D3" s="344"/>
      <c r="E3" s="344"/>
      <c r="F3" s="344"/>
      <c r="L3" s="344"/>
      <c r="Q3" s="344"/>
      <c r="T3" s="344"/>
    </row>
    <row r="4" spans="1:22" s="345" customFormat="1" ht="15" customHeight="1" x14ac:dyDescent="0.2">
      <c r="B4" s="1413" t="s">
        <v>438</v>
      </c>
      <c r="C4" s="1413"/>
      <c r="D4" s="1413"/>
      <c r="E4" s="1413"/>
      <c r="F4" s="1413"/>
      <c r="G4" s="1413"/>
      <c r="H4" s="1413"/>
      <c r="I4" s="1413"/>
      <c r="J4" s="1413"/>
      <c r="K4" s="1413"/>
      <c r="L4" s="1413"/>
      <c r="M4" s="1413"/>
      <c r="N4" s="1413"/>
      <c r="O4" s="1413"/>
      <c r="P4" s="1413"/>
      <c r="Q4" s="1413"/>
      <c r="R4" s="1413"/>
      <c r="S4" s="1413"/>
      <c r="T4" s="1413"/>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927"/>
      <c r="V5" s="877"/>
    </row>
    <row r="6" spans="1:22" s="345" customFormat="1" ht="4.5" customHeight="1" x14ac:dyDescent="0.2"/>
    <row r="7" spans="1:22" s="322" customFormat="1" ht="15" customHeight="1" x14ac:dyDescent="0.2">
      <c r="A7" s="316"/>
      <c r="B7" s="1585" t="s">
        <v>12</v>
      </c>
      <c r="C7" s="922"/>
      <c r="D7" s="1604" t="s">
        <v>72</v>
      </c>
      <c r="E7" s="1590"/>
      <c r="F7" s="922"/>
      <c r="G7" s="1606" t="s">
        <v>31</v>
      </c>
      <c r="H7" s="1607"/>
      <c r="I7" s="1607"/>
      <c r="J7" s="1608"/>
      <c r="K7" s="923"/>
      <c r="L7" s="1606" t="s">
        <v>49</v>
      </c>
      <c r="M7" s="1607"/>
      <c r="N7" s="1607"/>
      <c r="O7" s="1608"/>
      <c r="P7" s="923"/>
      <c r="Q7" s="1606" t="s">
        <v>50</v>
      </c>
      <c r="R7" s="1607"/>
      <c r="S7" s="1607"/>
      <c r="T7" s="1608"/>
    </row>
    <row r="8" spans="1:22" s="322" customFormat="1" ht="35.25" customHeight="1" x14ac:dyDescent="0.2">
      <c r="A8" s="316"/>
      <c r="B8" s="1586"/>
      <c r="C8" s="922"/>
      <c r="D8" s="1605"/>
      <c r="E8" s="1593"/>
      <c r="F8" s="922"/>
      <c r="G8" s="1609" t="s">
        <v>69</v>
      </c>
      <c r="H8" s="1610"/>
      <c r="I8" s="1600" t="s">
        <v>287</v>
      </c>
      <c r="J8" s="1601"/>
      <c r="K8" s="959"/>
      <c r="L8" s="1611" t="s">
        <v>69</v>
      </c>
      <c r="M8" s="1612"/>
      <c r="N8" s="1600" t="s">
        <v>287</v>
      </c>
      <c r="O8" s="1601"/>
      <c r="P8" s="959"/>
      <c r="Q8" s="1611" t="s">
        <v>69</v>
      </c>
      <c r="R8" s="1612"/>
      <c r="S8" s="1600" t="s">
        <v>287</v>
      </c>
      <c r="T8" s="1601"/>
    </row>
    <row r="9" spans="1:22" s="322" customFormat="1" ht="29.25" customHeight="1" x14ac:dyDescent="0.2">
      <c r="A9" s="316"/>
      <c r="B9" s="1587"/>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614</v>
      </c>
      <c r="E11" s="930">
        <f>D11/D$29*100</f>
        <v>0.83949739537045898</v>
      </c>
      <c r="F11" s="932"/>
      <c r="G11" s="929">
        <v>5</v>
      </c>
      <c r="H11" s="930">
        <v>0.81433224755700329</v>
      </c>
      <c r="I11" s="929">
        <v>3</v>
      </c>
      <c r="J11" s="930">
        <v>60</v>
      </c>
      <c r="K11" s="932"/>
      <c r="L11" s="929">
        <v>25</v>
      </c>
      <c r="M11" s="930">
        <v>4.0716612377850163</v>
      </c>
      <c r="N11" s="929">
        <v>20</v>
      </c>
      <c r="O11" s="930">
        <v>80</v>
      </c>
      <c r="P11" s="932"/>
      <c r="Q11" s="929">
        <v>584</v>
      </c>
      <c r="R11" s="930">
        <v>95.114006514657973</v>
      </c>
      <c r="S11" s="929">
        <v>399</v>
      </c>
      <c r="T11" s="930">
        <f>S11/Q11*100</f>
        <v>68.321917808219183</v>
      </c>
    </row>
    <row r="12" spans="1:22" s="331" customFormat="1" ht="18" customHeight="1" x14ac:dyDescent="0.2">
      <c r="A12" s="330"/>
      <c r="B12" s="933" t="s">
        <v>7</v>
      </c>
      <c r="C12" s="932"/>
      <c r="D12" s="934">
        <f t="shared" ref="D12:D28" si="0">G12+L12+Q12</f>
        <v>4248</v>
      </c>
      <c r="E12" s="935">
        <f t="shared" ref="E12:E29" si="1">D12/D$29*100</f>
        <v>5.8081187875141858</v>
      </c>
      <c r="F12" s="932"/>
      <c r="G12" s="934">
        <v>1975</v>
      </c>
      <c r="H12" s="935">
        <v>46.492467043314498</v>
      </c>
      <c r="I12" s="934">
        <v>3</v>
      </c>
      <c r="J12" s="935">
        <v>0.15189873417721519</v>
      </c>
      <c r="K12" s="932"/>
      <c r="L12" s="934">
        <v>1241</v>
      </c>
      <c r="M12" s="935">
        <v>29.213747645951038</v>
      </c>
      <c r="N12" s="934">
        <v>24</v>
      </c>
      <c r="O12" s="935">
        <v>1.9339242546333604</v>
      </c>
      <c r="P12" s="932"/>
      <c r="Q12" s="934">
        <v>1032</v>
      </c>
      <c r="R12" s="935">
        <v>24.293785310734464</v>
      </c>
      <c r="S12" s="934">
        <v>277</v>
      </c>
      <c r="T12" s="935">
        <f t="shared" ref="T12:T29" si="2">S12/Q12*100</f>
        <v>26.841085271317827</v>
      </c>
    </row>
    <row r="13" spans="1:22" s="331" customFormat="1" ht="18" customHeight="1" x14ac:dyDescent="0.2">
      <c r="A13" s="330"/>
      <c r="B13" s="933" t="s">
        <v>37</v>
      </c>
      <c r="C13" s="932"/>
      <c r="D13" s="934">
        <f t="shared" si="0"/>
        <v>7629</v>
      </c>
      <c r="E13" s="935">
        <f t="shared" si="1"/>
        <v>10.430823500458033</v>
      </c>
      <c r="F13" s="932"/>
      <c r="G13" s="934">
        <v>2344</v>
      </c>
      <c r="H13" s="935">
        <v>30.724865644252198</v>
      </c>
      <c r="I13" s="934">
        <v>7</v>
      </c>
      <c r="J13" s="935">
        <v>0.29863481228668942</v>
      </c>
      <c r="K13" s="932"/>
      <c r="L13" s="934">
        <v>2740</v>
      </c>
      <c r="M13" s="935">
        <v>35.915585266745317</v>
      </c>
      <c r="N13" s="934">
        <v>9</v>
      </c>
      <c r="O13" s="935">
        <v>0.32846715328467152</v>
      </c>
      <c r="P13" s="932"/>
      <c r="Q13" s="934">
        <v>2545</v>
      </c>
      <c r="R13" s="935">
        <v>33.359549089002485</v>
      </c>
      <c r="S13" s="934">
        <v>1731</v>
      </c>
      <c r="T13" s="935">
        <f t="shared" si="2"/>
        <v>68.015717092337908</v>
      </c>
    </row>
    <row r="14" spans="1:22" s="331" customFormat="1" ht="18" customHeight="1" x14ac:dyDescent="0.2">
      <c r="A14" s="330"/>
      <c r="B14" s="933" t="s">
        <v>38</v>
      </c>
      <c r="C14" s="932"/>
      <c r="D14" s="934">
        <f t="shared" si="0"/>
        <v>4539</v>
      </c>
      <c r="E14" s="935">
        <f t="shared" si="1"/>
        <v>6.2059913315741264</v>
      </c>
      <c r="F14" s="932"/>
      <c r="G14" s="934">
        <v>380</v>
      </c>
      <c r="H14" s="935">
        <v>8.3718880810751273</v>
      </c>
      <c r="I14" s="934">
        <v>10</v>
      </c>
      <c r="J14" s="935">
        <v>2.6315789473684208</v>
      </c>
      <c r="K14" s="932"/>
      <c r="L14" s="934">
        <v>990</v>
      </c>
      <c r="M14" s="935">
        <v>21.810971579643095</v>
      </c>
      <c r="N14" s="934">
        <v>30</v>
      </c>
      <c r="O14" s="935">
        <v>3.0303030303030303</v>
      </c>
      <c r="P14" s="932"/>
      <c r="Q14" s="934">
        <v>3169</v>
      </c>
      <c r="R14" s="935">
        <v>69.817140339281778</v>
      </c>
      <c r="S14" s="934">
        <v>283</v>
      </c>
      <c r="T14" s="935">
        <f t="shared" si="2"/>
        <v>8.9302619122751654</v>
      </c>
    </row>
    <row r="15" spans="1:22" s="331" customFormat="1" ht="18" customHeight="1" x14ac:dyDescent="0.2">
      <c r="A15" s="330"/>
      <c r="B15" s="933" t="s">
        <v>6</v>
      </c>
      <c r="C15" s="932"/>
      <c r="D15" s="934">
        <f t="shared" si="0"/>
        <v>2368</v>
      </c>
      <c r="E15" s="935">
        <f t="shared" si="1"/>
        <v>3.2376707365427473</v>
      </c>
      <c r="F15" s="932"/>
      <c r="G15" s="934">
        <v>771</v>
      </c>
      <c r="H15" s="935">
        <v>32.559121621621621</v>
      </c>
      <c r="I15" s="934">
        <v>87</v>
      </c>
      <c r="J15" s="935">
        <v>11.284046692607005</v>
      </c>
      <c r="K15" s="932"/>
      <c r="L15" s="934">
        <v>760</v>
      </c>
      <c r="M15" s="935">
        <v>32.094594594594597</v>
      </c>
      <c r="N15" s="934">
        <v>111</v>
      </c>
      <c r="O15" s="935">
        <v>14.605263157894738</v>
      </c>
      <c r="P15" s="932"/>
      <c r="Q15" s="934">
        <v>837</v>
      </c>
      <c r="R15" s="935">
        <v>35.346283783783782</v>
      </c>
      <c r="S15" s="934">
        <v>163</v>
      </c>
      <c r="T15" s="935">
        <f t="shared" si="2"/>
        <v>19.47431302270012</v>
      </c>
    </row>
    <row r="16" spans="1:22" s="331" customFormat="1" ht="18" customHeight="1" x14ac:dyDescent="0.2">
      <c r="A16" s="330"/>
      <c r="B16" s="933" t="s">
        <v>5</v>
      </c>
      <c r="C16" s="932"/>
      <c r="D16" s="934">
        <f t="shared" si="0"/>
        <v>6739</v>
      </c>
      <c r="E16" s="935">
        <f t="shared" si="1"/>
        <v>9.213962455051341</v>
      </c>
      <c r="F16" s="932"/>
      <c r="G16" s="934">
        <v>2610</v>
      </c>
      <c r="H16" s="935">
        <v>38.72978186674581</v>
      </c>
      <c r="I16" s="934">
        <v>0</v>
      </c>
      <c r="J16" s="935">
        <v>0</v>
      </c>
      <c r="K16" s="932"/>
      <c r="L16" s="934">
        <v>3375</v>
      </c>
      <c r="M16" s="935">
        <v>50.081614482860957</v>
      </c>
      <c r="N16" s="934">
        <v>0</v>
      </c>
      <c r="O16" s="935">
        <v>0</v>
      </c>
      <c r="P16" s="932"/>
      <c r="Q16" s="934">
        <v>754</v>
      </c>
      <c r="R16" s="935">
        <v>11.188603650393233</v>
      </c>
      <c r="S16" s="934">
        <v>107</v>
      </c>
      <c r="T16" s="935">
        <f t="shared" si="2"/>
        <v>14.190981432360742</v>
      </c>
    </row>
    <row r="17" spans="1:20" s="331" customFormat="1" ht="18" customHeight="1" x14ac:dyDescent="0.2">
      <c r="A17" s="330"/>
      <c r="B17" s="933" t="s">
        <v>4</v>
      </c>
      <c r="C17" s="932"/>
      <c r="D17" s="934">
        <f t="shared" si="0"/>
        <v>13773</v>
      </c>
      <c r="E17" s="935">
        <f t="shared" si="1"/>
        <v>18.831266492568943</v>
      </c>
      <c r="F17" s="932"/>
      <c r="G17" s="934">
        <v>5638</v>
      </c>
      <c r="H17" s="935">
        <v>40.935163000072606</v>
      </c>
      <c r="I17" s="934">
        <v>17</v>
      </c>
      <c r="J17" s="935">
        <v>0.30152536360411492</v>
      </c>
      <c r="K17" s="932"/>
      <c r="L17" s="934">
        <v>4580</v>
      </c>
      <c r="M17" s="935">
        <v>33.253466928047629</v>
      </c>
      <c r="N17" s="934">
        <v>39</v>
      </c>
      <c r="O17" s="935">
        <v>0.85152838427947597</v>
      </c>
      <c r="P17" s="932"/>
      <c r="Q17" s="934">
        <v>3555</v>
      </c>
      <c r="R17" s="935">
        <v>25.811370071879765</v>
      </c>
      <c r="S17" s="934">
        <v>51</v>
      </c>
      <c r="T17" s="935">
        <f t="shared" si="2"/>
        <v>1.4345991561181435</v>
      </c>
    </row>
    <row r="18" spans="1:20" s="331" customFormat="1" ht="18" customHeight="1" x14ac:dyDescent="0.2">
      <c r="A18" s="330"/>
      <c r="B18" s="933" t="s">
        <v>40</v>
      </c>
      <c r="C18" s="932"/>
      <c r="D18" s="934">
        <f t="shared" si="0"/>
        <v>9615</v>
      </c>
      <c r="E18" s="935">
        <f t="shared" si="1"/>
        <v>13.146201069197009</v>
      </c>
      <c r="F18" s="932"/>
      <c r="G18" s="934">
        <v>2958</v>
      </c>
      <c r="H18" s="935">
        <v>30.764430577223088</v>
      </c>
      <c r="I18" s="934">
        <v>246</v>
      </c>
      <c r="J18" s="935">
        <v>8.3164300202839758</v>
      </c>
      <c r="K18" s="932"/>
      <c r="L18" s="934">
        <v>2571</v>
      </c>
      <c r="M18" s="935">
        <v>26.739469578783154</v>
      </c>
      <c r="N18" s="934">
        <v>442</v>
      </c>
      <c r="O18" s="935">
        <v>17.191754181252431</v>
      </c>
      <c r="P18" s="932"/>
      <c r="Q18" s="934">
        <v>4086</v>
      </c>
      <c r="R18" s="935">
        <v>42.496099843993761</v>
      </c>
      <c r="S18" s="934">
        <v>1391</v>
      </c>
      <c r="T18" s="935">
        <f t="shared" si="2"/>
        <v>34.043073910915325</v>
      </c>
    </row>
    <row r="19" spans="1:20" s="331" customFormat="1" ht="18" customHeight="1" x14ac:dyDescent="0.2">
      <c r="A19" s="330"/>
      <c r="B19" s="933" t="s">
        <v>41</v>
      </c>
      <c r="C19" s="932"/>
      <c r="D19" s="934">
        <f t="shared" si="0"/>
        <v>17</v>
      </c>
      <c r="E19" s="935">
        <f t="shared" si="1"/>
        <v>2.3243413226869385E-2</v>
      </c>
      <c r="F19" s="932"/>
      <c r="G19" s="934">
        <v>10</v>
      </c>
      <c r="H19" s="935">
        <v>58.82352941176471</v>
      </c>
      <c r="I19" s="934">
        <v>9</v>
      </c>
      <c r="J19" s="935">
        <v>90</v>
      </c>
      <c r="K19" s="932"/>
      <c r="L19" s="934">
        <v>5</v>
      </c>
      <c r="M19" s="935">
        <v>29.411764705882355</v>
      </c>
      <c r="N19" s="934">
        <v>5</v>
      </c>
      <c r="O19" s="935">
        <v>100</v>
      </c>
      <c r="P19" s="932"/>
      <c r="Q19" s="934">
        <v>2</v>
      </c>
      <c r="R19" s="935">
        <v>11.76470588235294</v>
      </c>
      <c r="S19" s="934">
        <v>2</v>
      </c>
      <c r="T19" s="935">
        <f t="shared" si="2"/>
        <v>100</v>
      </c>
    </row>
    <row r="20" spans="1:20" s="331" customFormat="1" ht="18" customHeight="1" x14ac:dyDescent="0.2">
      <c r="A20" s="330"/>
      <c r="B20" s="933" t="s">
        <v>3</v>
      </c>
      <c r="C20" s="932"/>
      <c r="D20" s="934">
        <f t="shared" si="0"/>
        <v>1591</v>
      </c>
      <c r="E20" s="935">
        <f t="shared" si="1"/>
        <v>2.1753100261146585</v>
      </c>
      <c r="F20" s="932"/>
      <c r="G20" s="934">
        <v>18</v>
      </c>
      <c r="H20" s="935">
        <v>1.1313639220615965</v>
      </c>
      <c r="I20" s="934">
        <v>1</v>
      </c>
      <c r="J20" s="935">
        <v>5.5555555555555554</v>
      </c>
      <c r="K20" s="932"/>
      <c r="L20" s="934">
        <v>310</v>
      </c>
      <c r="M20" s="935">
        <v>19.484600879949717</v>
      </c>
      <c r="N20" s="934">
        <v>70</v>
      </c>
      <c r="O20" s="935">
        <v>22.58064516129032</v>
      </c>
      <c r="P20" s="932"/>
      <c r="Q20" s="934">
        <v>1263</v>
      </c>
      <c r="R20" s="935">
        <v>79.384035197988695</v>
      </c>
      <c r="S20" s="934">
        <v>379</v>
      </c>
      <c r="T20" s="935">
        <f t="shared" si="2"/>
        <v>30.00791765637371</v>
      </c>
    </row>
    <row r="21" spans="1:20" s="331" customFormat="1" ht="18" customHeight="1" x14ac:dyDescent="0.2">
      <c r="A21" s="330"/>
      <c r="B21" s="933" t="s">
        <v>2</v>
      </c>
      <c r="C21" s="932"/>
      <c r="D21" s="934">
        <f t="shared" si="0"/>
        <v>1657</v>
      </c>
      <c r="E21" s="935">
        <f t="shared" si="1"/>
        <v>2.265549159818975</v>
      </c>
      <c r="F21" s="932"/>
      <c r="G21" s="934">
        <v>362</v>
      </c>
      <c r="H21" s="935">
        <v>21.846710923355459</v>
      </c>
      <c r="I21" s="934">
        <v>54</v>
      </c>
      <c r="J21" s="935">
        <v>14.917127071823206</v>
      </c>
      <c r="K21" s="932"/>
      <c r="L21" s="934">
        <v>352</v>
      </c>
      <c r="M21" s="935">
        <v>21.243210621605311</v>
      </c>
      <c r="N21" s="934">
        <v>74</v>
      </c>
      <c r="O21" s="935">
        <v>21.022727272727273</v>
      </c>
      <c r="P21" s="932"/>
      <c r="Q21" s="934">
        <v>943</v>
      </c>
      <c r="R21" s="935">
        <v>56.910078455039226</v>
      </c>
      <c r="S21" s="934">
        <v>801</v>
      </c>
      <c r="T21" s="935">
        <f t="shared" si="2"/>
        <v>84.941675503711551</v>
      </c>
    </row>
    <row r="22" spans="1:20" s="331" customFormat="1" ht="18" customHeight="1" x14ac:dyDescent="0.2">
      <c r="A22" s="330"/>
      <c r="B22" s="933" t="s">
        <v>35</v>
      </c>
      <c r="C22" s="932"/>
      <c r="D22" s="934">
        <f t="shared" si="0"/>
        <v>6100</v>
      </c>
      <c r="E22" s="935">
        <f t="shared" si="1"/>
        <v>8.3402835696413664</v>
      </c>
      <c r="F22" s="932"/>
      <c r="G22" s="934">
        <v>1547</v>
      </c>
      <c r="H22" s="935">
        <v>25.360655737704917</v>
      </c>
      <c r="I22" s="934">
        <v>9</v>
      </c>
      <c r="J22" s="935">
        <v>0.58177117000646417</v>
      </c>
      <c r="K22" s="932"/>
      <c r="L22" s="934">
        <v>2240</v>
      </c>
      <c r="M22" s="935">
        <v>36.721311475409834</v>
      </c>
      <c r="N22" s="934">
        <v>78</v>
      </c>
      <c r="O22" s="935">
        <v>3.4821428571428572</v>
      </c>
      <c r="P22" s="932"/>
      <c r="Q22" s="934">
        <v>2313</v>
      </c>
      <c r="R22" s="935">
        <v>37.918032786885249</v>
      </c>
      <c r="S22" s="934">
        <v>190</v>
      </c>
      <c r="T22" s="935">
        <f t="shared" si="2"/>
        <v>8.2144401210549063</v>
      </c>
    </row>
    <row r="23" spans="1:20" s="331" customFormat="1" ht="18" customHeight="1" x14ac:dyDescent="0.2">
      <c r="A23" s="330"/>
      <c r="B23" s="933" t="s">
        <v>42</v>
      </c>
      <c r="C23" s="932"/>
      <c r="D23" s="934">
        <f t="shared" si="0"/>
        <v>5516</v>
      </c>
      <c r="E23" s="935">
        <f t="shared" si="1"/>
        <v>7.5418039623183244</v>
      </c>
      <c r="F23" s="932"/>
      <c r="G23" s="934">
        <v>2187</v>
      </c>
      <c r="H23" s="935">
        <v>39.648295866569974</v>
      </c>
      <c r="I23" s="934">
        <v>11</v>
      </c>
      <c r="J23" s="935">
        <v>0.50297210791037961</v>
      </c>
      <c r="K23" s="932"/>
      <c r="L23" s="934">
        <v>2427</v>
      </c>
      <c r="M23" s="935">
        <v>43.999274836838289</v>
      </c>
      <c r="N23" s="934">
        <v>37</v>
      </c>
      <c r="O23" s="935">
        <v>1.5245158632056035</v>
      </c>
      <c r="P23" s="932"/>
      <c r="Q23" s="934">
        <v>902</v>
      </c>
      <c r="R23" s="935">
        <v>16.352429296591733</v>
      </c>
      <c r="S23" s="934">
        <v>88</v>
      </c>
      <c r="T23" s="935">
        <f t="shared" si="2"/>
        <v>9.7560975609756095</v>
      </c>
    </row>
    <row r="24" spans="1:20" s="331" customFormat="1" ht="18" customHeight="1" x14ac:dyDescent="0.2">
      <c r="A24" s="330">
        <v>47094</v>
      </c>
      <c r="B24" s="933" t="s">
        <v>43</v>
      </c>
      <c r="C24" s="932"/>
      <c r="D24" s="934">
        <f t="shared" si="0"/>
        <v>3662</v>
      </c>
      <c r="E24" s="935">
        <f t="shared" si="1"/>
        <v>5.0069046609879821</v>
      </c>
      <c r="F24" s="932"/>
      <c r="G24" s="934">
        <v>1313</v>
      </c>
      <c r="H24" s="935">
        <v>35.854724194429274</v>
      </c>
      <c r="I24" s="934">
        <v>30</v>
      </c>
      <c r="J24" s="935">
        <v>2.2848438690022852</v>
      </c>
      <c r="K24" s="932"/>
      <c r="L24" s="934">
        <v>1862</v>
      </c>
      <c r="M24" s="935">
        <v>50.846531949754237</v>
      </c>
      <c r="N24" s="934">
        <v>144</v>
      </c>
      <c r="O24" s="935">
        <v>7.7336197636949517</v>
      </c>
      <c r="P24" s="932"/>
      <c r="Q24" s="934">
        <v>487</v>
      </c>
      <c r="R24" s="935">
        <v>13.298743855816495</v>
      </c>
      <c r="S24" s="934">
        <v>66</v>
      </c>
      <c r="T24" s="935">
        <f t="shared" si="2"/>
        <v>13.552361396303903</v>
      </c>
    </row>
    <row r="25" spans="1:20" s="331" customFormat="1" ht="18" customHeight="1" x14ac:dyDescent="0.2">
      <c r="B25" s="933" t="s">
        <v>44</v>
      </c>
      <c r="C25" s="932"/>
      <c r="D25" s="934">
        <f t="shared" si="0"/>
        <v>2185</v>
      </c>
      <c r="E25" s="935">
        <f t="shared" si="1"/>
        <v>2.9874622294535063</v>
      </c>
      <c r="F25" s="932"/>
      <c r="G25" s="934">
        <v>307</v>
      </c>
      <c r="H25" s="935">
        <v>14.050343249427918</v>
      </c>
      <c r="I25" s="934">
        <v>8</v>
      </c>
      <c r="J25" s="935">
        <v>2.6058631921824107</v>
      </c>
      <c r="K25" s="932"/>
      <c r="L25" s="934">
        <v>577</v>
      </c>
      <c r="M25" s="935">
        <v>26.407322654462245</v>
      </c>
      <c r="N25" s="934">
        <v>20</v>
      </c>
      <c r="O25" s="935">
        <v>3.4662045060658579</v>
      </c>
      <c r="P25" s="932"/>
      <c r="Q25" s="934">
        <v>1301</v>
      </c>
      <c r="R25" s="935">
        <v>59.54233409610984</v>
      </c>
      <c r="S25" s="934">
        <v>310</v>
      </c>
      <c r="T25" s="935">
        <f t="shared" si="2"/>
        <v>23.827824750192157</v>
      </c>
    </row>
    <row r="26" spans="1:20" s="331" customFormat="1" ht="18" customHeight="1" x14ac:dyDescent="0.2">
      <c r="B26" s="933" t="s">
        <v>45</v>
      </c>
      <c r="C26" s="932"/>
      <c r="D26" s="934">
        <f t="shared" si="0"/>
        <v>1103</v>
      </c>
      <c r="E26" s="935">
        <f t="shared" si="1"/>
        <v>1.508087340543349</v>
      </c>
      <c r="F26" s="932"/>
      <c r="G26" s="934">
        <v>265</v>
      </c>
      <c r="H26" s="935">
        <v>24.025385312783317</v>
      </c>
      <c r="I26" s="934">
        <v>17</v>
      </c>
      <c r="J26" s="935">
        <v>6.4150943396226419</v>
      </c>
      <c r="K26" s="932"/>
      <c r="L26" s="934">
        <v>462</v>
      </c>
      <c r="M26" s="935">
        <v>41.885766092475066</v>
      </c>
      <c r="N26" s="934">
        <v>32</v>
      </c>
      <c r="O26" s="935">
        <v>6.9264069264069263</v>
      </c>
      <c r="P26" s="932"/>
      <c r="Q26" s="934">
        <v>376</v>
      </c>
      <c r="R26" s="935">
        <v>34.08884859474162</v>
      </c>
      <c r="S26" s="934">
        <v>20</v>
      </c>
      <c r="T26" s="935">
        <f t="shared" si="2"/>
        <v>5.3191489361702127</v>
      </c>
    </row>
    <row r="27" spans="1:20" s="331" customFormat="1" ht="18" customHeight="1" x14ac:dyDescent="0.2">
      <c r="B27" s="933" t="s">
        <v>46</v>
      </c>
      <c r="C27" s="932"/>
      <c r="D27" s="934">
        <f t="shared" si="0"/>
        <v>1105</v>
      </c>
      <c r="E27" s="935">
        <f t="shared" si="1"/>
        <v>1.5108218597465102</v>
      </c>
      <c r="F27" s="932"/>
      <c r="G27" s="934">
        <v>370</v>
      </c>
      <c r="H27" s="935">
        <v>33.484162895927597</v>
      </c>
      <c r="I27" s="934">
        <v>15</v>
      </c>
      <c r="J27" s="935">
        <v>4.0540540540540544</v>
      </c>
      <c r="K27" s="932"/>
      <c r="L27" s="934">
        <v>571</v>
      </c>
      <c r="M27" s="935">
        <v>51.674208144796388</v>
      </c>
      <c r="N27" s="934">
        <v>24</v>
      </c>
      <c r="O27" s="935">
        <v>4.2031523642732047</v>
      </c>
      <c r="P27" s="932"/>
      <c r="Q27" s="934">
        <v>164</v>
      </c>
      <c r="R27" s="935">
        <v>14.841628959276019</v>
      </c>
      <c r="S27" s="934">
        <v>15</v>
      </c>
      <c r="T27" s="935">
        <f t="shared" si="2"/>
        <v>9.1463414634146343</v>
      </c>
    </row>
    <row r="28" spans="1:20" s="331" customFormat="1" ht="18" customHeight="1" x14ac:dyDescent="0.2">
      <c r="B28" s="955" t="s">
        <v>1</v>
      </c>
      <c r="C28" s="932"/>
      <c r="D28" s="956">
        <f t="shared" si="0"/>
        <v>678</v>
      </c>
      <c r="E28" s="957">
        <f t="shared" si="1"/>
        <v>0.9270020098716143</v>
      </c>
      <c r="F28" s="932"/>
      <c r="G28" s="956">
        <v>180</v>
      </c>
      <c r="H28" s="957">
        <v>26.548672566371685</v>
      </c>
      <c r="I28" s="956">
        <v>16</v>
      </c>
      <c r="J28" s="957">
        <v>8.8888888888888893</v>
      </c>
      <c r="K28" s="932"/>
      <c r="L28" s="956">
        <v>236</v>
      </c>
      <c r="M28" s="957">
        <v>34.80825958702065</v>
      </c>
      <c r="N28" s="956">
        <v>27</v>
      </c>
      <c r="O28" s="957">
        <v>11.440677966101696</v>
      </c>
      <c r="P28" s="932"/>
      <c r="Q28" s="956">
        <v>262</v>
      </c>
      <c r="R28" s="957">
        <v>38.643067846607671</v>
      </c>
      <c r="S28" s="956">
        <v>44</v>
      </c>
      <c r="T28" s="957">
        <f t="shared" si="2"/>
        <v>16.793893129770993</v>
      </c>
    </row>
    <row r="29" spans="1:20" s="319" customFormat="1" ht="18" customHeight="1" x14ac:dyDescent="0.2">
      <c r="B29" s="1291" t="s">
        <v>0</v>
      </c>
      <c r="C29" s="1284"/>
      <c r="D29" s="1292">
        <f>SUM(D11:D28)</f>
        <v>73139</v>
      </c>
      <c r="E29" s="1293">
        <f t="shared" si="1"/>
        <v>100</v>
      </c>
      <c r="F29" s="1284"/>
      <c r="G29" s="1292">
        <f>SUM(G11:G28)</f>
        <v>23240</v>
      </c>
      <c r="H29" s="1293">
        <f t="shared" ref="H29" si="3">G29/$D29*100</f>
        <v>31.775113140732032</v>
      </c>
      <c r="I29" s="1292">
        <f>SUM(I11:I28)</f>
        <v>543</v>
      </c>
      <c r="J29" s="1293">
        <f t="shared" ref="J29" si="4">I29/G29*100</f>
        <v>2.3364888123924268</v>
      </c>
      <c r="K29" s="1284"/>
      <c r="L29" s="1292">
        <f>SUM(L11:L28)</f>
        <v>25324</v>
      </c>
      <c r="M29" s="1293">
        <f t="shared" ref="M29" si="5">L29/$D29*100</f>
        <v>34.624482150425898</v>
      </c>
      <c r="N29" s="1292">
        <f>SUM(N11:N28)</f>
        <v>1186</v>
      </c>
      <c r="O29" s="1293">
        <f t="shared" ref="O29" si="6">N29/L29*100</f>
        <v>4.6833043752961618</v>
      </c>
      <c r="P29" s="1284"/>
      <c r="Q29" s="1292">
        <f>SUM(Q11:Q28)</f>
        <v>24575</v>
      </c>
      <c r="R29" s="1293">
        <f t="shared" ref="R29" si="7">Q29/$D29*100</f>
        <v>33.600404708842071</v>
      </c>
      <c r="S29" s="1292">
        <f>SUM(S11:S28)</f>
        <v>6317</v>
      </c>
      <c r="T29" s="1293">
        <f t="shared" si="2"/>
        <v>25.704984740590032</v>
      </c>
    </row>
    <row r="30" spans="1:20" s="328" customFormat="1" ht="6.75" customHeight="1" x14ac:dyDescent="0.2">
      <c r="B30" s="1602"/>
      <c r="C30" s="1602"/>
      <c r="D30" s="1602"/>
      <c r="E30" s="1602"/>
      <c r="F30" s="781"/>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7"/>
      <c r="L32" s="937"/>
    </row>
    <row r="33" spans="2:12" x14ac:dyDescent="0.25">
      <c r="B33" s="937"/>
      <c r="L33" s="937"/>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55</v>
      </c>
    </row>
    <row r="2" spans="1:22" s="343" customFormat="1" ht="49.5" customHeight="1" x14ac:dyDescent="0.25">
      <c r="B2" s="1386"/>
      <c r="C2" s="1386"/>
      <c r="D2" s="1386"/>
      <c r="E2" s="1386"/>
      <c r="F2" s="344"/>
      <c r="G2" s="1584"/>
      <c r="H2" s="1584"/>
      <c r="I2" s="1584"/>
      <c r="J2" s="1584"/>
      <c r="K2" s="1584"/>
      <c r="L2" s="1584"/>
      <c r="M2" s="1584"/>
      <c r="N2" s="1584"/>
      <c r="O2" s="1584"/>
      <c r="P2" s="1584"/>
      <c r="Q2" s="1584"/>
      <c r="R2" s="1584"/>
      <c r="T2" s="344"/>
    </row>
    <row r="3" spans="1:22" s="343" customFormat="1" ht="3" customHeight="1" x14ac:dyDescent="0.25">
      <c r="B3" s="344"/>
      <c r="C3" s="344"/>
      <c r="D3" s="344"/>
      <c r="E3" s="344"/>
      <c r="F3" s="344"/>
      <c r="L3" s="344"/>
      <c r="Q3" s="344"/>
      <c r="T3" s="344"/>
    </row>
    <row r="4" spans="1:22" s="345" customFormat="1" ht="15" customHeight="1" x14ac:dyDescent="0.2">
      <c r="B4" s="1413" t="s">
        <v>437</v>
      </c>
      <c r="C4" s="1413"/>
      <c r="D4" s="1413"/>
      <c r="E4" s="1413"/>
      <c r="F4" s="1413"/>
      <c r="G4" s="1413"/>
      <c r="H4" s="1413"/>
      <c r="I4" s="1413"/>
      <c r="J4" s="1413"/>
      <c r="K4" s="1413"/>
      <c r="L4" s="1413"/>
      <c r="M4" s="1413"/>
      <c r="N4" s="1413"/>
      <c r="O4" s="1413"/>
      <c r="P4" s="1413"/>
      <c r="Q4" s="1413"/>
      <c r="R4" s="1413"/>
      <c r="S4" s="1413"/>
      <c r="T4" s="1413"/>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927"/>
      <c r="V5" s="877"/>
    </row>
    <row r="6" spans="1:22" s="345" customFormat="1" ht="4.5" customHeight="1" x14ac:dyDescent="0.2"/>
    <row r="7" spans="1:22" s="322" customFormat="1" ht="15" customHeight="1" x14ac:dyDescent="0.2">
      <c r="A7" s="316"/>
      <c r="B7" s="1585" t="s">
        <v>12</v>
      </c>
      <c r="C7" s="922"/>
      <c r="D7" s="1604" t="s">
        <v>73</v>
      </c>
      <c r="E7" s="1590"/>
      <c r="F7" s="922"/>
      <c r="G7" s="1606" t="s">
        <v>31</v>
      </c>
      <c r="H7" s="1607"/>
      <c r="I7" s="1607"/>
      <c r="J7" s="1608"/>
      <c r="K7" s="923"/>
      <c r="L7" s="1606" t="s">
        <v>49</v>
      </c>
      <c r="M7" s="1607"/>
      <c r="N7" s="1607"/>
      <c r="O7" s="1608"/>
      <c r="P7" s="923"/>
      <c r="Q7" s="1606" t="s">
        <v>50</v>
      </c>
      <c r="R7" s="1607"/>
      <c r="S7" s="1607"/>
      <c r="T7" s="1608"/>
    </row>
    <row r="8" spans="1:22" s="322" customFormat="1" ht="35.25" customHeight="1" x14ac:dyDescent="0.2">
      <c r="A8" s="316"/>
      <c r="B8" s="1586"/>
      <c r="C8" s="922"/>
      <c r="D8" s="1605"/>
      <c r="E8" s="1593"/>
      <c r="F8" s="922"/>
      <c r="G8" s="1609" t="s">
        <v>69</v>
      </c>
      <c r="H8" s="1610"/>
      <c r="I8" s="1600" t="s">
        <v>129</v>
      </c>
      <c r="J8" s="1601"/>
      <c r="K8" s="959"/>
      <c r="L8" s="1611" t="s">
        <v>69</v>
      </c>
      <c r="M8" s="1612"/>
      <c r="N8" s="1600" t="s">
        <v>129</v>
      </c>
      <c r="O8" s="1601"/>
      <c r="P8" s="959"/>
      <c r="Q8" s="1611" t="s">
        <v>69</v>
      </c>
      <c r="R8" s="1612"/>
      <c r="S8" s="1600" t="s">
        <v>129</v>
      </c>
      <c r="T8" s="1601"/>
    </row>
    <row r="9" spans="1:22" s="322" customFormat="1" ht="29.25" customHeight="1" x14ac:dyDescent="0.2">
      <c r="A9" s="316"/>
      <c r="B9" s="1587"/>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135595</v>
      </c>
      <c r="E11" s="930">
        <f>D11/D$29*100</f>
        <v>27.288900695731627</v>
      </c>
      <c r="F11" s="932"/>
      <c r="G11" s="929">
        <v>26497</v>
      </c>
      <c r="H11" s="930">
        <v>19.541281020686604</v>
      </c>
      <c r="I11" s="929">
        <v>182</v>
      </c>
      <c r="J11" s="930">
        <v>0.68687021172208174</v>
      </c>
      <c r="K11" s="932"/>
      <c r="L11" s="929">
        <v>59078</v>
      </c>
      <c r="M11" s="930">
        <v>43.569453150927394</v>
      </c>
      <c r="N11" s="929">
        <v>529</v>
      </c>
      <c r="O11" s="930">
        <v>0.89542638545651521</v>
      </c>
      <c r="P11" s="932"/>
      <c r="Q11" s="929">
        <v>50020</v>
      </c>
      <c r="R11" s="930">
        <v>36.889265828386002</v>
      </c>
      <c r="S11" s="929">
        <v>5190</v>
      </c>
      <c r="T11" s="930">
        <f>S11/Q11*100</f>
        <v>10.375849660135945</v>
      </c>
    </row>
    <row r="12" spans="1:22" s="331" customFormat="1" ht="18" customHeight="1" x14ac:dyDescent="0.2">
      <c r="A12" s="330"/>
      <c r="B12" s="933" t="s">
        <v>7</v>
      </c>
      <c r="C12" s="932"/>
      <c r="D12" s="934">
        <f t="shared" ref="D12:D28" si="0">G12+L12+Q12</f>
        <v>9021</v>
      </c>
      <c r="E12" s="935">
        <f t="shared" ref="E12:E29" si="1">D12/D$29*100</f>
        <v>1.8155033236933145</v>
      </c>
      <c r="F12" s="932"/>
      <c r="G12" s="934">
        <v>1502</v>
      </c>
      <c r="H12" s="935">
        <v>16.650038798359386</v>
      </c>
      <c r="I12" s="934">
        <v>11</v>
      </c>
      <c r="J12" s="935">
        <v>0.73235685752330226</v>
      </c>
      <c r="K12" s="932"/>
      <c r="L12" s="934">
        <v>3034</v>
      </c>
      <c r="M12" s="935">
        <v>33.632634962864429</v>
      </c>
      <c r="N12" s="934">
        <v>42</v>
      </c>
      <c r="O12" s="935">
        <v>1.3843111404087014</v>
      </c>
      <c r="P12" s="932"/>
      <c r="Q12" s="934">
        <v>4485</v>
      </c>
      <c r="R12" s="935">
        <v>49.717326238776188</v>
      </c>
      <c r="S12" s="934">
        <v>114</v>
      </c>
      <c r="T12" s="935">
        <f t="shared" ref="T12:T29" si="2">S12/Q12*100</f>
        <v>2.5418060200668897</v>
      </c>
    </row>
    <row r="13" spans="1:22" s="331" customFormat="1" ht="18" customHeight="1" x14ac:dyDescent="0.2">
      <c r="A13" s="330"/>
      <c r="B13" s="933" t="s">
        <v>37</v>
      </c>
      <c r="C13" s="932"/>
      <c r="D13" s="934">
        <f t="shared" si="0"/>
        <v>4914</v>
      </c>
      <c r="E13" s="935">
        <f t="shared" si="1"/>
        <v>0.9889572478249582</v>
      </c>
      <c r="F13" s="932"/>
      <c r="G13" s="934">
        <v>511</v>
      </c>
      <c r="H13" s="935">
        <v>10.3988603988604</v>
      </c>
      <c r="I13" s="934">
        <v>23</v>
      </c>
      <c r="J13" s="935">
        <v>4.5009784735812133</v>
      </c>
      <c r="K13" s="932"/>
      <c r="L13" s="934">
        <v>1417</v>
      </c>
      <c r="M13" s="935">
        <v>28.835978835978835</v>
      </c>
      <c r="N13" s="934">
        <v>68</v>
      </c>
      <c r="O13" s="935">
        <v>4.7988708539167257</v>
      </c>
      <c r="P13" s="932"/>
      <c r="Q13" s="934">
        <v>2986</v>
      </c>
      <c r="R13" s="935">
        <v>60.765160765160765</v>
      </c>
      <c r="S13" s="934">
        <v>137</v>
      </c>
      <c r="T13" s="935">
        <f t="shared" si="2"/>
        <v>4.5880776959142668</v>
      </c>
    </row>
    <row r="14" spans="1:22" s="331" customFormat="1" ht="18" customHeight="1" x14ac:dyDescent="0.2">
      <c r="A14" s="330"/>
      <c r="B14" s="933" t="s">
        <v>38</v>
      </c>
      <c r="C14" s="932"/>
      <c r="D14" s="934">
        <f t="shared" si="0"/>
        <v>15868</v>
      </c>
      <c r="E14" s="935">
        <f t="shared" si="1"/>
        <v>3.1934826228096123</v>
      </c>
      <c r="F14" s="932"/>
      <c r="G14" s="934">
        <v>2554</v>
      </c>
      <c r="H14" s="935">
        <v>16.095286110410889</v>
      </c>
      <c r="I14" s="934">
        <v>167</v>
      </c>
      <c r="J14" s="935">
        <v>6.5387627251370404</v>
      </c>
      <c r="K14" s="932"/>
      <c r="L14" s="934">
        <v>5187</v>
      </c>
      <c r="M14" s="935">
        <v>32.688429543735822</v>
      </c>
      <c r="N14" s="934">
        <v>350</v>
      </c>
      <c r="O14" s="935">
        <v>6.7476383265856947</v>
      </c>
      <c r="P14" s="932"/>
      <c r="Q14" s="934">
        <v>8127</v>
      </c>
      <c r="R14" s="935">
        <v>51.216284345853289</v>
      </c>
      <c r="S14" s="934">
        <v>600</v>
      </c>
      <c r="T14" s="935">
        <f t="shared" si="2"/>
        <v>7.3827980804725</v>
      </c>
    </row>
    <row r="15" spans="1:22" s="331" customFormat="1" ht="18" customHeight="1" x14ac:dyDescent="0.2">
      <c r="A15" s="330"/>
      <c r="B15" s="933" t="s">
        <v>6</v>
      </c>
      <c r="C15" s="932"/>
      <c r="D15" s="934">
        <f t="shared" si="0"/>
        <v>2837</v>
      </c>
      <c r="E15" s="935">
        <f t="shared" si="1"/>
        <v>0.57095476436292358</v>
      </c>
      <c r="F15" s="932"/>
      <c r="G15" s="934">
        <v>655</v>
      </c>
      <c r="H15" s="935">
        <v>23.087768769827282</v>
      </c>
      <c r="I15" s="934">
        <v>55</v>
      </c>
      <c r="J15" s="935">
        <v>8.3969465648854964</v>
      </c>
      <c r="K15" s="932"/>
      <c r="L15" s="934">
        <v>1026</v>
      </c>
      <c r="M15" s="935">
        <v>36.164962989072961</v>
      </c>
      <c r="N15" s="934">
        <v>107</v>
      </c>
      <c r="O15" s="935">
        <v>10.428849902534113</v>
      </c>
      <c r="P15" s="932"/>
      <c r="Q15" s="934">
        <v>1156</v>
      </c>
      <c r="R15" s="935">
        <v>40.747268241099754</v>
      </c>
      <c r="S15" s="934">
        <v>174</v>
      </c>
      <c r="T15" s="935">
        <f t="shared" si="2"/>
        <v>15.051903114186851</v>
      </c>
    </row>
    <row r="16" spans="1:22" s="331" customFormat="1" ht="18" customHeight="1" x14ac:dyDescent="0.2">
      <c r="A16" s="330"/>
      <c r="B16" s="933" t="s">
        <v>5</v>
      </c>
      <c r="C16" s="932"/>
      <c r="D16" s="934">
        <f t="shared" si="0"/>
        <v>3740</v>
      </c>
      <c r="E16" s="935">
        <f t="shared" si="1"/>
        <v>0.75268622443332178</v>
      </c>
      <c r="F16" s="932"/>
      <c r="G16" s="934">
        <v>589</v>
      </c>
      <c r="H16" s="935">
        <v>15.748663101604279</v>
      </c>
      <c r="I16" s="934">
        <v>60</v>
      </c>
      <c r="J16" s="935">
        <v>10.186757215619695</v>
      </c>
      <c r="K16" s="932"/>
      <c r="L16" s="934">
        <v>1487</v>
      </c>
      <c r="M16" s="935">
        <v>39.759358288770052</v>
      </c>
      <c r="N16" s="934">
        <v>208</v>
      </c>
      <c r="O16" s="935">
        <v>13.98789509078682</v>
      </c>
      <c r="P16" s="932"/>
      <c r="Q16" s="934">
        <v>1664</v>
      </c>
      <c r="R16" s="935">
        <v>44.491978609625669</v>
      </c>
      <c r="S16" s="934">
        <v>341</v>
      </c>
      <c r="T16" s="935">
        <f t="shared" si="2"/>
        <v>20.49278846153846</v>
      </c>
    </row>
    <row r="17" spans="1:20" s="331" customFormat="1" ht="18" customHeight="1" x14ac:dyDescent="0.2">
      <c r="A17" s="330"/>
      <c r="B17" s="933" t="s">
        <v>4</v>
      </c>
      <c r="C17" s="932"/>
      <c r="D17" s="934">
        <f t="shared" si="0"/>
        <v>27803</v>
      </c>
      <c r="E17" s="935">
        <f t="shared" si="1"/>
        <v>5.5954371919571244</v>
      </c>
      <c r="F17" s="932"/>
      <c r="G17" s="934">
        <v>3832</v>
      </c>
      <c r="H17" s="935">
        <v>13.782685321727872</v>
      </c>
      <c r="I17" s="934">
        <v>82</v>
      </c>
      <c r="J17" s="935">
        <v>2.1398747390396657</v>
      </c>
      <c r="K17" s="932"/>
      <c r="L17" s="934">
        <v>8463</v>
      </c>
      <c r="M17" s="935">
        <v>30.439161241592632</v>
      </c>
      <c r="N17" s="934">
        <v>338</v>
      </c>
      <c r="O17" s="935">
        <v>3.9938556067588324</v>
      </c>
      <c r="P17" s="932"/>
      <c r="Q17" s="934">
        <v>15508</v>
      </c>
      <c r="R17" s="935">
        <v>55.778153436679489</v>
      </c>
      <c r="S17" s="934">
        <v>1468</v>
      </c>
      <c r="T17" s="935">
        <f t="shared" si="2"/>
        <v>9.4660820221820998</v>
      </c>
    </row>
    <row r="18" spans="1:20" s="331" customFormat="1" ht="18" customHeight="1" x14ac:dyDescent="0.2">
      <c r="A18" s="330"/>
      <c r="B18" s="933" t="s">
        <v>40</v>
      </c>
      <c r="C18" s="932"/>
      <c r="D18" s="934">
        <f t="shared" si="0"/>
        <v>30280</v>
      </c>
      <c r="E18" s="935">
        <f t="shared" si="1"/>
        <v>6.0939408758933116</v>
      </c>
      <c r="F18" s="932"/>
      <c r="G18" s="934">
        <v>5091</v>
      </c>
      <c r="H18" s="935">
        <v>16.813077939233818</v>
      </c>
      <c r="I18" s="934">
        <v>959</v>
      </c>
      <c r="J18" s="935">
        <v>18.837163622078176</v>
      </c>
      <c r="K18" s="932"/>
      <c r="L18" s="934">
        <v>9064</v>
      </c>
      <c r="M18" s="935">
        <v>29.933949801849408</v>
      </c>
      <c r="N18" s="934">
        <v>3048</v>
      </c>
      <c r="O18" s="935">
        <v>33.627537511032656</v>
      </c>
      <c r="P18" s="932"/>
      <c r="Q18" s="934">
        <v>16125</v>
      </c>
      <c r="R18" s="935">
        <v>53.252972258916778</v>
      </c>
      <c r="S18" s="934">
        <v>8326</v>
      </c>
      <c r="T18" s="935">
        <f t="shared" si="2"/>
        <v>51.634108527131787</v>
      </c>
    </row>
    <row r="19" spans="1:20" s="331" customFormat="1" ht="18" customHeight="1" x14ac:dyDescent="0.2">
      <c r="A19" s="330"/>
      <c r="B19" s="933" t="s">
        <v>41</v>
      </c>
      <c r="C19" s="932"/>
      <c r="D19" s="934">
        <f t="shared" si="0"/>
        <v>33622</v>
      </c>
      <c r="E19" s="935">
        <f t="shared" si="1"/>
        <v>6.766528405854852</v>
      </c>
      <c r="F19" s="932"/>
      <c r="G19" s="934">
        <v>4009</v>
      </c>
      <c r="H19" s="935">
        <v>11.923740408066147</v>
      </c>
      <c r="I19" s="934">
        <v>19</v>
      </c>
      <c r="J19" s="935">
        <v>0.47393364928909953</v>
      </c>
      <c r="K19" s="932"/>
      <c r="L19" s="934">
        <v>11909</v>
      </c>
      <c r="M19" s="935">
        <v>35.420260543691626</v>
      </c>
      <c r="N19" s="934">
        <v>38</v>
      </c>
      <c r="O19" s="935">
        <v>0.31908640523973469</v>
      </c>
      <c r="P19" s="932"/>
      <c r="Q19" s="934">
        <v>17704</v>
      </c>
      <c r="R19" s="935">
        <v>52.655999048242222</v>
      </c>
      <c r="S19" s="934">
        <v>25</v>
      </c>
      <c r="T19" s="935">
        <f t="shared" si="2"/>
        <v>0.1412110257568911</v>
      </c>
    </row>
    <row r="20" spans="1:20" s="331" customFormat="1" ht="18" customHeight="1" x14ac:dyDescent="0.2">
      <c r="A20" s="330"/>
      <c r="B20" s="933" t="s">
        <v>3</v>
      </c>
      <c r="C20" s="932"/>
      <c r="D20" s="934">
        <f t="shared" si="0"/>
        <v>86761</v>
      </c>
      <c r="E20" s="935">
        <f t="shared" si="1"/>
        <v>17.46091163584477</v>
      </c>
      <c r="F20" s="932"/>
      <c r="G20" s="934">
        <v>21666</v>
      </c>
      <c r="H20" s="935">
        <v>24.972049653646224</v>
      </c>
      <c r="I20" s="934">
        <v>1575</v>
      </c>
      <c r="J20" s="935">
        <v>7.2694544447521467</v>
      </c>
      <c r="K20" s="932"/>
      <c r="L20" s="934">
        <v>31563</v>
      </c>
      <c r="M20" s="935">
        <v>36.37924874079367</v>
      </c>
      <c r="N20" s="934">
        <v>3726</v>
      </c>
      <c r="O20" s="935">
        <v>11.804961505560307</v>
      </c>
      <c r="P20" s="932"/>
      <c r="Q20" s="934">
        <v>33532</v>
      </c>
      <c r="R20" s="935">
        <v>38.648701605560106</v>
      </c>
      <c r="S20" s="934">
        <v>5967</v>
      </c>
      <c r="T20" s="935">
        <f t="shared" si="2"/>
        <v>17.79494214481689</v>
      </c>
    </row>
    <row r="21" spans="1:20" s="331" customFormat="1" ht="18" customHeight="1" x14ac:dyDescent="0.2">
      <c r="A21" s="330"/>
      <c r="B21" s="933" t="s">
        <v>2</v>
      </c>
      <c r="C21" s="932"/>
      <c r="D21" s="934">
        <f t="shared" si="0"/>
        <v>6778</v>
      </c>
      <c r="E21" s="935">
        <f t="shared" si="1"/>
        <v>1.3640928420345069</v>
      </c>
      <c r="F21" s="932"/>
      <c r="G21" s="934">
        <v>988</v>
      </c>
      <c r="H21" s="935">
        <v>14.576571259958691</v>
      </c>
      <c r="I21" s="934">
        <v>93</v>
      </c>
      <c r="J21" s="935">
        <v>9.4129554655870447</v>
      </c>
      <c r="K21" s="932"/>
      <c r="L21" s="934">
        <v>2161</v>
      </c>
      <c r="M21" s="935">
        <v>31.882561227500737</v>
      </c>
      <c r="N21" s="934">
        <v>271</v>
      </c>
      <c r="O21" s="935">
        <v>12.540490513651086</v>
      </c>
      <c r="P21" s="932"/>
      <c r="Q21" s="934">
        <v>3629</v>
      </c>
      <c r="R21" s="935">
        <v>53.540867512540572</v>
      </c>
      <c r="S21" s="934">
        <v>668</v>
      </c>
      <c r="T21" s="935">
        <f t="shared" si="2"/>
        <v>18.407274731330943</v>
      </c>
    </row>
    <row r="22" spans="1:20" s="331" customFormat="1" ht="18" customHeight="1" x14ac:dyDescent="0.2">
      <c r="A22" s="330"/>
      <c r="B22" s="933" t="s">
        <v>35</v>
      </c>
      <c r="C22" s="932"/>
      <c r="D22" s="934">
        <f t="shared" si="0"/>
        <v>16761</v>
      </c>
      <c r="E22" s="935">
        <f t="shared" si="1"/>
        <v>3.3732015528681574</v>
      </c>
      <c r="F22" s="932"/>
      <c r="G22" s="934">
        <v>4483</v>
      </c>
      <c r="H22" s="935">
        <v>26.746614163832703</v>
      </c>
      <c r="I22" s="934">
        <v>13</v>
      </c>
      <c r="J22" s="935">
        <v>0.28998438545616778</v>
      </c>
      <c r="K22" s="932"/>
      <c r="L22" s="934">
        <v>5849</v>
      </c>
      <c r="M22" s="935">
        <v>34.896485889863371</v>
      </c>
      <c r="N22" s="934">
        <v>49</v>
      </c>
      <c r="O22" s="935">
        <v>0.83775004274234921</v>
      </c>
      <c r="P22" s="932"/>
      <c r="Q22" s="934">
        <v>6429</v>
      </c>
      <c r="R22" s="935">
        <v>38.356899946303919</v>
      </c>
      <c r="S22" s="934">
        <v>131</v>
      </c>
      <c r="T22" s="935">
        <f t="shared" si="2"/>
        <v>2.0376419349821124</v>
      </c>
    </row>
    <row r="23" spans="1:20" s="331" customFormat="1" ht="18" customHeight="1" x14ac:dyDescent="0.2">
      <c r="A23" s="330"/>
      <c r="B23" s="933" t="s">
        <v>42</v>
      </c>
      <c r="C23" s="932"/>
      <c r="D23" s="934">
        <f t="shared" si="0"/>
        <v>77587</v>
      </c>
      <c r="E23" s="935">
        <f t="shared" si="1"/>
        <v>15.614616602970091</v>
      </c>
      <c r="F23" s="932"/>
      <c r="G23" s="934">
        <v>16827</v>
      </c>
      <c r="H23" s="935">
        <v>21.687911634681068</v>
      </c>
      <c r="I23" s="934">
        <v>2114</v>
      </c>
      <c r="J23" s="935">
        <v>12.563142568491115</v>
      </c>
      <c r="K23" s="932"/>
      <c r="L23" s="934">
        <v>28973</v>
      </c>
      <c r="M23" s="935">
        <v>37.342596053462564</v>
      </c>
      <c r="N23" s="934">
        <v>6245</v>
      </c>
      <c r="O23" s="935">
        <v>21.55455078866531</v>
      </c>
      <c r="P23" s="932"/>
      <c r="Q23" s="934">
        <v>31787</v>
      </c>
      <c r="R23" s="935">
        <v>40.969492311856371</v>
      </c>
      <c r="S23" s="934">
        <v>13250</v>
      </c>
      <c r="T23" s="935">
        <f t="shared" si="2"/>
        <v>41.683707175889516</v>
      </c>
    </row>
    <row r="24" spans="1:20" s="331" customFormat="1" ht="18" customHeight="1" x14ac:dyDescent="0.2">
      <c r="A24" s="330">
        <v>47094</v>
      </c>
      <c r="B24" s="933" t="s">
        <v>43</v>
      </c>
      <c r="C24" s="932"/>
      <c r="D24" s="934">
        <f t="shared" si="0"/>
        <v>11851</v>
      </c>
      <c r="E24" s="935">
        <f t="shared" si="1"/>
        <v>2.3850493170479403</v>
      </c>
      <c r="F24" s="932"/>
      <c r="G24" s="934">
        <v>2106</v>
      </c>
      <c r="H24" s="935">
        <v>17.770652265631593</v>
      </c>
      <c r="I24" s="934">
        <v>263</v>
      </c>
      <c r="J24" s="935">
        <v>12.488129154795821</v>
      </c>
      <c r="K24" s="932"/>
      <c r="L24" s="934">
        <v>4143</v>
      </c>
      <c r="M24" s="935">
        <v>34.959075183528817</v>
      </c>
      <c r="N24" s="934">
        <v>771</v>
      </c>
      <c r="O24" s="935">
        <v>18.609703113685736</v>
      </c>
      <c r="P24" s="932"/>
      <c r="Q24" s="934">
        <v>5602</v>
      </c>
      <c r="R24" s="935">
        <v>47.270272550839593</v>
      </c>
      <c r="S24" s="934">
        <v>1596</v>
      </c>
      <c r="T24" s="935">
        <f t="shared" si="2"/>
        <v>28.489825062477685</v>
      </c>
    </row>
    <row r="25" spans="1:20" s="331" customFormat="1" ht="18" customHeight="1" x14ac:dyDescent="0.2">
      <c r="B25" s="933" t="s">
        <v>44</v>
      </c>
      <c r="C25" s="932"/>
      <c r="D25" s="934">
        <f t="shared" si="0"/>
        <v>3439</v>
      </c>
      <c r="E25" s="935">
        <f t="shared" si="1"/>
        <v>0.69210907107652242</v>
      </c>
      <c r="F25" s="932"/>
      <c r="G25" s="934">
        <v>359</v>
      </c>
      <c r="H25" s="935">
        <v>10.439081128234951</v>
      </c>
      <c r="I25" s="934">
        <v>4</v>
      </c>
      <c r="J25" s="935">
        <v>1.1142061281337048</v>
      </c>
      <c r="K25" s="932"/>
      <c r="L25" s="934">
        <v>1107</v>
      </c>
      <c r="M25" s="935">
        <v>32.189589997092177</v>
      </c>
      <c r="N25" s="934">
        <v>7</v>
      </c>
      <c r="O25" s="935">
        <v>0.63233965672990067</v>
      </c>
      <c r="P25" s="932"/>
      <c r="Q25" s="934">
        <v>1973</v>
      </c>
      <c r="R25" s="935">
        <v>57.371328874672869</v>
      </c>
      <c r="S25" s="934">
        <v>11</v>
      </c>
      <c r="T25" s="935">
        <f t="shared" si="2"/>
        <v>0.55752660922453123</v>
      </c>
    </row>
    <row r="26" spans="1:20" s="331" customFormat="1" ht="18" customHeight="1" x14ac:dyDescent="0.2">
      <c r="B26" s="933" t="s">
        <v>45</v>
      </c>
      <c r="C26" s="932"/>
      <c r="D26" s="934">
        <f t="shared" si="0"/>
        <v>25544</v>
      </c>
      <c r="E26" s="935">
        <f t="shared" si="1"/>
        <v>5.1408066622793509</v>
      </c>
      <c r="F26" s="932"/>
      <c r="G26" s="934">
        <v>4295</v>
      </c>
      <c r="H26" s="935">
        <v>16.81412464766677</v>
      </c>
      <c r="I26" s="934">
        <v>566</v>
      </c>
      <c r="J26" s="935">
        <v>13.178114086146683</v>
      </c>
      <c r="K26" s="932"/>
      <c r="L26" s="934">
        <v>8306</v>
      </c>
      <c r="M26" s="935">
        <v>32.516442217350452</v>
      </c>
      <c r="N26" s="934">
        <v>1644</v>
      </c>
      <c r="O26" s="935">
        <v>19.792920780158919</v>
      </c>
      <c r="P26" s="932"/>
      <c r="Q26" s="934">
        <v>12943</v>
      </c>
      <c r="R26" s="935">
        <v>50.669433134982775</v>
      </c>
      <c r="S26" s="934">
        <v>4424</v>
      </c>
      <c r="T26" s="935">
        <f t="shared" si="2"/>
        <v>34.180638182801516</v>
      </c>
    </row>
    <row r="27" spans="1:20" s="331" customFormat="1" ht="18" customHeight="1" x14ac:dyDescent="0.2">
      <c r="B27" s="933" t="s">
        <v>46</v>
      </c>
      <c r="C27" s="932"/>
      <c r="D27" s="934">
        <f t="shared" si="0"/>
        <v>3705</v>
      </c>
      <c r="E27" s="935">
        <f t="shared" si="1"/>
        <v>0.74564236939183348</v>
      </c>
      <c r="F27" s="932"/>
      <c r="G27" s="934">
        <v>488</v>
      </c>
      <c r="H27" s="935">
        <v>13.171390013495277</v>
      </c>
      <c r="I27" s="934">
        <v>135</v>
      </c>
      <c r="J27" s="935">
        <v>27.66393442622951</v>
      </c>
      <c r="K27" s="932"/>
      <c r="L27" s="934">
        <v>1276</v>
      </c>
      <c r="M27" s="935">
        <v>34.439946018893387</v>
      </c>
      <c r="N27" s="934">
        <v>464</v>
      </c>
      <c r="O27" s="935">
        <v>36.363636363636367</v>
      </c>
      <c r="P27" s="932"/>
      <c r="Q27" s="934">
        <v>1941</v>
      </c>
      <c r="R27" s="935">
        <v>52.388663967611336</v>
      </c>
      <c r="S27" s="934">
        <v>976</v>
      </c>
      <c r="T27" s="935">
        <f t="shared" si="2"/>
        <v>50.283359093250901</v>
      </c>
    </row>
    <row r="28" spans="1:20" s="331" customFormat="1" ht="18" customHeight="1" x14ac:dyDescent="0.2">
      <c r="B28" s="955" t="s">
        <v>1</v>
      </c>
      <c r="C28" s="932"/>
      <c r="D28" s="956">
        <f t="shared" si="0"/>
        <v>781</v>
      </c>
      <c r="E28" s="957">
        <f t="shared" si="1"/>
        <v>0.1571785939257819</v>
      </c>
      <c r="F28" s="932"/>
      <c r="G28" s="956">
        <v>191</v>
      </c>
      <c r="H28" s="957">
        <v>24.455825864276566</v>
      </c>
      <c r="I28" s="956">
        <v>8</v>
      </c>
      <c r="J28" s="957">
        <v>4.1884816753926701</v>
      </c>
      <c r="K28" s="932"/>
      <c r="L28" s="956">
        <v>271</v>
      </c>
      <c r="M28" s="957">
        <v>34.699103713188222</v>
      </c>
      <c r="N28" s="956">
        <v>24</v>
      </c>
      <c r="O28" s="957">
        <v>8.8560885608856079</v>
      </c>
      <c r="P28" s="932"/>
      <c r="Q28" s="956">
        <v>319</v>
      </c>
      <c r="R28" s="957">
        <v>40.845070422535215</v>
      </c>
      <c r="S28" s="956">
        <v>61</v>
      </c>
      <c r="T28" s="957">
        <f t="shared" si="2"/>
        <v>19.122257053291534</v>
      </c>
    </row>
    <row r="29" spans="1:20" s="319" customFormat="1" ht="18" customHeight="1" x14ac:dyDescent="0.2">
      <c r="B29" s="1291" t="s">
        <v>0</v>
      </c>
      <c r="C29" s="1284"/>
      <c r="D29" s="1292">
        <f>SUM(D11:D28)</f>
        <v>496887</v>
      </c>
      <c r="E29" s="1293">
        <f t="shared" si="1"/>
        <v>100</v>
      </c>
      <c r="F29" s="1284"/>
      <c r="G29" s="1292">
        <f>SUM(G11:G28)</f>
        <v>96643</v>
      </c>
      <c r="H29" s="1293">
        <f t="shared" ref="H29" si="3">G29/$D29*100</f>
        <v>19.449693793558698</v>
      </c>
      <c r="I29" s="1292">
        <f>SUM(I11:I28)</f>
        <v>6329</v>
      </c>
      <c r="J29" s="1293">
        <f t="shared" ref="J29" si="4">I29/G29*100</f>
        <v>6.5488447171548891</v>
      </c>
      <c r="K29" s="1284"/>
      <c r="L29" s="1292">
        <f>SUM(L11:L28)</f>
        <v>184314</v>
      </c>
      <c r="M29" s="1293">
        <f t="shared" ref="M29" si="5">L29/$D29*100</f>
        <v>37.093745660482163</v>
      </c>
      <c r="N29" s="1292">
        <f>SUM(N11:N28)</f>
        <v>17929</v>
      </c>
      <c r="O29" s="1293">
        <f t="shared" ref="O29" si="6">N29/L29*100</f>
        <v>9.7274216825634507</v>
      </c>
      <c r="P29" s="1284"/>
      <c r="Q29" s="1292">
        <f>SUM(Q11:Q28)</f>
        <v>215930</v>
      </c>
      <c r="R29" s="1293">
        <f t="shared" ref="R29" si="7">Q29/$D29*100</f>
        <v>43.456560545959142</v>
      </c>
      <c r="S29" s="1292">
        <f>SUM(S11:S28)</f>
        <v>43459</v>
      </c>
      <c r="T29" s="1293">
        <f t="shared" si="2"/>
        <v>20.1264298615292</v>
      </c>
    </row>
    <row r="30" spans="1:20" s="328" customFormat="1" ht="6.75" customHeight="1" x14ac:dyDescent="0.2">
      <c r="B30" s="1602"/>
      <c r="C30" s="1602"/>
      <c r="D30" s="1602"/>
      <c r="E30" s="1602"/>
      <c r="F30" s="781"/>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7"/>
      <c r="L32" s="937"/>
    </row>
    <row r="33" spans="2:12" x14ac:dyDescent="0.25">
      <c r="B33" s="937"/>
      <c r="L33" s="937"/>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80</v>
      </c>
    </row>
    <row r="2" spans="1:22" s="343" customFormat="1" ht="49.5" customHeight="1" x14ac:dyDescent="0.25">
      <c r="B2" s="1386"/>
      <c r="C2" s="1386"/>
      <c r="D2" s="1386"/>
      <c r="E2" s="1386"/>
      <c r="F2" s="344"/>
      <c r="G2" s="1584"/>
      <c r="H2" s="1584"/>
      <c r="I2" s="1584"/>
      <c r="J2" s="1584"/>
      <c r="K2" s="1584"/>
      <c r="L2" s="1584"/>
      <c r="M2" s="1584"/>
      <c r="N2" s="1584"/>
      <c r="O2" s="1584"/>
      <c r="P2" s="1584"/>
      <c r="Q2" s="1584"/>
      <c r="R2" s="1584"/>
      <c r="T2" s="344"/>
    </row>
    <row r="3" spans="1:22" s="343" customFormat="1" ht="3" customHeight="1" x14ac:dyDescent="0.25">
      <c r="B3" s="344"/>
      <c r="C3" s="344"/>
      <c r="D3" s="344"/>
      <c r="E3" s="344"/>
      <c r="F3" s="344"/>
      <c r="L3" s="344"/>
      <c r="Q3" s="344"/>
      <c r="T3" s="344"/>
    </row>
    <row r="4" spans="1:22" s="345" customFormat="1" ht="15" customHeight="1" x14ac:dyDescent="0.2">
      <c r="B4" s="1413" t="s">
        <v>436</v>
      </c>
      <c r="C4" s="1413"/>
      <c r="D4" s="1413"/>
      <c r="E4" s="1413"/>
      <c r="F4" s="1413"/>
      <c r="G4" s="1413"/>
      <c r="H4" s="1413"/>
      <c r="I4" s="1413"/>
      <c r="J4" s="1413"/>
      <c r="K4" s="1413"/>
      <c r="L4" s="1413"/>
      <c r="M4" s="1413"/>
      <c r="N4" s="1413"/>
      <c r="O4" s="1413"/>
      <c r="P4" s="1413"/>
      <c r="Q4" s="1413"/>
      <c r="R4" s="1413"/>
      <c r="S4" s="1413"/>
      <c r="T4" s="1413"/>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927"/>
      <c r="V5" s="877"/>
    </row>
    <row r="6" spans="1:22" s="345" customFormat="1" ht="4.5" customHeight="1" x14ac:dyDescent="0.2"/>
    <row r="7" spans="1:22" s="322" customFormat="1" ht="15" customHeight="1" x14ac:dyDescent="0.2">
      <c r="A7" s="316"/>
      <c r="B7" s="1585" t="s">
        <v>12</v>
      </c>
      <c r="C7" s="922"/>
      <c r="D7" s="1604" t="s">
        <v>74</v>
      </c>
      <c r="E7" s="1590"/>
      <c r="F7" s="922"/>
      <c r="G7" s="1606" t="s">
        <v>31</v>
      </c>
      <c r="H7" s="1607"/>
      <c r="I7" s="1607"/>
      <c r="J7" s="1608"/>
      <c r="K7" s="923"/>
      <c r="L7" s="1606" t="s">
        <v>49</v>
      </c>
      <c r="M7" s="1607"/>
      <c r="N7" s="1607"/>
      <c r="O7" s="1608"/>
      <c r="P7" s="923"/>
      <c r="Q7" s="1606" t="s">
        <v>50</v>
      </c>
      <c r="R7" s="1607"/>
      <c r="S7" s="1607"/>
      <c r="T7" s="1608"/>
    </row>
    <row r="8" spans="1:22" s="322" customFormat="1" ht="35.25" customHeight="1" x14ac:dyDescent="0.2">
      <c r="A8" s="316"/>
      <c r="B8" s="1586"/>
      <c r="C8" s="922"/>
      <c r="D8" s="1605"/>
      <c r="E8" s="1593"/>
      <c r="F8" s="922"/>
      <c r="G8" s="1609" t="s">
        <v>69</v>
      </c>
      <c r="H8" s="1610"/>
      <c r="I8" s="1600" t="s">
        <v>129</v>
      </c>
      <c r="J8" s="1601"/>
      <c r="K8" s="959"/>
      <c r="L8" s="1611" t="s">
        <v>69</v>
      </c>
      <c r="M8" s="1612"/>
      <c r="N8" s="1600" t="s">
        <v>129</v>
      </c>
      <c r="O8" s="1601"/>
      <c r="P8" s="959"/>
      <c r="Q8" s="1611" t="s">
        <v>69</v>
      </c>
      <c r="R8" s="1612"/>
      <c r="S8" s="1600" t="s">
        <v>129</v>
      </c>
      <c r="T8" s="1601"/>
    </row>
    <row r="9" spans="1:22" s="322" customFormat="1" ht="29.25" customHeight="1" x14ac:dyDescent="0.2">
      <c r="A9" s="316"/>
      <c r="B9" s="1587"/>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156094</v>
      </c>
      <c r="E11" s="930">
        <f>D11/D$29*100</f>
        <v>45.257887091583335</v>
      </c>
      <c r="F11" s="932"/>
      <c r="G11" s="929">
        <v>30805</v>
      </c>
      <c r="H11" s="930">
        <v>19.734903327482158</v>
      </c>
      <c r="I11" s="929">
        <v>8059</v>
      </c>
      <c r="J11" s="930">
        <v>26.161337445219935</v>
      </c>
      <c r="K11" s="932"/>
      <c r="L11" s="929">
        <v>69344</v>
      </c>
      <c r="M11" s="930">
        <v>44.42451343421272</v>
      </c>
      <c r="N11" s="929">
        <v>17660</v>
      </c>
      <c r="O11" s="930">
        <v>25.467235809875405</v>
      </c>
      <c r="P11" s="932"/>
      <c r="Q11" s="929">
        <v>55945</v>
      </c>
      <c r="R11" s="930">
        <v>35.840583238305122</v>
      </c>
      <c r="S11" s="929">
        <v>15136</v>
      </c>
      <c r="T11" s="930">
        <f>IFERROR(S11/Q11*100,"-")</f>
        <v>27.055143444454377</v>
      </c>
    </row>
    <row r="12" spans="1:22" s="331" customFormat="1" ht="18" customHeight="1" x14ac:dyDescent="0.2">
      <c r="A12" s="330"/>
      <c r="B12" s="933" t="s">
        <v>7</v>
      </c>
      <c r="C12" s="932"/>
      <c r="D12" s="934">
        <f t="shared" ref="D12:D28" si="0">G12+L12+Q12</f>
        <v>5367</v>
      </c>
      <c r="E12" s="935">
        <f t="shared" ref="E12:E29" si="1">D12/D$29*100</f>
        <v>1.5561077300890984</v>
      </c>
      <c r="F12" s="932"/>
      <c r="G12" s="934">
        <v>663</v>
      </c>
      <c r="H12" s="935">
        <v>12.353269983230856</v>
      </c>
      <c r="I12" s="934">
        <v>339</v>
      </c>
      <c r="J12" s="935">
        <v>51.13122171945701</v>
      </c>
      <c r="K12" s="932"/>
      <c r="L12" s="934">
        <v>1594</v>
      </c>
      <c r="M12" s="935">
        <v>29.700018632383081</v>
      </c>
      <c r="N12" s="934">
        <v>717</v>
      </c>
      <c r="O12" s="935">
        <v>44.981179422835631</v>
      </c>
      <c r="P12" s="932"/>
      <c r="Q12" s="934">
        <v>3110</v>
      </c>
      <c r="R12" s="935">
        <v>57.946711384386063</v>
      </c>
      <c r="S12" s="934">
        <v>1400</v>
      </c>
      <c r="T12" s="935">
        <f t="shared" ref="T12:T28" si="2">IFERROR(S12/Q12*100,"-")</f>
        <v>45.016077170418008</v>
      </c>
    </row>
    <row r="13" spans="1:22" s="331" customFormat="1" ht="18" customHeight="1" x14ac:dyDescent="0.2">
      <c r="A13" s="330"/>
      <c r="B13" s="933" t="s">
        <v>37</v>
      </c>
      <c r="C13" s="932"/>
      <c r="D13" s="934">
        <f t="shared" si="0"/>
        <v>7257</v>
      </c>
      <c r="E13" s="935">
        <f t="shared" si="1"/>
        <v>2.1040942420824646</v>
      </c>
      <c r="F13" s="932"/>
      <c r="G13" s="934">
        <v>920</v>
      </c>
      <c r="H13" s="935">
        <v>12.677414909742318</v>
      </c>
      <c r="I13" s="934">
        <v>706</v>
      </c>
      <c r="J13" s="935">
        <v>76.739130434782609</v>
      </c>
      <c r="K13" s="932"/>
      <c r="L13" s="934">
        <v>1894</v>
      </c>
      <c r="M13" s="935">
        <v>26.098938955491253</v>
      </c>
      <c r="N13" s="934">
        <v>1168</v>
      </c>
      <c r="O13" s="935">
        <v>61.668426610348469</v>
      </c>
      <c r="P13" s="932"/>
      <c r="Q13" s="934">
        <v>4443</v>
      </c>
      <c r="R13" s="935">
        <v>61.223646134766426</v>
      </c>
      <c r="S13" s="934">
        <v>2503</v>
      </c>
      <c r="T13" s="935">
        <f t="shared" si="2"/>
        <v>56.335809137969839</v>
      </c>
    </row>
    <row r="14" spans="1:22" s="331" customFormat="1" ht="18" customHeight="1" x14ac:dyDescent="0.2">
      <c r="A14" s="330"/>
      <c r="B14" s="933" t="s">
        <v>38</v>
      </c>
      <c r="C14" s="932"/>
      <c r="D14" s="934">
        <f t="shared" si="0"/>
        <v>2064</v>
      </c>
      <c r="E14" s="935">
        <f t="shared" si="1"/>
        <v>0.5984360638911681</v>
      </c>
      <c r="F14" s="932"/>
      <c r="G14" s="934">
        <v>544</v>
      </c>
      <c r="H14" s="935">
        <v>26.356589147286826</v>
      </c>
      <c r="I14" s="934">
        <v>46</v>
      </c>
      <c r="J14" s="935">
        <v>8.4558823529411775</v>
      </c>
      <c r="K14" s="932"/>
      <c r="L14" s="934">
        <v>793</v>
      </c>
      <c r="M14" s="935">
        <v>38.420542635658919</v>
      </c>
      <c r="N14" s="934">
        <v>53</v>
      </c>
      <c r="O14" s="935">
        <v>6.6834804539722565</v>
      </c>
      <c r="P14" s="932"/>
      <c r="Q14" s="934">
        <v>727</v>
      </c>
      <c r="R14" s="935">
        <v>35.222868217054263</v>
      </c>
      <c r="S14" s="934">
        <v>67</v>
      </c>
      <c r="T14" s="935">
        <f t="shared" si="2"/>
        <v>9.2159559834938101</v>
      </c>
    </row>
    <row r="15" spans="1:22" s="331" customFormat="1" ht="18" customHeight="1" x14ac:dyDescent="0.2">
      <c r="A15" s="330"/>
      <c r="B15" s="933" t="s">
        <v>6</v>
      </c>
      <c r="C15" s="932"/>
      <c r="D15" s="934">
        <f t="shared" si="0"/>
        <v>1413</v>
      </c>
      <c r="E15" s="935">
        <f t="shared" si="1"/>
        <v>0.40968515420456419</v>
      </c>
      <c r="F15" s="932"/>
      <c r="G15" s="934">
        <v>431</v>
      </c>
      <c r="H15" s="935">
        <v>30.502476999292288</v>
      </c>
      <c r="I15" s="934">
        <v>58</v>
      </c>
      <c r="J15" s="935">
        <v>13.45707656612529</v>
      </c>
      <c r="K15" s="932"/>
      <c r="L15" s="934">
        <v>414</v>
      </c>
      <c r="M15" s="935">
        <v>29.29936305732484</v>
      </c>
      <c r="N15" s="934">
        <v>51</v>
      </c>
      <c r="O15" s="935">
        <v>12.318840579710146</v>
      </c>
      <c r="P15" s="932"/>
      <c r="Q15" s="934">
        <v>568</v>
      </c>
      <c r="R15" s="935">
        <v>40.198159943382869</v>
      </c>
      <c r="S15" s="934">
        <v>84</v>
      </c>
      <c r="T15" s="935">
        <f t="shared" si="2"/>
        <v>14.788732394366196</v>
      </c>
    </row>
    <row r="16" spans="1:22" s="331" customFormat="1" ht="18" customHeight="1" x14ac:dyDescent="0.2">
      <c r="A16" s="330"/>
      <c r="B16" s="933" t="s">
        <v>5</v>
      </c>
      <c r="C16" s="932"/>
      <c r="D16" s="934">
        <f t="shared" si="0"/>
        <v>1469</v>
      </c>
      <c r="E16" s="935">
        <f t="shared" si="1"/>
        <v>0.42592179159696025</v>
      </c>
      <c r="F16" s="932"/>
      <c r="G16" s="934">
        <v>441</v>
      </c>
      <c r="H16" s="935">
        <v>30.020422055820283</v>
      </c>
      <c r="I16" s="934">
        <v>141</v>
      </c>
      <c r="J16" s="935">
        <v>31.972789115646261</v>
      </c>
      <c r="K16" s="932"/>
      <c r="L16" s="934">
        <v>585</v>
      </c>
      <c r="M16" s="935">
        <v>39.823008849557525</v>
      </c>
      <c r="N16" s="934">
        <v>201</v>
      </c>
      <c r="O16" s="935">
        <v>34.358974358974358</v>
      </c>
      <c r="P16" s="932"/>
      <c r="Q16" s="934">
        <v>443</v>
      </c>
      <c r="R16" s="935">
        <v>30.156569094622192</v>
      </c>
      <c r="S16" s="934">
        <v>171</v>
      </c>
      <c r="T16" s="935">
        <f t="shared" si="2"/>
        <v>38.60045146726862</v>
      </c>
    </row>
    <row r="17" spans="1:20" s="331" customFormat="1" ht="18" customHeight="1" x14ac:dyDescent="0.2">
      <c r="A17" s="330"/>
      <c r="B17" s="933" t="s">
        <v>4</v>
      </c>
      <c r="C17" s="932"/>
      <c r="D17" s="934">
        <f t="shared" si="0"/>
        <v>20775</v>
      </c>
      <c r="E17" s="935">
        <f t="shared" si="1"/>
        <v>6.0235025326254927</v>
      </c>
      <c r="F17" s="932"/>
      <c r="G17" s="934">
        <v>3386</v>
      </c>
      <c r="H17" s="935">
        <v>16.298435619735258</v>
      </c>
      <c r="I17" s="934">
        <v>1882</v>
      </c>
      <c r="J17" s="935">
        <v>55.581807442409925</v>
      </c>
      <c r="K17" s="932"/>
      <c r="L17" s="934">
        <v>6746</v>
      </c>
      <c r="M17" s="935">
        <v>32.471720818291217</v>
      </c>
      <c r="N17" s="934">
        <v>2886</v>
      </c>
      <c r="O17" s="935">
        <v>42.780907204269198</v>
      </c>
      <c r="P17" s="932"/>
      <c r="Q17" s="934">
        <v>10643</v>
      </c>
      <c r="R17" s="935">
        <v>51.229843561973517</v>
      </c>
      <c r="S17" s="934">
        <v>4477</v>
      </c>
      <c r="T17" s="935">
        <f t="shared" si="2"/>
        <v>42.06520717842713</v>
      </c>
    </row>
    <row r="18" spans="1:20" s="331" customFormat="1" ht="18" customHeight="1" x14ac:dyDescent="0.2">
      <c r="A18" s="330"/>
      <c r="B18" s="933" t="s">
        <v>40</v>
      </c>
      <c r="C18" s="932"/>
      <c r="D18" s="934">
        <f t="shared" si="0"/>
        <v>15563</v>
      </c>
      <c r="E18" s="935">
        <f t="shared" si="1"/>
        <v>4.5123354953189194</v>
      </c>
      <c r="F18" s="932"/>
      <c r="G18" s="934">
        <v>2810</v>
      </c>
      <c r="H18" s="935">
        <v>18.055644798560689</v>
      </c>
      <c r="I18" s="934">
        <v>616</v>
      </c>
      <c r="J18" s="935">
        <v>21.921708185053383</v>
      </c>
      <c r="K18" s="932"/>
      <c r="L18" s="934">
        <v>4538</v>
      </c>
      <c r="M18" s="935">
        <v>29.158902525220071</v>
      </c>
      <c r="N18" s="934">
        <v>1333</v>
      </c>
      <c r="O18" s="935">
        <v>29.374173644777436</v>
      </c>
      <c r="P18" s="932"/>
      <c r="Q18" s="934">
        <v>8215</v>
      </c>
      <c r="R18" s="935">
        <v>52.785452676219236</v>
      </c>
      <c r="S18" s="934">
        <v>3003</v>
      </c>
      <c r="T18" s="935">
        <f t="shared" si="2"/>
        <v>36.555082166768102</v>
      </c>
    </row>
    <row r="19" spans="1:20" s="331" customFormat="1" ht="18" customHeight="1" x14ac:dyDescent="0.2">
      <c r="A19" s="330"/>
      <c r="B19" s="933" t="s">
        <v>41</v>
      </c>
      <c r="C19" s="932"/>
      <c r="D19" s="934">
        <f t="shared" si="0"/>
        <v>33759</v>
      </c>
      <c r="E19" s="935">
        <f t="shared" si="1"/>
        <v>9.7880828880338893</v>
      </c>
      <c r="F19" s="932"/>
      <c r="G19" s="934">
        <v>5856</v>
      </c>
      <c r="H19" s="935">
        <v>17.346485381675997</v>
      </c>
      <c r="I19" s="934">
        <v>1022</v>
      </c>
      <c r="J19" s="935">
        <v>17.452185792349727</v>
      </c>
      <c r="K19" s="932"/>
      <c r="L19" s="934">
        <v>13124</v>
      </c>
      <c r="M19" s="935">
        <v>38.875559110163216</v>
      </c>
      <c r="N19" s="934">
        <v>3667</v>
      </c>
      <c r="O19" s="935">
        <v>27.941176470588236</v>
      </c>
      <c r="P19" s="932"/>
      <c r="Q19" s="934">
        <v>14779</v>
      </c>
      <c r="R19" s="935">
        <v>43.777955508160787</v>
      </c>
      <c r="S19" s="934">
        <v>8018</v>
      </c>
      <c r="T19" s="935">
        <f t="shared" si="2"/>
        <v>54.252655795385337</v>
      </c>
    </row>
    <row r="20" spans="1:20" s="331" customFormat="1" ht="18" customHeight="1" x14ac:dyDescent="0.2">
      <c r="A20" s="330"/>
      <c r="B20" s="933" t="s">
        <v>3</v>
      </c>
      <c r="C20" s="932"/>
      <c r="D20" s="934">
        <f t="shared" si="0"/>
        <v>5814</v>
      </c>
      <c r="E20" s="935">
        <f t="shared" si="1"/>
        <v>1.6857108892748311</v>
      </c>
      <c r="F20" s="932"/>
      <c r="G20" s="934">
        <v>1025</v>
      </c>
      <c r="H20" s="935">
        <v>17.62985896112831</v>
      </c>
      <c r="I20" s="934">
        <v>248</v>
      </c>
      <c r="J20" s="935">
        <v>24.195121951219512</v>
      </c>
      <c r="K20" s="932"/>
      <c r="L20" s="934">
        <v>1986</v>
      </c>
      <c r="M20" s="935">
        <v>34.158926728586167</v>
      </c>
      <c r="N20" s="934">
        <v>405</v>
      </c>
      <c r="O20" s="935">
        <v>20.392749244712991</v>
      </c>
      <c r="P20" s="932"/>
      <c r="Q20" s="934">
        <v>2803</v>
      </c>
      <c r="R20" s="935">
        <v>48.211214310285513</v>
      </c>
      <c r="S20" s="934">
        <v>530</v>
      </c>
      <c r="T20" s="935">
        <f t="shared" si="2"/>
        <v>18.908312522297539</v>
      </c>
    </row>
    <row r="21" spans="1:20" s="331" customFormat="1" ht="18" customHeight="1" x14ac:dyDescent="0.2">
      <c r="A21" s="330"/>
      <c r="B21" s="933" t="s">
        <v>2</v>
      </c>
      <c r="C21" s="932"/>
      <c r="D21" s="934">
        <f t="shared" si="0"/>
        <v>938</v>
      </c>
      <c r="E21" s="935">
        <f t="shared" si="1"/>
        <v>0.27196367632263357</v>
      </c>
      <c r="F21" s="932"/>
      <c r="G21" s="934">
        <v>197</v>
      </c>
      <c r="H21" s="935">
        <v>21.002132196162044</v>
      </c>
      <c r="I21" s="934">
        <v>125</v>
      </c>
      <c r="J21" s="935">
        <v>63.451776649746193</v>
      </c>
      <c r="K21" s="932"/>
      <c r="L21" s="934">
        <v>296</v>
      </c>
      <c r="M21" s="935">
        <v>31.556503198294244</v>
      </c>
      <c r="N21" s="934">
        <v>166</v>
      </c>
      <c r="O21" s="935">
        <v>56.081081081081088</v>
      </c>
      <c r="P21" s="932"/>
      <c r="Q21" s="934">
        <v>445</v>
      </c>
      <c r="R21" s="935">
        <v>47.441364605543711</v>
      </c>
      <c r="S21" s="934">
        <v>260</v>
      </c>
      <c r="T21" s="935">
        <f t="shared" si="2"/>
        <v>58.426966292134829</v>
      </c>
    </row>
    <row r="22" spans="1:20" s="331" customFormat="1" ht="18" customHeight="1" x14ac:dyDescent="0.2">
      <c r="A22" s="330"/>
      <c r="B22" s="933" t="s">
        <v>35</v>
      </c>
      <c r="C22" s="932"/>
      <c r="D22" s="934">
        <f t="shared" si="0"/>
        <v>24865</v>
      </c>
      <c r="E22" s="935">
        <f t="shared" si="1"/>
        <v>7.2093569421772754</v>
      </c>
      <c r="F22" s="932"/>
      <c r="G22" s="934">
        <v>8806</v>
      </c>
      <c r="H22" s="935">
        <v>35.415242308465714</v>
      </c>
      <c r="I22" s="934">
        <v>5590</v>
      </c>
      <c r="J22" s="935">
        <v>63.479445832387007</v>
      </c>
      <c r="K22" s="932"/>
      <c r="L22" s="934">
        <v>8671</v>
      </c>
      <c r="M22" s="935">
        <v>34.872310476573496</v>
      </c>
      <c r="N22" s="934">
        <v>5125</v>
      </c>
      <c r="O22" s="935">
        <v>59.105062853188798</v>
      </c>
      <c r="P22" s="932"/>
      <c r="Q22" s="934">
        <v>7388</v>
      </c>
      <c r="R22" s="935">
        <v>29.71244721496079</v>
      </c>
      <c r="S22" s="934">
        <v>4102</v>
      </c>
      <c r="T22" s="935">
        <f t="shared" si="2"/>
        <v>55.522468868435304</v>
      </c>
    </row>
    <row r="23" spans="1:20" s="331" customFormat="1" ht="18" customHeight="1" x14ac:dyDescent="0.2">
      <c r="A23" s="330"/>
      <c r="B23" s="933" t="s">
        <v>42</v>
      </c>
      <c r="C23" s="932"/>
      <c r="D23" s="934">
        <f t="shared" si="0"/>
        <v>53790</v>
      </c>
      <c r="E23" s="935">
        <f t="shared" si="1"/>
        <v>15.595870095303264</v>
      </c>
      <c r="F23" s="932"/>
      <c r="G23" s="934">
        <v>14577</v>
      </c>
      <c r="H23" s="935">
        <v>27.099832682654768</v>
      </c>
      <c r="I23" s="934">
        <v>2811</v>
      </c>
      <c r="J23" s="935">
        <v>19.283803251697883</v>
      </c>
      <c r="K23" s="932"/>
      <c r="L23" s="934">
        <v>21155</v>
      </c>
      <c r="M23" s="935">
        <v>39.3288715374605</v>
      </c>
      <c r="N23" s="934">
        <v>4032</v>
      </c>
      <c r="O23" s="935">
        <v>19.059324036870716</v>
      </c>
      <c r="P23" s="932"/>
      <c r="Q23" s="934">
        <v>18058</v>
      </c>
      <c r="R23" s="935">
        <v>33.571295779884736</v>
      </c>
      <c r="S23" s="934">
        <v>4204</v>
      </c>
      <c r="T23" s="935">
        <f t="shared" si="2"/>
        <v>23.280540480673388</v>
      </c>
    </row>
    <row r="24" spans="1:20" s="331" customFormat="1" ht="18" customHeight="1" x14ac:dyDescent="0.2">
      <c r="A24" s="330">
        <v>47094</v>
      </c>
      <c r="B24" s="933" t="s">
        <v>43</v>
      </c>
      <c r="C24" s="932"/>
      <c r="D24" s="934">
        <f t="shared" si="0"/>
        <v>3774</v>
      </c>
      <c r="E24" s="935">
        <f t="shared" si="1"/>
        <v>1.0942333842661185</v>
      </c>
      <c r="F24" s="932"/>
      <c r="G24" s="934">
        <v>534</v>
      </c>
      <c r="H24" s="935">
        <v>14.149443561208267</v>
      </c>
      <c r="I24" s="934">
        <v>246</v>
      </c>
      <c r="J24" s="935">
        <v>46.067415730337082</v>
      </c>
      <c r="K24" s="932"/>
      <c r="L24" s="934">
        <v>1197</v>
      </c>
      <c r="M24" s="935">
        <v>31.717011128775834</v>
      </c>
      <c r="N24" s="934">
        <v>423</v>
      </c>
      <c r="O24" s="935">
        <v>35.338345864661655</v>
      </c>
      <c r="P24" s="932"/>
      <c r="Q24" s="934">
        <v>2043</v>
      </c>
      <c r="R24" s="935">
        <v>54.133545310015897</v>
      </c>
      <c r="S24" s="934">
        <v>698</v>
      </c>
      <c r="T24" s="935">
        <f t="shared" si="2"/>
        <v>34.165442976015662</v>
      </c>
    </row>
    <row r="25" spans="1:20" s="331" customFormat="1" ht="18" customHeight="1" x14ac:dyDescent="0.2">
      <c r="B25" s="933" t="s">
        <v>44</v>
      </c>
      <c r="C25" s="932"/>
      <c r="D25" s="934">
        <f t="shared" si="0"/>
        <v>1123</v>
      </c>
      <c r="E25" s="935">
        <f t="shared" si="1"/>
        <v>0.3256025677082276</v>
      </c>
      <c r="F25" s="932"/>
      <c r="G25" s="934">
        <v>167</v>
      </c>
      <c r="H25" s="935">
        <v>14.870881567230631</v>
      </c>
      <c r="I25" s="934">
        <v>2</v>
      </c>
      <c r="J25" s="935">
        <v>1.1976047904191618</v>
      </c>
      <c r="K25" s="932"/>
      <c r="L25" s="934">
        <v>304</v>
      </c>
      <c r="M25" s="935">
        <v>27.070347284060553</v>
      </c>
      <c r="N25" s="934">
        <v>3</v>
      </c>
      <c r="O25" s="935">
        <v>0.98684210526315785</v>
      </c>
      <c r="P25" s="932"/>
      <c r="Q25" s="934">
        <v>652</v>
      </c>
      <c r="R25" s="935">
        <v>58.058771148708821</v>
      </c>
      <c r="S25" s="934">
        <v>4</v>
      </c>
      <c r="T25" s="935">
        <f t="shared" si="2"/>
        <v>0.61349693251533743</v>
      </c>
    </row>
    <row r="26" spans="1:20" s="331" customFormat="1" ht="18" customHeight="1" x14ac:dyDescent="0.2">
      <c r="B26" s="933" t="s">
        <v>45</v>
      </c>
      <c r="C26" s="932"/>
      <c r="D26" s="934">
        <f t="shared" si="0"/>
        <v>5845</v>
      </c>
      <c r="E26" s="935">
        <f t="shared" si="1"/>
        <v>1.6946990278313361</v>
      </c>
      <c r="F26" s="932"/>
      <c r="G26" s="934">
        <v>1344</v>
      </c>
      <c r="H26" s="935">
        <v>22.994011976047904</v>
      </c>
      <c r="I26" s="934">
        <v>149</v>
      </c>
      <c r="J26" s="935">
        <v>11.086309523809524</v>
      </c>
      <c r="K26" s="932"/>
      <c r="L26" s="934">
        <v>1833</v>
      </c>
      <c r="M26" s="935">
        <v>31.360136869118904</v>
      </c>
      <c r="N26" s="934">
        <v>304</v>
      </c>
      <c r="O26" s="935">
        <v>16.584833606110202</v>
      </c>
      <c r="P26" s="932"/>
      <c r="Q26" s="934">
        <v>2668</v>
      </c>
      <c r="R26" s="935">
        <v>45.645851154833188</v>
      </c>
      <c r="S26" s="934">
        <v>768</v>
      </c>
      <c r="T26" s="935">
        <f t="shared" si="2"/>
        <v>28.785607196401799</v>
      </c>
    </row>
    <row r="27" spans="1:20" s="331" customFormat="1" ht="18" customHeight="1" x14ac:dyDescent="0.2">
      <c r="B27" s="933" t="s">
        <v>46</v>
      </c>
      <c r="C27" s="932"/>
      <c r="D27" s="934">
        <f t="shared" si="0"/>
        <v>3724</v>
      </c>
      <c r="E27" s="935">
        <f t="shared" si="1"/>
        <v>1.0797363865943364</v>
      </c>
      <c r="F27" s="932"/>
      <c r="G27" s="934">
        <v>701</v>
      </c>
      <c r="H27" s="935">
        <v>18.823845327604726</v>
      </c>
      <c r="I27" s="934">
        <v>143</v>
      </c>
      <c r="J27" s="935">
        <v>20.399429386590583</v>
      </c>
      <c r="K27" s="932"/>
      <c r="L27" s="934">
        <v>1411</v>
      </c>
      <c r="M27" s="935">
        <v>37.889366272824923</v>
      </c>
      <c r="N27" s="934">
        <v>320</v>
      </c>
      <c r="O27" s="935">
        <v>22.678951098511693</v>
      </c>
      <c r="P27" s="932"/>
      <c r="Q27" s="934">
        <v>1612</v>
      </c>
      <c r="R27" s="935">
        <v>43.286788399570355</v>
      </c>
      <c r="S27" s="934">
        <v>643</v>
      </c>
      <c r="T27" s="935">
        <f t="shared" si="2"/>
        <v>39.888337468982634</v>
      </c>
    </row>
    <row r="28" spans="1:20" s="331" customFormat="1" ht="18" customHeight="1" x14ac:dyDescent="0.2">
      <c r="B28" s="955" t="s">
        <v>1</v>
      </c>
      <c r="C28" s="932"/>
      <c r="D28" s="956">
        <f t="shared" si="0"/>
        <v>1265</v>
      </c>
      <c r="E28" s="957">
        <f t="shared" si="1"/>
        <v>0.36677404109608902</v>
      </c>
      <c r="F28" s="932"/>
      <c r="G28" s="956">
        <v>362</v>
      </c>
      <c r="H28" s="957">
        <v>28.616600790513836</v>
      </c>
      <c r="I28" s="956">
        <v>153</v>
      </c>
      <c r="J28" s="957">
        <v>42.265193370165747</v>
      </c>
      <c r="K28" s="932"/>
      <c r="L28" s="956">
        <v>423</v>
      </c>
      <c r="M28" s="957">
        <v>33.438735177865617</v>
      </c>
      <c r="N28" s="956">
        <v>169</v>
      </c>
      <c r="O28" s="957">
        <v>39.952718676122934</v>
      </c>
      <c r="P28" s="932"/>
      <c r="Q28" s="956">
        <v>480</v>
      </c>
      <c r="R28" s="957">
        <v>37.944664031620547</v>
      </c>
      <c r="S28" s="956">
        <v>235</v>
      </c>
      <c r="T28" s="957">
        <f t="shared" si="2"/>
        <v>48.958333333333329</v>
      </c>
    </row>
    <row r="29" spans="1:20" s="319" customFormat="1" ht="18" customHeight="1" x14ac:dyDescent="0.2">
      <c r="B29" s="1291" t="s">
        <v>0</v>
      </c>
      <c r="C29" s="1284"/>
      <c r="D29" s="1292">
        <f>SUM(D11:D28)</f>
        <v>344899</v>
      </c>
      <c r="E29" s="1293">
        <f t="shared" si="1"/>
        <v>100</v>
      </c>
      <c r="F29" s="1284"/>
      <c r="G29" s="1292">
        <f>SUM(G11:G28)</f>
        <v>73569</v>
      </c>
      <c r="H29" s="1293">
        <f t="shared" ref="H29" si="3">G29/$D29*100</f>
        <v>21.330592434306855</v>
      </c>
      <c r="I29" s="1292">
        <f>SUM(I11:I28)</f>
        <v>22336</v>
      </c>
      <c r="J29" s="1293">
        <f>I29/G29*100</f>
        <v>30.360613845505579</v>
      </c>
      <c r="K29" s="1284"/>
      <c r="L29" s="1292">
        <f>SUM(L11:L28)</f>
        <v>136308</v>
      </c>
      <c r="M29" s="1293">
        <f t="shared" ref="M29" si="4">L29/$D29*100</f>
        <v>39.521135172905694</v>
      </c>
      <c r="N29" s="1292">
        <f>SUM(N11:N28)</f>
        <v>38683</v>
      </c>
      <c r="O29" s="1293">
        <f>N29/L29*100</f>
        <v>28.379112011033836</v>
      </c>
      <c r="P29" s="1284"/>
      <c r="Q29" s="1292">
        <f>SUM(Q11:Q28)</f>
        <v>135022</v>
      </c>
      <c r="R29" s="1293">
        <f t="shared" ref="R29" si="5">Q29/$D29*100</f>
        <v>39.148272392787455</v>
      </c>
      <c r="S29" s="1292">
        <f>SUM(S11:S28)</f>
        <v>46303</v>
      </c>
      <c r="T29" s="1293">
        <f>S29/Q29*100</f>
        <v>34.292930041030353</v>
      </c>
    </row>
    <row r="30" spans="1:20" s="328" customFormat="1" ht="6.75" customHeight="1" x14ac:dyDescent="0.2">
      <c r="B30" s="1602"/>
      <c r="C30" s="1602"/>
      <c r="D30" s="1602"/>
      <c r="E30" s="1602"/>
      <c r="F30" s="781"/>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7"/>
      <c r="L32" s="937"/>
    </row>
    <row r="33" spans="2:12" x14ac:dyDescent="0.25">
      <c r="B33" s="937"/>
      <c r="L33" s="937"/>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63</v>
      </c>
    </row>
    <row r="2" spans="1:22" s="343" customFormat="1" ht="49.5" customHeight="1" x14ac:dyDescent="0.25">
      <c r="B2" s="1386"/>
      <c r="C2" s="1386"/>
      <c r="D2" s="1386"/>
      <c r="E2" s="1386"/>
      <c r="F2" s="344"/>
      <c r="G2" s="1584"/>
      <c r="H2" s="1584"/>
      <c r="I2" s="1584"/>
      <c r="J2" s="1584"/>
      <c r="K2" s="1584"/>
      <c r="L2" s="1584"/>
      <c r="M2" s="1584"/>
      <c r="N2" s="1584"/>
      <c r="O2" s="1584"/>
      <c r="P2" s="1584"/>
      <c r="Q2" s="1584"/>
      <c r="R2" s="1584"/>
      <c r="T2" s="344"/>
    </row>
    <row r="3" spans="1:22" s="343" customFormat="1" ht="3" customHeight="1" x14ac:dyDescent="0.25">
      <c r="B3" s="344"/>
      <c r="C3" s="344"/>
      <c r="D3" s="344"/>
      <c r="E3" s="344"/>
      <c r="F3" s="344"/>
      <c r="L3" s="344"/>
      <c r="Q3" s="344"/>
      <c r="T3" s="344"/>
    </row>
    <row r="4" spans="1:22" s="345" customFormat="1" ht="15" customHeight="1" x14ac:dyDescent="0.2">
      <c r="B4" s="1413" t="s">
        <v>435</v>
      </c>
      <c r="C4" s="1413"/>
      <c r="D4" s="1413"/>
      <c r="E4" s="1413"/>
      <c r="F4" s="1413"/>
      <c r="G4" s="1413"/>
      <c r="H4" s="1413"/>
      <c r="I4" s="1413"/>
      <c r="J4" s="1413"/>
      <c r="K4" s="1413"/>
      <c r="L4" s="1413"/>
      <c r="M4" s="1413"/>
      <c r="N4" s="1413"/>
      <c r="O4" s="1413"/>
      <c r="P4" s="1413"/>
      <c r="Q4" s="1413"/>
      <c r="R4" s="1413"/>
      <c r="S4" s="1413"/>
      <c r="T4" s="1413"/>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927"/>
      <c r="V5" s="877"/>
    </row>
    <row r="6" spans="1:22" s="345" customFormat="1" ht="4.5" customHeight="1" x14ac:dyDescent="0.2"/>
    <row r="7" spans="1:22" s="322" customFormat="1" ht="15" customHeight="1" x14ac:dyDescent="0.2">
      <c r="A7" s="316"/>
      <c r="B7" s="1585" t="s">
        <v>12</v>
      </c>
      <c r="C7" s="922"/>
      <c r="D7" s="1604" t="s">
        <v>75</v>
      </c>
      <c r="E7" s="1590"/>
      <c r="F7" s="922"/>
      <c r="G7" s="1606" t="s">
        <v>31</v>
      </c>
      <c r="H7" s="1607"/>
      <c r="I7" s="1607"/>
      <c r="J7" s="1608"/>
      <c r="K7" s="923"/>
      <c r="L7" s="1606" t="s">
        <v>49</v>
      </c>
      <c r="M7" s="1607"/>
      <c r="N7" s="1607"/>
      <c r="O7" s="1608"/>
      <c r="P7" s="923"/>
      <c r="Q7" s="1606" t="s">
        <v>50</v>
      </c>
      <c r="R7" s="1607"/>
      <c r="S7" s="1607"/>
      <c r="T7" s="1608"/>
    </row>
    <row r="8" spans="1:22" s="322" customFormat="1" ht="35.25" customHeight="1" x14ac:dyDescent="0.2">
      <c r="A8" s="316"/>
      <c r="B8" s="1586"/>
      <c r="C8" s="922"/>
      <c r="D8" s="1605"/>
      <c r="E8" s="1593"/>
      <c r="F8" s="922"/>
      <c r="G8" s="1609" t="s">
        <v>69</v>
      </c>
      <c r="H8" s="1610"/>
      <c r="I8" s="1600" t="s">
        <v>129</v>
      </c>
      <c r="J8" s="1601"/>
      <c r="K8" s="959"/>
      <c r="L8" s="1611" t="s">
        <v>69</v>
      </c>
      <c r="M8" s="1612"/>
      <c r="N8" s="1600" t="s">
        <v>129</v>
      </c>
      <c r="O8" s="1601"/>
      <c r="P8" s="959"/>
      <c r="Q8" s="1611" t="s">
        <v>69</v>
      </c>
      <c r="R8" s="1612"/>
      <c r="S8" s="1600" t="s">
        <v>129</v>
      </c>
      <c r="T8" s="1601"/>
    </row>
    <row r="9" spans="1:22" s="322" customFormat="1" ht="29.25" customHeight="1" x14ac:dyDescent="0.2">
      <c r="A9" s="316"/>
      <c r="B9" s="1587"/>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14738</v>
      </c>
      <c r="E11" s="930">
        <f>D11/D$29*100</f>
        <v>13.752881125015165</v>
      </c>
      <c r="F11" s="932"/>
      <c r="G11" s="929">
        <v>5981</v>
      </c>
      <c r="H11" s="930">
        <v>40.582168543900124</v>
      </c>
      <c r="I11" s="929">
        <v>2085</v>
      </c>
      <c r="J11" s="930">
        <v>34.860391238923256</v>
      </c>
      <c r="K11" s="932"/>
      <c r="L11" s="929">
        <v>8209</v>
      </c>
      <c r="M11" s="930">
        <v>55.699552178043156</v>
      </c>
      <c r="N11" s="929">
        <v>3390</v>
      </c>
      <c r="O11" s="930">
        <v>41.296138384699724</v>
      </c>
      <c r="P11" s="932"/>
      <c r="Q11" s="929">
        <v>548</v>
      </c>
      <c r="R11" s="930">
        <v>3.7182792780567242</v>
      </c>
      <c r="S11" s="929">
        <v>446</v>
      </c>
      <c r="T11" s="930">
        <f>IFERROR(S11/Q11*100,"-")</f>
        <v>81.386861313868607</v>
      </c>
    </row>
    <row r="12" spans="1:22" s="331" customFormat="1" ht="18" customHeight="1" x14ac:dyDescent="0.2">
      <c r="A12" s="330"/>
      <c r="B12" s="933" t="s">
        <v>7</v>
      </c>
      <c r="C12" s="932"/>
      <c r="D12" s="934">
        <f t="shared" ref="D12:D28" si="0">G12+L12+Q12</f>
        <v>1750</v>
      </c>
      <c r="E12" s="935">
        <f t="shared" ref="E12:E29" si="1">D12/D$29*100</f>
        <v>1.6330263243843492</v>
      </c>
      <c r="F12" s="932"/>
      <c r="G12" s="934">
        <v>469</v>
      </c>
      <c r="H12" s="935">
        <v>26.8</v>
      </c>
      <c r="I12" s="934">
        <v>219</v>
      </c>
      <c r="J12" s="935">
        <v>46.695095948827294</v>
      </c>
      <c r="K12" s="932"/>
      <c r="L12" s="934">
        <v>655</v>
      </c>
      <c r="M12" s="935">
        <v>37.428571428571431</v>
      </c>
      <c r="N12" s="934">
        <v>271</v>
      </c>
      <c r="O12" s="935">
        <v>41.374045801526712</v>
      </c>
      <c r="P12" s="932"/>
      <c r="Q12" s="934">
        <v>626</v>
      </c>
      <c r="R12" s="935">
        <v>35.771428571428572</v>
      </c>
      <c r="S12" s="934">
        <v>137</v>
      </c>
      <c r="T12" s="935">
        <f t="shared" ref="T12:T28" si="2">IFERROR(S12/Q12*100,"-")</f>
        <v>21.884984025559106</v>
      </c>
    </row>
    <row r="13" spans="1:22" s="331" customFormat="1" ht="18" customHeight="1" x14ac:dyDescent="0.2">
      <c r="A13" s="330"/>
      <c r="B13" s="933" t="s">
        <v>37</v>
      </c>
      <c r="C13" s="932"/>
      <c r="D13" s="934">
        <f t="shared" si="0"/>
        <v>2222</v>
      </c>
      <c r="E13" s="935">
        <f t="shared" si="1"/>
        <v>2.073476853018299</v>
      </c>
      <c r="F13" s="932"/>
      <c r="G13" s="934">
        <v>572</v>
      </c>
      <c r="H13" s="935">
        <v>25.742574257425744</v>
      </c>
      <c r="I13" s="934">
        <v>10</v>
      </c>
      <c r="J13" s="935">
        <v>1.7482517482517483</v>
      </c>
      <c r="K13" s="932"/>
      <c r="L13" s="934">
        <v>857</v>
      </c>
      <c r="M13" s="935">
        <v>38.568856885688568</v>
      </c>
      <c r="N13" s="934">
        <v>16</v>
      </c>
      <c r="O13" s="935">
        <v>1.8669778296382729</v>
      </c>
      <c r="P13" s="932"/>
      <c r="Q13" s="934">
        <v>793</v>
      </c>
      <c r="R13" s="935">
        <v>35.688568856885688</v>
      </c>
      <c r="S13" s="934">
        <v>25</v>
      </c>
      <c r="T13" s="935">
        <f t="shared" si="2"/>
        <v>3.1525851197982346</v>
      </c>
    </row>
    <row r="14" spans="1:22" s="331" customFormat="1" ht="18" customHeight="1" x14ac:dyDescent="0.2">
      <c r="A14" s="330"/>
      <c r="B14" s="933" t="s">
        <v>38</v>
      </c>
      <c r="C14" s="932"/>
      <c r="D14" s="934">
        <f t="shared" si="0"/>
        <v>1697</v>
      </c>
      <c r="E14" s="935">
        <f t="shared" si="1"/>
        <v>1.5835689557029946</v>
      </c>
      <c r="F14" s="932"/>
      <c r="G14" s="934">
        <v>586</v>
      </c>
      <c r="H14" s="935">
        <v>34.531526222746024</v>
      </c>
      <c r="I14" s="934">
        <v>271</v>
      </c>
      <c r="J14" s="935">
        <v>46.245733788395903</v>
      </c>
      <c r="K14" s="932"/>
      <c r="L14" s="934">
        <v>921</v>
      </c>
      <c r="M14" s="935">
        <v>54.272245138479668</v>
      </c>
      <c r="N14" s="934">
        <v>192</v>
      </c>
      <c r="O14" s="935">
        <v>20.846905537459286</v>
      </c>
      <c r="P14" s="932"/>
      <c r="Q14" s="934">
        <v>190</v>
      </c>
      <c r="R14" s="935">
        <v>11.196228638774308</v>
      </c>
      <c r="S14" s="934">
        <v>56</v>
      </c>
      <c r="T14" s="935">
        <f t="shared" si="2"/>
        <v>29.473684210526311</v>
      </c>
    </row>
    <row r="15" spans="1:22" s="331" customFormat="1" ht="18" customHeight="1" x14ac:dyDescent="0.2">
      <c r="A15" s="330"/>
      <c r="B15" s="933" t="s">
        <v>6</v>
      </c>
      <c r="C15" s="932"/>
      <c r="D15" s="934">
        <f t="shared" si="0"/>
        <v>5776</v>
      </c>
      <c r="E15" s="935">
        <f t="shared" si="1"/>
        <v>5.3899200283680004</v>
      </c>
      <c r="F15" s="932"/>
      <c r="G15" s="934">
        <v>1462</v>
      </c>
      <c r="H15" s="935">
        <v>25.31163434903047</v>
      </c>
      <c r="I15" s="934">
        <v>746</v>
      </c>
      <c r="J15" s="935">
        <v>51.02599179206566</v>
      </c>
      <c r="K15" s="932"/>
      <c r="L15" s="934">
        <v>2000</v>
      </c>
      <c r="M15" s="935">
        <v>34.626038781163437</v>
      </c>
      <c r="N15" s="934">
        <v>1142</v>
      </c>
      <c r="O15" s="935">
        <v>57.099999999999994</v>
      </c>
      <c r="P15" s="932"/>
      <c r="Q15" s="934">
        <v>2314</v>
      </c>
      <c r="R15" s="935">
        <v>40.062326869806093</v>
      </c>
      <c r="S15" s="934">
        <v>1544</v>
      </c>
      <c r="T15" s="935">
        <f t="shared" si="2"/>
        <v>66.724286949006057</v>
      </c>
    </row>
    <row r="16" spans="1:22" s="331" customFormat="1" ht="18" customHeight="1" x14ac:dyDescent="0.2">
      <c r="A16" s="330"/>
      <c r="B16" s="933" t="s">
        <v>5</v>
      </c>
      <c r="C16" s="932"/>
      <c r="D16" s="934">
        <f t="shared" si="0"/>
        <v>2255</v>
      </c>
      <c r="E16" s="935">
        <f t="shared" si="1"/>
        <v>2.1042710637066899</v>
      </c>
      <c r="F16" s="932"/>
      <c r="G16" s="934">
        <v>774</v>
      </c>
      <c r="H16" s="935">
        <v>34.323725055432377</v>
      </c>
      <c r="I16" s="934">
        <v>2</v>
      </c>
      <c r="J16" s="935">
        <v>0.2583979328165375</v>
      </c>
      <c r="K16" s="932"/>
      <c r="L16" s="934">
        <v>865</v>
      </c>
      <c r="M16" s="935">
        <v>38.35920177383592</v>
      </c>
      <c r="N16" s="934">
        <v>3</v>
      </c>
      <c r="O16" s="935">
        <v>0.34682080924855491</v>
      </c>
      <c r="P16" s="932"/>
      <c r="Q16" s="934">
        <v>616</v>
      </c>
      <c r="R16" s="935">
        <v>27.31707317073171</v>
      </c>
      <c r="S16" s="934">
        <v>7</v>
      </c>
      <c r="T16" s="935">
        <f t="shared" si="2"/>
        <v>1.1363636363636365</v>
      </c>
    </row>
    <row r="17" spans="1:20" s="331" customFormat="1" ht="18" customHeight="1" x14ac:dyDescent="0.2">
      <c r="A17" s="330"/>
      <c r="B17" s="933" t="s">
        <v>4</v>
      </c>
      <c r="C17" s="932"/>
      <c r="D17" s="934">
        <f t="shared" si="0"/>
        <v>8090</v>
      </c>
      <c r="E17" s="935">
        <f t="shared" si="1"/>
        <v>7.5492474081539331</v>
      </c>
      <c r="F17" s="932"/>
      <c r="G17" s="934">
        <v>2061</v>
      </c>
      <c r="H17" s="935">
        <v>25.475896168108775</v>
      </c>
      <c r="I17" s="934">
        <v>20</v>
      </c>
      <c r="J17" s="935">
        <v>0.97040271712760784</v>
      </c>
      <c r="K17" s="932"/>
      <c r="L17" s="934">
        <v>2458</v>
      </c>
      <c r="M17" s="935">
        <v>30.383189122373299</v>
      </c>
      <c r="N17" s="934">
        <v>15</v>
      </c>
      <c r="O17" s="935">
        <v>0.6102522375915379</v>
      </c>
      <c r="P17" s="932"/>
      <c r="Q17" s="934">
        <v>3571</v>
      </c>
      <c r="R17" s="935">
        <v>44.140914709517922</v>
      </c>
      <c r="S17" s="934">
        <v>22</v>
      </c>
      <c r="T17" s="935">
        <f t="shared" si="2"/>
        <v>0.61607392887146462</v>
      </c>
    </row>
    <row r="18" spans="1:20" s="331" customFormat="1" ht="18" customHeight="1" x14ac:dyDescent="0.2">
      <c r="A18" s="330"/>
      <c r="B18" s="933" t="s">
        <v>40</v>
      </c>
      <c r="C18" s="932"/>
      <c r="D18" s="934">
        <f t="shared" si="0"/>
        <v>3717</v>
      </c>
      <c r="E18" s="935">
        <f t="shared" si="1"/>
        <v>3.4685479129923578</v>
      </c>
      <c r="F18" s="932"/>
      <c r="G18" s="934">
        <v>1212</v>
      </c>
      <c r="H18" s="935">
        <v>32.606941081517355</v>
      </c>
      <c r="I18" s="934">
        <v>316</v>
      </c>
      <c r="J18" s="935">
        <v>26.072607260726073</v>
      </c>
      <c r="K18" s="932"/>
      <c r="L18" s="934">
        <v>1509</v>
      </c>
      <c r="M18" s="935">
        <v>40.597255851493145</v>
      </c>
      <c r="N18" s="934">
        <v>658</v>
      </c>
      <c r="O18" s="935">
        <v>43.605036447978797</v>
      </c>
      <c r="P18" s="932"/>
      <c r="Q18" s="934">
        <v>996</v>
      </c>
      <c r="R18" s="935">
        <v>26.79580306698951</v>
      </c>
      <c r="S18" s="934">
        <v>524</v>
      </c>
      <c r="T18" s="935">
        <f t="shared" si="2"/>
        <v>52.610441767068274</v>
      </c>
    </row>
    <row r="19" spans="1:20" s="331" customFormat="1" ht="18" customHeight="1" x14ac:dyDescent="0.2">
      <c r="A19" s="330"/>
      <c r="B19" s="933" t="s">
        <v>41</v>
      </c>
      <c r="C19" s="932"/>
      <c r="D19" s="934">
        <f t="shared" si="0"/>
        <v>13972</v>
      </c>
      <c r="E19" s="935">
        <f t="shared" si="1"/>
        <v>13.038082173884643</v>
      </c>
      <c r="F19" s="932"/>
      <c r="G19" s="934">
        <v>3528</v>
      </c>
      <c r="H19" s="935">
        <v>25.250501002004004</v>
      </c>
      <c r="I19" s="934">
        <v>297</v>
      </c>
      <c r="J19" s="935">
        <v>8.4183673469387745</v>
      </c>
      <c r="K19" s="932"/>
      <c r="L19" s="934">
        <v>7224</v>
      </c>
      <c r="M19" s="935">
        <v>51.703406813627254</v>
      </c>
      <c r="N19" s="934">
        <v>1169</v>
      </c>
      <c r="O19" s="935">
        <v>16.18217054263566</v>
      </c>
      <c r="P19" s="932"/>
      <c r="Q19" s="934">
        <v>3220</v>
      </c>
      <c r="R19" s="935">
        <v>23.046092184368739</v>
      </c>
      <c r="S19" s="934">
        <v>2817</v>
      </c>
      <c r="T19" s="935">
        <f t="shared" si="2"/>
        <v>87.484472049689444</v>
      </c>
    </row>
    <row r="20" spans="1:20" s="331" customFormat="1" ht="18" customHeight="1" x14ac:dyDescent="0.2">
      <c r="A20" s="330"/>
      <c r="B20" s="933" t="s">
        <v>3</v>
      </c>
      <c r="C20" s="932"/>
      <c r="D20" s="934">
        <f t="shared" si="0"/>
        <v>9373</v>
      </c>
      <c r="E20" s="935">
        <f t="shared" si="1"/>
        <v>8.7464889934025738</v>
      </c>
      <c r="F20" s="932"/>
      <c r="G20" s="934">
        <v>2984</v>
      </c>
      <c r="H20" s="935">
        <v>31.836125040008532</v>
      </c>
      <c r="I20" s="934">
        <v>312</v>
      </c>
      <c r="J20" s="935">
        <v>10.455764075067025</v>
      </c>
      <c r="K20" s="932"/>
      <c r="L20" s="934">
        <v>4204</v>
      </c>
      <c r="M20" s="935">
        <v>44.852235143497282</v>
      </c>
      <c r="N20" s="934">
        <v>727</v>
      </c>
      <c r="O20" s="935">
        <v>17.293054234062797</v>
      </c>
      <c r="P20" s="932"/>
      <c r="Q20" s="934">
        <v>2185</v>
      </c>
      <c r="R20" s="935">
        <v>23.311639816494186</v>
      </c>
      <c r="S20" s="934">
        <v>476</v>
      </c>
      <c r="T20" s="935">
        <f t="shared" si="2"/>
        <v>21.784897025171624</v>
      </c>
    </row>
    <row r="21" spans="1:20" s="331" customFormat="1" ht="18" customHeight="1" x14ac:dyDescent="0.2">
      <c r="A21" s="330"/>
      <c r="B21" s="933" t="s">
        <v>2</v>
      </c>
      <c r="C21" s="932"/>
      <c r="D21" s="934">
        <f t="shared" si="0"/>
        <v>2367</v>
      </c>
      <c r="E21" s="935">
        <f t="shared" si="1"/>
        <v>2.2087847484672882</v>
      </c>
      <c r="F21" s="932"/>
      <c r="G21" s="934">
        <v>746</v>
      </c>
      <c r="H21" s="935">
        <v>31.516687790452046</v>
      </c>
      <c r="I21" s="934">
        <v>512</v>
      </c>
      <c r="J21" s="935">
        <v>68.632707774798931</v>
      </c>
      <c r="K21" s="932"/>
      <c r="L21" s="934">
        <v>898</v>
      </c>
      <c r="M21" s="935">
        <v>37.938318546683561</v>
      </c>
      <c r="N21" s="934">
        <v>644</v>
      </c>
      <c r="O21" s="935">
        <v>71.714922048997778</v>
      </c>
      <c r="P21" s="932"/>
      <c r="Q21" s="934">
        <v>723</v>
      </c>
      <c r="R21" s="935">
        <v>30.544993662864385</v>
      </c>
      <c r="S21" s="934">
        <v>562</v>
      </c>
      <c r="T21" s="935">
        <f t="shared" si="2"/>
        <v>77.731673582295997</v>
      </c>
    </row>
    <row r="22" spans="1:20" s="331" customFormat="1" ht="18" customHeight="1" x14ac:dyDescent="0.2">
      <c r="A22" s="330"/>
      <c r="B22" s="933" t="s">
        <v>35</v>
      </c>
      <c r="C22" s="932"/>
      <c r="D22" s="934">
        <f t="shared" si="0"/>
        <v>8981</v>
      </c>
      <c r="E22" s="935">
        <f t="shared" si="1"/>
        <v>8.3806910967404793</v>
      </c>
      <c r="F22" s="932"/>
      <c r="G22" s="934">
        <v>1972</v>
      </c>
      <c r="H22" s="935">
        <v>21.957465761051111</v>
      </c>
      <c r="I22" s="934">
        <v>344</v>
      </c>
      <c r="J22" s="935">
        <v>17.444219066937119</v>
      </c>
      <c r="K22" s="932"/>
      <c r="L22" s="934">
        <v>3212</v>
      </c>
      <c r="M22" s="935">
        <v>35.76439149315221</v>
      </c>
      <c r="N22" s="934">
        <v>936</v>
      </c>
      <c r="O22" s="935">
        <v>29.140722291407222</v>
      </c>
      <c r="P22" s="932"/>
      <c r="Q22" s="934">
        <v>3797</v>
      </c>
      <c r="R22" s="935">
        <v>42.278142745796679</v>
      </c>
      <c r="S22" s="934">
        <v>1645</v>
      </c>
      <c r="T22" s="935">
        <f t="shared" si="2"/>
        <v>43.323676586779037</v>
      </c>
    </row>
    <row r="23" spans="1:20" s="331" customFormat="1" ht="18" customHeight="1" x14ac:dyDescent="0.2">
      <c r="A23" s="330"/>
      <c r="B23" s="933" t="s">
        <v>42</v>
      </c>
      <c r="C23" s="932"/>
      <c r="D23" s="934">
        <f t="shared" si="0"/>
        <v>18231</v>
      </c>
      <c r="E23" s="935">
        <f t="shared" si="1"/>
        <v>17.012401668486323</v>
      </c>
      <c r="F23" s="932"/>
      <c r="G23" s="934">
        <v>6882</v>
      </c>
      <c r="H23" s="935">
        <v>37.7488892545664</v>
      </c>
      <c r="I23" s="934">
        <v>2441</v>
      </c>
      <c r="J23" s="935">
        <v>35.469340308049986</v>
      </c>
      <c r="K23" s="932"/>
      <c r="L23" s="934">
        <v>7926</v>
      </c>
      <c r="M23" s="935">
        <v>43.475399045581703</v>
      </c>
      <c r="N23" s="934">
        <v>3947</v>
      </c>
      <c r="O23" s="935">
        <v>49.798132727731513</v>
      </c>
      <c r="P23" s="932"/>
      <c r="Q23" s="934">
        <v>3423</v>
      </c>
      <c r="R23" s="935">
        <v>18.7757116998519</v>
      </c>
      <c r="S23" s="934">
        <v>2059</v>
      </c>
      <c r="T23" s="935">
        <f t="shared" si="2"/>
        <v>60.15191352614665</v>
      </c>
    </row>
    <row r="24" spans="1:20" s="331" customFormat="1" ht="18" customHeight="1" x14ac:dyDescent="0.2">
      <c r="A24" s="330">
        <v>47094</v>
      </c>
      <c r="B24" s="933" t="s">
        <v>43</v>
      </c>
      <c r="C24" s="932"/>
      <c r="D24" s="934">
        <f t="shared" si="0"/>
        <v>4068</v>
      </c>
      <c r="E24" s="935">
        <f t="shared" si="1"/>
        <v>3.7960863357688752</v>
      </c>
      <c r="F24" s="932"/>
      <c r="G24" s="934">
        <v>1430</v>
      </c>
      <c r="H24" s="935">
        <v>35.152409046214359</v>
      </c>
      <c r="I24" s="934">
        <v>340</v>
      </c>
      <c r="J24" s="935">
        <v>23.776223776223777</v>
      </c>
      <c r="K24" s="932"/>
      <c r="L24" s="934">
        <v>2011</v>
      </c>
      <c r="M24" s="935">
        <v>49.434611602753201</v>
      </c>
      <c r="N24" s="934">
        <v>365</v>
      </c>
      <c r="O24" s="935">
        <v>18.150174042764792</v>
      </c>
      <c r="P24" s="932"/>
      <c r="Q24" s="934">
        <v>627</v>
      </c>
      <c r="R24" s="935">
        <v>15.412979351032449</v>
      </c>
      <c r="S24" s="934">
        <v>180</v>
      </c>
      <c r="T24" s="935">
        <f t="shared" si="2"/>
        <v>28.708133971291865</v>
      </c>
    </row>
    <row r="25" spans="1:20" s="331" customFormat="1" ht="18" customHeight="1" x14ac:dyDescent="0.2">
      <c r="B25" s="933" t="s">
        <v>44</v>
      </c>
      <c r="C25" s="932"/>
      <c r="D25" s="934">
        <f t="shared" si="0"/>
        <v>764</v>
      </c>
      <c r="E25" s="935">
        <f t="shared" si="1"/>
        <v>0.71293263533122442</v>
      </c>
      <c r="F25" s="932"/>
      <c r="G25" s="934">
        <v>189</v>
      </c>
      <c r="H25" s="935">
        <v>24.738219895287958</v>
      </c>
      <c r="I25" s="934">
        <v>39</v>
      </c>
      <c r="J25" s="935">
        <v>20.634920634920633</v>
      </c>
      <c r="K25" s="932"/>
      <c r="L25" s="934">
        <v>329</v>
      </c>
      <c r="M25" s="935">
        <v>43.062827225130889</v>
      </c>
      <c r="N25" s="934">
        <v>109</v>
      </c>
      <c r="O25" s="935">
        <v>33.130699088145896</v>
      </c>
      <c r="P25" s="932"/>
      <c r="Q25" s="934">
        <v>246</v>
      </c>
      <c r="R25" s="935">
        <v>32.198952879581149</v>
      </c>
      <c r="S25" s="934">
        <v>94</v>
      </c>
      <c r="T25" s="935">
        <f t="shared" si="2"/>
        <v>38.211382113821138</v>
      </c>
    </row>
    <row r="26" spans="1:20" s="331" customFormat="1" ht="18" customHeight="1" x14ac:dyDescent="0.2">
      <c r="B26" s="933" t="s">
        <v>45</v>
      </c>
      <c r="C26" s="932"/>
      <c r="D26" s="934">
        <f t="shared" si="0"/>
        <v>7728</v>
      </c>
      <c r="E26" s="935">
        <f t="shared" si="1"/>
        <v>7.2114442484812855</v>
      </c>
      <c r="F26" s="932"/>
      <c r="G26" s="934">
        <v>1933</v>
      </c>
      <c r="H26" s="935">
        <v>25.012939958592135</v>
      </c>
      <c r="I26" s="934">
        <v>236</v>
      </c>
      <c r="J26" s="935">
        <v>12.209001551991722</v>
      </c>
      <c r="K26" s="932"/>
      <c r="L26" s="934">
        <v>3238</v>
      </c>
      <c r="M26" s="935">
        <v>41.899585921325048</v>
      </c>
      <c r="N26" s="934">
        <v>433</v>
      </c>
      <c r="O26" s="935">
        <v>13.372452130945028</v>
      </c>
      <c r="P26" s="932"/>
      <c r="Q26" s="934">
        <v>2557</v>
      </c>
      <c r="R26" s="935">
        <v>33.087474120082817</v>
      </c>
      <c r="S26" s="934">
        <v>670</v>
      </c>
      <c r="T26" s="935">
        <f t="shared" si="2"/>
        <v>26.202581149784905</v>
      </c>
    </row>
    <row r="27" spans="1:20" s="331" customFormat="1" ht="18" customHeight="1" x14ac:dyDescent="0.2">
      <c r="B27" s="933" t="s">
        <v>46</v>
      </c>
      <c r="C27" s="932"/>
      <c r="D27" s="934">
        <f t="shared" si="0"/>
        <v>1366</v>
      </c>
      <c r="E27" s="935">
        <f t="shared" si="1"/>
        <v>1.2746936909194404</v>
      </c>
      <c r="F27" s="932"/>
      <c r="G27" s="934">
        <v>427</v>
      </c>
      <c r="H27" s="935">
        <v>31.259150805270863</v>
      </c>
      <c r="I27" s="934">
        <v>38</v>
      </c>
      <c r="J27" s="935">
        <v>8.8992974238875888</v>
      </c>
      <c r="K27" s="932"/>
      <c r="L27" s="934">
        <v>692</v>
      </c>
      <c r="M27" s="935">
        <v>50.658857979502194</v>
      </c>
      <c r="N27" s="934">
        <v>67</v>
      </c>
      <c r="O27" s="935">
        <v>9.6820809248554909</v>
      </c>
      <c r="P27" s="932"/>
      <c r="Q27" s="934">
        <v>247</v>
      </c>
      <c r="R27" s="935">
        <v>18.081991215226939</v>
      </c>
      <c r="S27" s="934">
        <v>62</v>
      </c>
      <c r="T27" s="935">
        <f t="shared" si="2"/>
        <v>25.101214574898783</v>
      </c>
    </row>
    <row r="28" spans="1:20" s="331" customFormat="1" ht="18" customHeight="1" x14ac:dyDescent="0.2">
      <c r="B28" s="955" t="s">
        <v>1</v>
      </c>
      <c r="C28" s="932"/>
      <c r="D28" s="956">
        <f t="shared" si="0"/>
        <v>68</v>
      </c>
      <c r="E28" s="957">
        <f t="shared" si="1"/>
        <v>6.3454737176077566E-2</v>
      </c>
      <c r="F28" s="932"/>
      <c r="G28" s="956">
        <v>20</v>
      </c>
      <c r="H28" s="957">
        <v>29.411764705882355</v>
      </c>
      <c r="I28" s="956">
        <v>11</v>
      </c>
      <c r="J28" s="957">
        <v>55.000000000000007</v>
      </c>
      <c r="K28" s="932"/>
      <c r="L28" s="956">
        <v>31</v>
      </c>
      <c r="M28" s="957">
        <v>45.588235294117645</v>
      </c>
      <c r="N28" s="956">
        <v>15</v>
      </c>
      <c r="O28" s="957">
        <v>48.387096774193552</v>
      </c>
      <c r="P28" s="932"/>
      <c r="Q28" s="956">
        <v>17</v>
      </c>
      <c r="R28" s="957">
        <v>25</v>
      </c>
      <c r="S28" s="956">
        <v>9</v>
      </c>
      <c r="T28" s="957">
        <f t="shared" si="2"/>
        <v>52.941176470588239</v>
      </c>
    </row>
    <row r="29" spans="1:20" s="319" customFormat="1" ht="18" customHeight="1" x14ac:dyDescent="0.2">
      <c r="B29" s="1291" t="s">
        <v>0</v>
      </c>
      <c r="C29" s="1284"/>
      <c r="D29" s="1292">
        <f>SUM(D11:D28)</f>
        <v>107163</v>
      </c>
      <c r="E29" s="1293">
        <f t="shared" si="1"/>
        <v>100</v>
      </c>
      <c r="F29" s="1284"/>
      <c r="G29" s="1292">
        <f>SUM(G11:G28)</f>
        <v>33228</v>
      </c>
      <c r="H29" s="1293">
        <f t="shared" ref="H29" si="3">G29/$D29*100</f>
        <v>31.006970689510371</v>
      </c>
      <c r="I29" s="1292">
        <f>SUM(I11:I28)</f>
        <v>8239</v>
      </c>
      <c r="J29" s="1293">
        <f>I29/G29*100</f>
        <v>24.795353316480075</v>
      </c>
      <c r="K29" s="1284"/>
      <c r="L29" s="1292">
        <f>SUM(L11:L28)</f>
        <v>47239</v>
      </c>
      <c r="M29" s="1293">
        <f t="shared" ref="M29" si="4">L29/$D29*100</f>
        <v>44.081446021481298</v>
      </c>
      <c r="N29" s="1292">
        <f>SUM(N11:N28)</f>
        <v>14099</v>
      </c>
      <c r="O29" s="1293">
        <f>N29/L29*100</f>
        <v>29.846101737970741</v>
      </c>
      <c r="P29" s="1284"/>
      <c r="Q29" s="1292">
        <f>SUM(Q11:Q28)</f>
        <v>26696</v>
      </c>
      <c r="R29" s="1293">
        <f t="shared" ref="R29" si="5">Q29/$D29*100</f>
        <v>24.911583289008334</v>
      </c>
      <c r="S29" s="1292">
        <f>SUM(S11:S28)</f>
        <v>11335</v>
      </c>
      <c r="T29" s="1293">
        <f>S29/Q29*100</f>
        <v>42.459544501048846</v>
      </c>
    </row>
    <row r="30" spans="1:20" s="328" customFormat="1" ht="6.75" customHeight="1" x14ac:dyDescent="0.2">
      <c r="B30" s="1602"/>
      <c r="C30" s="1602"/>
      <c r="D30" s="1602"/>
      <c r="E30" s="1602"/>
      <c r="F30" s="781"/>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7"/>
      <c r="L32" s="937"/>
    </row>
    <row r="33" spans="2:12" x14ac:dyDescent="0.25">
      <c r="B33" s="937"/>
      <c r="L33" s="937"/>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1" t="s">
        <v>367</v>
      </c>
      <c r="C3" s="1361"/>
      <c r="D3" s="1361"/>
      <c r="E3" s="1361"/>
      <c r="F3" s="1361"/>
      <c r="G3" s="1361"/>
      <c r="H3" s="1361"/>
      <c r="I3" s="1361"/>
      <c r="J3" s="1361"/>
      <c r="K3" s="1361"/>
      <c r="L3" s="1361"/>
      <c r="M3" s="1361"/>
      <c r="N3" s="1361"/>
      <c r="O3" s="1361"/>
      <c r="P3" s="1361"/>
      <c r="Q3" s="1361"/>
      <c r="R3" s="1361"/>
      <c r="S3" s="1361"/>
      <c r="T3" s="1361"/>
      <c r="U3" s="1361"/>
      <c r="V3" s="1361"/>
      <c r="W3" s="1361"/>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EVO_sol!W6</f>
        <v>45535</v>
      </c>
      <c r="X6" s="1369"/>
    </row>
    <row r="7" spans="1:26" x14ac:dyDescent="0.25">
      <c r="B7" s="225"/>
      <c r="C7" s="219"/>
      <c r="D7" s="226">
        <v>43465</v>
      </c>
      <c r="E7" s="227">
        <v>43830</v>
      </c>
      <c r="F7" s="228">
        <v>44196</v>
      </c>
      <c r="G7" s="228">
        <v>44561</v>
      </c>
      <c r="H7" s="228">
        <v>44926</v>
      </c>
      <c r="I7" s="228">
        <v>45291</v>
      </c>
      <c r="J7" s="228">
        <f>EVO!J7</f>
        <v>45535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354473</v>
      </c>
      <c r="E9" s="300">
        <v>361314</v>
      </c>
      <c r="F9" s="300">
        <v>351802</v>
      </c>
      <c r="G9" s="254">
        <v>362202</v>
      </c>
      <c r="H9" s="254">
        <v>375118</v>
      </c>
      <c r="I9" s="254">
        <v>392545</v>
      </c>
      <c r="J9" s="301">
        <v>386023</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-5.7923311492974472E-3</v>
      </c>
      <c r="X9" s="279">
        <v>-2249</v>
      </c>
    </row>
    <row r="10" spans="1:26" x14ac:dyDescent="0.25">
      <c r="B10" s="303" t="s">
        <v>7</v>
      </c>
      <c r="C10" s="219"/>
      <c r="D10" s="253">
        <v>42117</v>
      </c>
      <c r="E10" s="254">
        <v>47743</v>
      </c>
      <c r="F10" s="254">
        <v>44726</v>
      </c>
      <c r="G10" s="254">
        <v>45995</v>
      </c>
      <c r="H10" s="254">
        <v>46968</v>
      </c>
      <c r="I10" s="254">
        <v>48583</v>
      </c>
      <c r="J10" s="257">
        <v>50813</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5.7700713973481088E-2</v>
      </c>
      <c r="X10" s="257">
        <v>2772</v>
      </c>
    </row>
    <row r="11" spans="1:26" x14ac:dyDescent="0.25">
      <c r="B11" s="303" t="s">
        <v>37</v>
      </c>
      <c r="C11" s="219"/>
      <c r="D11" s="253">
        <v>33668</v>
      </c>
      <c r="E11" s="254">
        <v>35198</v>
      </c>
      <c r="F11" s="254">
        <v>35711</v>
      </c>
      <c r="G11" s="254">
        <v>38230</v>
      </c>
      <c r="H11" s="254">
        <v>40199</v>
      </c>
      <c r="I11" s="254">
        <v>41209</v>
      </c>
      <c r="J11" s="257">
        <v>41120</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-1.3719658447663874E-2</v>
      </c>
      <c r="X11" s="257">
        <v>-572</v>
      </c>
    </row>
    <row r="12" spans="1:26" x14ac:dyDescent="0.25">
      <c r="B12" s="303" t="s">
        <v>38</v>
      </c>
      <c r="C12" s="219"/>
      <c r="D12" s="253">
        <v>25370</v>
      </c>
      <c r="E12" s="254">
        <v>30928</v>
      </c>
      <c r="F12" s="254">
        <v>31586</v>
      </c>
      <c r="G12" s="254">
        <v>33061</v>
      </c>
      <c r="H12" s="254">
        <v>36020</v>
      </c>
      <c r="I12" s="254">
        <v>40725</v>
      </c>
      <c r="J12" s="257">
        <v>43210</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0.10215533732942217</v>
      </c>
      <c r="X12" s="257">
        <v>4005</v>
      </c>
    </row>
    <row r="13" spans="1:26" x14ac:dyDescent="0.25">
      <c r="B13" s="303" t="s">
        <v>6</v>
      </c>
      <c r="C13" s="219"/>
      <c r="D13" s="253">
        <v>35850</v>
      </c>
      <c r="E13" s="254">
        <v>37916</v>
      </c>
      <c r="F13" s="254">
        <v>38655</v>
      </c>
      <c r="G13" s="254">
        <v>42298</v>
      </c>
      <c r="H13" s="254">
        <v>47498</v>
      </c>
      <c r="I13" s="254">
        <v>52927</v>
      </c>
      <c r="J13" s="257">
        <v>56213</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9.4276815261826075E-2</v>
      </c>
      <c r="X13" s="257">
        <v>4843</v>
      </c>
      <c r="Z13" s="224"/>
    </row>
    <row r="14" spans="1:26" x14ac:dyDescent="0.25">
      <c r="B14" s="303" t="s">
        <v>5</v>
      </c>
      <c r="C14" s="219"/>
      <c r="D14" s="253">
        <v>24151</v>
      </c>
      <c r="E14" s="254">
        <v>24993</v>
      </c>
      <c r="F14" s="254">
        <v>24832</v>
      </c>
      <c r="G14" s="254">
        <v>22687</v>
      </c>
      <c r="H14" s="254">
        <v>22423</v>
      </c>
      <c r="I14" s="254">
        <v>23077</v>
      </c>
      <c r="J14" s="257">
        <v>23300</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1.4101671309192154E-2</v>
      </c>
      <c r="X14" s="257">
        <v>324</v>
      </c>
      <c r="Z14" s="224"/>
    </row>
    <row r="15" spans="1:26" x14ac:dyDescent="0.25">
      <c r="B15" s="303" t="s">
        <v>4</v>
      </c>
      <c r="C15" s="219"/>
      <c r="D15" s="253">
        <v>120362</v>
      </c>
      <c r="E15" s="254">
        <v>134693</v>
      </c>
      <c r="F15" s="254">
        <v>132386</v>
      </c>
      <c r="G15" s="254">
        <v>133847</v>
      </c>
      <c r="H15" s="254">
        <v>139217</v>
      </c>
      <c r="I15" s="254">
        <v>150140</v>
      </c>
      <c r="J15" s="257">
        <v>154017</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6.5433943469057398E-2</v>
      </c>
      <c r="X15" s="257">
        <v>9459</v>
      </c>
      <c r="Z15" s="224"/>
    </row>
    <row r="16" spans="1:26" x14ac:dyDescent="0.25">
      <c r="B16" s="303" t="s">
        <v>40</v>
      </c>
      <c r="C16" s="219"/>
      <c r="D16" s="253">
        <v>81735</v>
      </c>
      <c r="E16" s="254">
        <v>85461</v>
      </c>
      <c r="F16" s="254">
        <v>81399</v>
      </c>
      <c r="G16" s="254">
        <v>83372</v>
      </c>
      <c r="H16" s="254">
        <v>86743</v>
      </c>
      <c r="I16" s="254">
        <v>91940</v>
      </c>
      <c r="J16" s="257">
        <v>95643</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5.3719964304207446E-2</v>
      </c>
      <c r="X16" s="257">
        <v>4876</v>
      </c>
      <c r="Z16" s="224"/>
    </row>
    <row r="17" spans="2:28" x14ac:dyDescent="0.25">
      <c r="B17" s="303" t="s">
        <v>41</v>
      </c>
      <c r="C17" s="219"/>
      <c r="D17" s="253">
        <v>292526</v>
      </c>
      <c r="E17" s="254">
        <v>307817</v>
      </c>
      <c r="F17" s="254">
        <v>300021</v>
      </c>
      <c r="G17" s="254">
        <v>315907</v>
      </c>
      <c r="H17" s="254">
        <v>330438</v>
      </c>
      <c r="I17" s="254">
        <v>327571</v>
      </c>
      <c r="J17" s="257">
        <v>342169</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-1.1064142835456314E-3</v>
      </c>
      <c r="X17" s="257">
        <v>-379</v>
      </c>
      <c r="Z17" s="224"/>
    </row>
    <row r="18" spans="2:28" x14ac:dyDescent="0.25">
      <c r="B18" s="303" t="s">
        <v>3</v>
      </c>
      <c r="C18" s="219"/>
      <c r="D18" s="253">
        <v>102144</v>
      </c>
      <c r="E18" s="254">
        <v>121696</v>
      </c>
      <c r="F18" s="254">
        <v>136159</v>
      </c>
      <c r="G18" s="254">
        <v>151649</v>
      </c>
      <c r="H18" s="254">
        <v>169110</v>
      </c>
      <c r="I18" s="254">
        <v>189030</v>
      </c>
      <c r="J18" s="257">
        <v>196336</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8.1526529173276963E-2</v>
      </c>
      <c r="X18" s="257">
        <v>14800</v>
      </c>
      <c r="Z18" s="224"/>
    </row>
    <row r="19" spans="2:28" x14ac:dyDescent="0.25">
      <c r="B19" s="303" t="s">
        <v>2</v>
      </c>
      <c r="C19" s="219"/>
      <c r="D19" s="253">
        <v>46533</v>
      </c>
      <c r="E19" s="254">
        <v>49654</v>
      </c>
      <c r="F19" s="254">
        <v>49281</v>
      </c>
      <c r="G19" s="254">
        <v>50941</v>
      </c>
      <c r="H19" s="254">
        <v>53876</v>
      </c>
      <c r="I19" s="254">
        <v>56464</v>
      </c>
      <c r="J19" s="257">
        <v>56463</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1.9776766363242215E-2</v>
      </c>
      <c r="X19" s="257">
        <v>1095</v>
      </c>
      <c r="Z19" s="224"/>
    </row>
    <row r="20" spans="2:28" x14ac:dyDescent="0.25">
      <c r="B20" s="303" t="s">
        <v>35</v>
      </c>
      <c r="C20" s="219"/>
      <c r="D20" s="253">
        <v>79727</v>
      </c>
      <c r="E20" s="254">
        <v>80292</v>
      </c>
      <c r="F20" s="254">
        <v>77049</v>
      </c>
      <c r="G20" s="254">
        <v>77553</v>
      </c>
      <c r="H20" s="254">
        <v>79015</v>
      </c>
      <c r="I20" s="254">
        <v>83386</v>
      </c>
      <c r="J20" s="257">
        <v>84246</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1.4950906571893352E-2</v>
      </c>
      <c r="X20" s="257">
        <v>1241</v>
      </c>
      <c r="Z20" s="224"/>
    </row>
    <row r="21" spans="2:28" x14ac:dyDescent="0.25">
      <c r="B21" s="303" t="s">
        <v>42</v>
      </c>
      <c r="C21" s="219"/>
      <c r="D21" s="253">
        <v>215050</v>
      </c>
      <c r="E21" s="254">
        <v>227239</v>
      </c>
      <c r="F21" s="254">
        <v>216497</v>
      </c>
      <c r="G21" s="254">
        <v>215854</v>
      </c>
      <c r="H21" s="254">
        <v>224758</v>
      </c>
      <c r="I21" s="254">
        <v>237020</v>
      </c>
      <c r="J21" s="257">
        <v>252326</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7.6802273726256587E-2</v>
      </c>
      <c r="X21" s="257">
        <v>17997</v>
      </c>
      <c r="Z21" s="224"/>
    </row>
    <row r="22" spans="2:28" x14ac:dyDescent="0.25">
      <c r="B22" s="303" t="s">
        <v>43</v>
      </c>
      <c r="C22" s="219"/>
      <c r="D22" s="253">
        <v>43671</v>
      </c>
      <c r="E22" s="254">
        <v>46430</v>
      </c>
      <c r="F22" s="254">
        <v>45294</v>
      </c>
      <c r="G22" s="254">
        <v>47556</v>
      </c>
      <c r="H22" s="254">
        <v>50117</v>
      </c>
      <c r="I22" s="254">
        <v>54056</v>
      </c>
      <c r="J22" s="257">
        <v>56975</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0.10489469805685925</v>
      </c>
      <c r="X22" s="257">
        <v>5409</v>
      </c>
      <c r="Z22" s="224"/>
    </row>
    <row r="23" spans="2:28" x14ac:dyDescent="0.25">
      <c r="B23" s="303" t="s">
        <v>44</v>
      </c>
      <c r="C23" s="219"/>
      <c r="D23" s="253">
        <v>19559</v>
      </c>
      <c r="E23" s="254">
        <v>18635</v>
      </c>
      <c r="F23" s="254">
        <v>19594</v>
      </c>
      <c r="G23" s="254">
        <v>20339</v>
      </c>
      <c r="H23" s="254">
        <v>21233</v>
      </c>
      <c r="I23" s="254">
        <v>22030</v>
      </c>
      <c r="J23" s="257">
        <v>21604</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-8.5360256998623374E-3</v>
      </c>
      <c r="X23" s="257">
        <v>-186</v>
      </c>
      <c r="Z23" s="224"/>
    </row>
    <row r="24" spans="2:28" x14ac:dyDescent="0.25">
      <c r="B24" s="303" t="s">
        <v>45</v>
      </c>
      <c r="C24" s="219"/>
      <c r="D24" s="253">
        <v>102231</v>
      </c>
      <c r="E24" s="254">
        <v>105837</v>
      </c>
      <c r="F24" s="254">
        <v>105419</v>
      </c>
      <c r="G24" s="254">
        <v>106624</v>
      </c>
      <c r="H24" s="254">
        <v>108415</v>
      </c>
      <c r="I24" s="254">
        <v>113823</v>
      </c>
      <c r="J24" s="257">
        <v>115872</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3.7545106958335905E-2</v>
      </c>
      <c r="X24" s="257">
        <v>4193</v>
      </c>
      <c r="Z24" s="224"/>
    </row>
    <row r="25" spans="2:28" x14ac:dyDescent="0.25">
      <c r="B25" s="303" t="s">
        <v>46</v>
      </c>
      <c r="C25" s="219"/>
      <c r="D25" s="253">
        <v>15250</v>
      </c>
      <c r="E25" s="254">
        <v>15370</v>
      </c>
      <c r="F25" s="254">
        <v>14678</v>
      </c>
      <c r="G25" s="254">
        <v>15446</v>
      </c>
      <c r="H25" s="254">
        <v>14352</v>
      </c>
      <c r="I25" s="254">
        <v>14615</v>
      </c>
      <c r="J25" s="257">
        <v>14846</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2.2733535409203531E-2</v>
      </c>
      <c r="X25" s="257">
        <v>330</v>
      </c>
      <c r="Z25" s="224"/>
    </row>
    <row r="26" spans="2:28" x14ac:dyDescent="0.25">
      <c r="B26" s="305" t="s">
        <v>1</v>
      </c>
      <c r="C26" s="219"/>
      <c r="D26" s="260">
        <v>4201</v>
      </c>
      <c r="E26" s="261">
        <v>4335</v>
      </c>
      <c r="F26" s="261">
        <v>4305</v>
      </c>
      <c r="G26" s="261">
        <v>4447</v>
      </c>
      <c r="H26" s="261">
        <v>4708</v>
      </c>
      <c r="I26" s="261">
        <v>5044</v>
      </c>
      <c r="J26" s="265">
        <v>5298</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7.0735650767987046E-2</v>
      </c>
      <c r="X26" s="265">
        <v>350</v>
      </c>
      <c r="Z26" s="224"/>
      <c r="AA26" s="224"/>
      <c r="AB26" s="286"/>
    </row>
    <row r="27" spans="2:28" x14ac:dyDescent="0.25">
      <c r="B27" s="235" t="s">
        <v>0</v>
      </c>
      <c r="C27" s="219"/>
      <c r="D27" s="1228">
        <f>SUM(D9:D26)</f>
        <v>1638618</v>
      </c>
      <c r="E27" s="306">
        <f>SUM(E9:E26)</f>
        <v>1735551</v>
      </c>
      <c r="F27" s="307">
        <f>SUM(F9:F26)</f>
        <v>1709394</v>
      </c>
      <c r="G27" s="306">
        <f>SUM(G9:G26)</f>
        <v>1768008</v>
      </c>
      <c r="H27" s="307">
        <v>1850208</v>
      </c>
      <c r="I27" s="306">
        <f>SUM(I9:I26)</f>
        <v>1944185</v>
      </c>
      <c r="J27" s="306">
        <f>SUM(J9:J26)</f>
        <v>1996474</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3.5426410381678819E-2</v>
      </c>
      <c r="X27" s="243">
        <f>SUM(X9:X26)</f>
        <v>68308</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58</v>
      </c>
    </row>
    <row r="2" spans="1:22" s="343" customFormat="1" ht="49.5" customHeight="1" x14ac:dyDescent="0.25">
      <c r="B2" s="1386"/>
      <c r="C2" s="1386"/>
      <c r="D2" s="1386"/>
      <c r="E2" s="1386"/>
      <c r="F2" s="344"/>
      <c r="G2" s="1584"/>
      <c r="H2" s="1584"/>
      <c r="I2" s="1584"/>
      <c r="J2" s="1584"/>
      <c r="K2" s="1584"/>
      <c r="L2" s="1584"/>
      <c r="M2" s="1584"/>
      <c r="N2" s="1584"/>
      <c r="O2" s="1584"/>
      <c r="P2" s="1584"/>
      <c r="Q2" s="1584"/>
      <c r="R2" s="1584"/>
      <c r="T2" s="344"/>
    </row>
    <row r="3" spans="1:22" s="343" customFormat="1" ht="3" customHeight="1" x14ac:dyDescent="0.25">
      <c r="B3" s="344"/>
      <c r="C3" s="344"/>
      <c r="D3" s="344"/>
      <c r="E3" s="344"/>
      <c r="F3" s="344"/>
      <c r="L3" s="344"/>
      <c r="Q3" s="344"/>
      <c r="T3" s="344"/>
    </row>
    <row r="4" spans="1:22" s="345" customFormat="1" ht="15" customHeight="1" x14ac:dyDescent="0.2">
      <c r="B4" s="1413" t="s">
        <v>434</v>
      </c>
      <c r="C4" s="1413"/>
      <c r="D4" s="1413"/>
      <c r="E4" s="1413"/>
      <c r="F4" s="1413"/>
      <c r="G4" s="1413"/>
      <c r="H4" s="1413"/>
      <c r="I4" s="1413"/>
      <c r="J4" s="1413"/>
      <c r="K4" s="1413"/>
      <c r="L4" s="1413"/>
      <c r="M4" s="1413"/>
      <c r="N4" s="1413"/>
      <c r="O4" s="1413"/>
      <c r="P4" s="1413"/>
      <c r="Q4" s="1413"/>
      <c r="R4" s="1413"/>
      <c r="S4" s="1413"/>
      <c r="T4" s="1413"/>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927"/>
      <c r="V5" s="877"/>
    </row>
    <row r="6" spans="1:22" s="345" customFormat="1" ht="4.5" customHeight="1" x14ac:dyDescent="0.2"/>
    <row r="7" spans="1:22" s="322" customFormat="1" ht="15" customHeight="1" x14ac:dyDescent="0.2">
      <c r="A7" s="316"/>
      <c r="B7" s="1585" t="s">
        <v>12</v>
      </c>
      <c r="C7" s="922"/>
      <c r="D7" s="1604" t="s">
        <v>76</v>
      </c>
      <c r="E7" s="1590"/>
      <c r="F7" s="922"/>
      <c r="G7" s="1606" t="s">
        <v>31</v>
      </c>
      <c r="H7" s="1607"/>
      <c r="I7" s="1607"/>
      <c r="J7" s="1608"/>
      <c r="K7" s="923"/>
      <c r="L7" s="1606" t="s">
        <v>49</v>
      </c>
      <c r="M7" s="1607"/>
      <c r="N7" s="1607"/>
      <c r="O7" s="1608"/>
      <c r="P7" s="923"/>
      <c r="Q7" s="1606" t="s">
        <v>50</v>
      </c>
      <c r="R7" s="1607"/>
      <c r="S7" s="1607"/>
      <c r="T7" s="1608"/>
    </row>
    <row r="8" spans="1:22" s="322" customFormat="1" ht="35.25" customHeight="1" x14ac:dyDescent="0.2">
      <c r="A8" s="316"/>
      <c r="B8" s="1586"/>
      <c r="C8" s="922"/>
      <c r="D8" s="1605"/>
      <c r="E8" s="1593"/>
      <c r="F8" s="922"/>
      <c r="G8" s="1609" t="s">
        <v>69</v>
      </c>
      <c r="H8" s="1610"/>
      <c r="I8" s="1600" t="s">
        <v>287</v>
      </c>
      <c r="J8" s="1601"/>
      <c r="K8" s="959"/>
      <c r="L8" s="1611" t="s">
        <v>69</v>
      </c>
      <c r="M8" s="1612"/>
      <c r="N8" s="1600" t="s">
        <v>287</v>
      </c>
      <c r="O8" s="1601"/>
      <c r="P8" s="959"/>
      <c r="Q8" s="1611" t="s">
        <v>69</v>
      </c>
      <c r="R8" s="1612"/>
      <c r="S8" s="1600" t="s">
        <v>287</v>
      </c>
      <c r="T8" s="1601"/>
    </row>
    <row r="9" spans="1:22" s="322" customFormat="1" ht="29.25" customHeight="1" x14ac:dyDescent="0.2">
      <c r="A9" s="316"/>
      <c r="B9" s="1587"/>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28868</v>
      </c>
      <c r="E11" s="930">
        <f>D11/D$29*100</f>
        <v>15.825279442157255</v>
      </c>
      <c r="F11" s="932"/>
      <c r="G11" s="929">
        <v>12890</v>
      </c>
      <c r="H11" s="930">
        <v>44.651517250935292</v>
      </c>
      <c r="I11" s="929">
        <v>12840</v>
      </c>
      <c r="J11" s="930">
        <v>99.612102404965086</v>
      </c>
      <c r="K11" s="932"/>
      <c r="L11" s="929">
        <v>15886</v>
      </c>
      <c r="M11" s="930">
        <v>55.029790771788832</v>
      </c>
      <c r="N11" s="929">
        <v>15742</v>
      </c>
      <c r="O11" s="930">
        <v>99.093541483066844</v>
      </c>
      <c r="P11" s="932"/>
      <c r="Q11" s="929">
        <v>92</v>
      </c>
      <c r="R11" s="930">
        <v>0.31869197727587639</v>
      </c>
      <c r="S11" s="929">
        <v>90</v>
      </c>
      <c r="T11" s="930">
        <f>IFERROR(S11/Q11*100,"-")</f>
        <v>97.826086956521735</v>
      </c>
    </row>
    <row r="12" spans="1:22" s="331" customFormat="1" ht="18" customHeight="1" x14ac:dyDescent="0.2">
      <c r="A12" s="330"/>
      <c r="B12" s="933" t="s">
        <v>7</v>
      </c>
      <c r="C12" s="932"/>
      <c r="D12" s="934">
        <f t="shared" ref="D12:D28" si="0">G12+L12+Q12</f>
        <v>4094</v>
      </c>
      <c r="E12" s="935">
        <f t="shared" ref="E12:E29" si="1">D12/D$29*100</f>
        <v>2.2443083703821465</v>
      </c>
      <c r="F12" s="932"/>
      <c r="G12" s="934">
        <v>2786</v>
      </c>
      <c r="H12" s="935">
        <v>68.050806057645332</v>
      </c>
      <c r="I12" s="934">
        <v>1145</v>
      </c>
      <c r="J12" s="935">
        <v>41.098348887293611</v>
      </c>
      <c r="K12" s="932"/>
      <c r="L12" s="934">
        <v>1205</v>
      </c>
      <c r="M12" s="935">
        <v>29.433317049340495</v>
      </c>
      <c r="N12" s="934">
        <v>540</v>
      </c>
      <c r="O12" s="935">
        <v>44.813278008298759</v>
      </c>
      <c r="P12" s="932"/>
      <c r="Q12" s="934">
        <v>103</v>
      </c>
      <c r="R12" s="935">
        <v>2.5158768930141671</v>
      </c>
      <c r="S12" s="934">
        <v>54</v>
      </c>
      <c r="T12" s="935">
        <f t="shared" ref="T12:T28" si="2">IFERROR(S12/Q12*100,"-")</f>
        <v>52.427184466019419</v>
      </c>
    </row>
    <row r="13" spans="1:22" s="331" customFormat="1" ht="18" customHeight="1" x14ac:dyDescent="0.2">
      <c r="A13" s="330"/>
      <c r="B13" s="933" t="s">
        <v>37</v>
      </c>
      <c r="C13" s="932"/>
      <c r="D13" s="934">
        <f t="shared" si="0"/>
        <v>3806</v>
      </c>
      <c r="E13" s="935">
        <f t="shared" si="1"/>
        <v>2.086428348235088</v>
      </c>
      <c r="F13" s="932"/>
      <c r="G13" s="934">
        <v>1809</v>
      </c>
      <c r="H13" s="935">
        <v>47.530215449290594</v>
      </c>
      <c r="I13" s="934">
        <v>29</v>
      </c>
      <c r="J13" s="935">
        <v>1.6030956329463792</v>
      </c>
      <c r="K13" s="932"/>
      <c r="L13" s="934">
        <v>1927</v>
      </c>
      <c r="M13" s="935">
        <v>50.630583289542827</v>
      </c>
      <c r="N13" s="934">
        <v>37</v>
      </c>
      <c r="O13" s="935">
        <v>1.9200830306175403</v>
      </c>
      <c r="P13" s="932"/>
      <c r="Q13" s="934">
        <v>70</v>
      </c>
      <c r="R13" s="935">
        <v>1.8392012611665791</v>
      </c>
      <c r="S13" s="934">
        <v>21</v>
      </c>
      <c r="T13" s="935">
        <f t="shared" si="2"/>
        <v>30</v>
      </c>
    </row>
    <row r="14" spans="1:22" s="331" customFormat="1" ht="18" customHeight="1" x14ac:dyDescent="0.2">
      <c r="A14" s="330"/>
      <c r="B14" s="933" t="s">
        <v>38</v>
      </c>
      <c r="C14" s="932"/>
      <c r="D14" s="934">
        <f t="shared" si="0"/>
        <v>2986</v>
      </c>
      <c r="E14" s="935">
        <f t="shared" si="1"/>
        <v>1.6369088407330459</v>
      </c>
      <c r="F14" s="932"/>
      <c r="G14" s="934">
        <v>2122</v>
      </c>
      <c r="H14" s="935">
        <v>71.064969859343606</v>
      </c>
      <c r="I14" s="934">
        <v>2075</v>
      </c>
      <c r="J14" s="935">
        <v>97.785108388312921</v>
      </c>
      <c r="K14" s="932"/>
      <c r="L14" s="934">
        <v>859</v>
      </c>
      <c r="M14" s="935">
        <v>28.767582049564634</v>
      </c>
      <c r="N14" s="934">
        <v>760</v>
      </c>
      <c r="O14" s="935">
        <v>88.474970896391142</v>
      </c>
      <c r="P14" s="932"/>
      <c r="Q14" s="934">
        <v>5</v>
      </c>
      <c r="R14" s="935">
        <v>0.16744809109176156</v>
      </c>
      <c r="S14" s="934">
        <v>5</v>
      </c>
      <c r="T14" s="935">
        <f t="shared" si="2"/>
        <v>100</v>
      </c>
    </row>
    <row r="15" spans="1:22" s="331" customFormat="1" ht="18" customHeight="1" x14ac:dyDescent="0.2">
      <c r="A15" s="330"/>
      <c r="B15" s="933" t="s">
        <v>6</v>
      </c>
      <c r="C15" s="932"/>
      <c r="D15" s="934">
        <f t="shared" si="0"/>
        <v>5056</v>
      </c>
      <c r="E15" s="935">
        <f t="shared" si="1"/>
        <v>2.7716714999150298</v>
      </c>
      <c r="F15" s="932"/>
      <c r="G15" s="934">
        <v>2997</v>
      </c>
      <c r="H15" s="935">
        <v>59.276107594936711</v>
      </c>
      <c r="I15" s="934">
        <v>2688</v>
      </c>
      <c r="J15" s="935">
        <v>89.689689689689686</v>
      </c>
      <c r="K15" s="932"/>
      <c r="L15" s="934">
        <v>1978</v>
      </c>
      <c r="M15" s="935">
        <v>39.121835443037973</v>
      </c>
      <c r="N15" s="934">
        <v>1714</v>
      </c>
      <c r="O15" s="935">
        <v>86.653185035389285</v>
      </c>
      <c r="P15" s="932"/>
      <c r="Q15" s="934">
        <v>81</v>
      </c>
      <c r="R15" s="935">
        <v>1.6020569620253162</v>
      </c>
      <c r="S15" s="934">
        <v>71</v>
      </c>
      <c r="T15" s="935">
        <f t="shared" si="2"/>
        <v>87.654320987654316</v>
      </c>
    </row>
    <row r="16" spans="1:22" s="331" customFormat="1" ht="18" customHeight="1" x14ac:dyDescent="0.2">
      <c r="A16" s="330"/>
      <c r="B16" s="933" t="s">
        <v>5</v>
      </c>
      <c r="C16" s="932"/>
      <c r="D16" s="934">
        <f t="shared" si="0"/>
        <v>4703</v>
      </c>
      <c r="E16" s="935">
        <f t="shared" si="1"/>
        <v>2.5781588338806141</v>
      </c>
      <c r="F16" s="932"/>
      <c r="G16" s="934">
        <v>1975</v>
      </c>
      <c r="H16" s="935">
        <v>41.994471613863496</v>
      </c>
      <c r="I16" s="934">
        <v>12</v>
      </c>
      <c r="J16" s="935">
        <v>0.60759493670886078</v>
      </c>
      <c r="K16" s="932"/>
      <c r="L16" s="934">
        <v>2680</v>
      </c>
      <c r="M16" s="935">
        <v>56.984903253242614</v>
      </c>
      <c r="N16" s="934">
        <v>18</v>
      </c>
      <c r="O16" s="935">
        <v>0.67164179104477606</v>
      </c>
      <c r="P16" s="932"/>
      <c r="Q16" s="934">
        <v>48</v>
      </c>
      <c r="R16" s="935">
        <v>1.0206251328938976</v>
      </c>
      <c r="S16" s="934">
        <v>0</v>
      </c>
      <c r="T16" s="935">
        <f t="shared" si="2"/>
        <v>0</v>
      </c>
    </row>
    <row r="17" spans="1:20" s="331" customFormat="1" ht="18" customHeight="1" x14ac:dyDescent="0.2">
      <c r="A17" s="330"/>
      <c r="B17" s="933" t="s">
        <v>4</v>
      </c>
      <c r="C17" s="932"/>
      <c r="D17" s="934">
        <f t="shared" si="0"/>
        <v>8557</v>
      </c>
      <c r="E17" s="935">
        <f t="shared" si="1"/>
        <v>4.6909005191402118</v>
      </c>
      <c r="F17" s="932"/>
      <c r="G17" s="934">
        <v>5279</v>
      </c>
      <c r="H17" s="935">
        <v>61.692181839429708</v>
      </c>
      <c r="I17" s="934">
        <v>397</v>
      </c>
      <c r="J17" s="935">
        <v>7.5203637052472061</v>
      </c>
      <c r="K17" s="932"/>
      <c r="L17" s="934">
        <v>3274</v>
      </c>
      <c r="M17" s="935">
        <v>38.261072805889917</v>
      </c>
      <c r="N17" s="934">
        <v>95</v>
      </c>
      <c r="O17" s="935">
        <v>2.9016493585827736</v>
      </c>
      <c r="P17" s="932"/>
      <c r="Q17" s="934">
        <v>4</v>
      </c>
      <c r="R17" s="935">
        <v>4.6745354680378638E-2</v>
      </c>
      <c r="S17" s="934">
        <v>2</v>
      </c>
      <c r="T17" s="935">
        <f t="shared" si="2"/>
        <v>50</v>
      </c>
    </row>
    <row r="18" spans="1:20" s="331" customFormat="1" ht="18" customHeight="1" x14ac:dyDescent="0.2">
      <c r="A18" s="330"/>
      <c r="B18" s="933" t="s">
        <v>40</v>
      </c>
      <c r="C18" s="932"/>
      <c r="D18" s="934">
        <f t="shared" si="0"/>
        <v>12417</v>
      </c>
      <c r="E18" s="935">
        <f t="shared" si="1"/>
        <v>6.806931371527873</v>
      </c>
      <c r="F18" s="932"/>
      <c r="G18" s="934">
        <v>6934</v>
      </c>
      <c r="H18" s="935">
        <v>55.84279616654586</v>
      </c>
      <c r="I18" s="934">
        <v>6844</v>
      </c>
      <c r="J18" s="935">
        <v>98.702047880011534</v>
      </c>
      <c r="K18" s="932"/>
      <c r="L18" s="934">
        <v>3975</v>
      </c>
      <c r="M18" s="935">
        <v>32.012563421116212</v>
      </c>
      <c r="N18" s="934">
        <v>3868</v>
      </c>
      <c r="O18" s="935">
        <v>97.308176100628927</v>
      </c>
      <c r="P18" s="932"/>
      <c r="Q18" s="934">
        <v>1508</v>
      </c>
      <c r="R18" s="935">
        <v>12.144640412337923</v>
      </c>
      <c r="S18" s="934">
        <v>1462</v>
      </c>
      <c r="T18" s="935">
        <f t="shared" si="2"/>
        <v>96.949602122015904</v>
      </c>
    </row>
    <row r="19" spans="1:20" s="331" customFormat="1" ht="18" customHeight="1" x14ac:dyDescent="0.2">
      <c r="A19" s="330"/>
      <c r="B19" s="933" t="s">
        <v>41</v>
      </c>
      <c r="C19" s="932"/>
      <c r="D19" s="934">
        <f t="shared" si="0"/>
        <v>38047</v>
      </c>
      <c r="E19" s="935">
        <f t="shared" si="1"/>
        <v>20.857156953573405</v>
      </c>
      <c r="F19" s="932"/>
      <c r="G19" s="934">
        <v>14898</v>
      </c>
      <c r="H19" s="935">
        <v>39.156832338949194</v>
      </c>
      <c r="I19" s="934">
        <v>14317</v>
      </c>
      <c r="J19" s="935">
        <v>96.100147670828292</v>
      </c>
      <c r="K19" s="932"/>
      <c r="L19" s="934">
        <v>19975</v>
      </c>
      <c r="M19" s="935">
        <v>52.500854206639161</v>
      </c>
      <c r="N19" s="934">
        <v>18508</v>
      </c>
      <c r="O19" s="935">
        <v>92.655819774718395</v>
      </c>
      <c r="P19" s="932"/>
      <c r="Q19" s="934">
        <v>3174</v>
      </c>
      <c r="R19" s="935">
        <v>8.3423134544116486</v>
      </c>
      <c r="S19" s="934">
        <v>3147</v>
      </c>
      <c r="T19" s="935">
        <f t="shared" si="2"/>
        <v>99.149338374291119</v>
      </c>
    </row>
    <row r="20" spans="1:20" s="331" customFormat="1" ht="18" customHeight="1" x14ac:dyDescent="0.2">
      <c r="A20" s="330"/>
      <c r="B20" s="933" t="s">
        <v>3</v>
      </c>
      <c r="C20" s="932"/>
      <c r="D20" s="934">
        <f t="shared" si="0"/>
        <v>13875</v>
      </c>
      <c r="E20" s="935">
        <f t="shared" si="1"/>
        <v>7.6061989836473565</v>
      </c>
      <c r="F20" s="932"/>
      <c r="G20" s="934">
        <v>6467</v>
      </c>
      <c r="H20" s="935">
        <v>46.609009009009014</v>
      </c>
      <c r="I20" s="934">
        <v>6193</v>
      </c>
      <c r="J20" s="935">
        <v>95.763104994587906</v>
      </c>
      <c r="K20" s="932"/>
      <c r="L20" s="934">
        <v>6478</v>
      </c>
      <c r="M20" s="935">
        <v>46.688288288288291</v>
      </c>
      <c r="N20" s="934">
        <v>6024</v>
      </c>
      <c r="O20" s="935">
        <v>92.99166409385613</v>
      </c>
      <c r="P20" s="932"/>
      <c r="Q20" s="934">
        <v>930</v>
      </c>
      <c r="R20" s="935">
        <v>6.7027027027027026</v>
      </c>
      <c r="S20" s="934">
        <v>585</v>
      </c>
      <c r="T20" s="935">
        <f t="shared" si="2"/>
        <v>62.903225806451616</v>
      </c>
    </row>
    <row r="21" spans="1:20" s="331" customFormat="1" ht="18" customHeight="1" x14ac:dyDescent="0.2">
      <c r="A21" s="330"/>
      <c r="B21" s="933" t="s">
        <v>2</v>
      </c>
      <c r="C21" s="932"/>
      <c r="D21" s="934">
        <f t="shared" si="0"/>
        <v>5283</v>
      </c>
      <c r="E21" s="935">
        <f t="shared" si="1"/>
        <v>2.896111656260107</v>
      </c>
      <c r="F21" s="932"/>
      <c r="G21" s="934">
        <v>3418</v>
      </c>
      <c r="H21" s="935">
        <v>64.698088207457886</v>
      </c>
      <c r="I21" s="934">
        <v>3395</v>
      </c>
      <c r="J21" s="935">
        <v>99.327091866588646</v>
      </c>
      <c r="K21" s="932"/>
      <c r="L21" s="934">
        <v>1824</v>
      </c>
      <c r="M21" s="935">
        <v>34.525837592277114</v>
      </c>
      <c r="N21" s="934">
        <v>1812</v>
      </c>
      <c r="O21" s="935">
        <v>99.342105263157904</v>
      </c>
      <c r="P21" s="932"/>
      <c r="Q21" s="934">
        <v>41</v>
      </c>
      <c r="R21" s="935">
        <v>0.77607420026500096</v>
      </c>
      <c r="S21" s="934">
        <v>41</v>
      </c>
      <c r="T21" s="935">
        <f t="shared" si="2"/>
        <v>100</v>
      </c>
    </row>
    <row r="22" spans="1:20" s="331" customFormat="1" ht="18" customHeight="1" x14ac:dyDescent="0.2">
      <c r="A22" s="330"/>
      <c r="B22" s="933" t="s">
        <v>35</v>
      </c>
      <c r="C22" s="932"/>
      <c r="D22" s="934">
        <f t="shared" si="0"/>
        <v>6814</v>
      </c>
      <c r="E22" s="935">
        <f t="shared" si="1"/>
        <v>3.7353974684377005</v>
      </c>
      <c r="F22" s="932"/>
      <c r="G22" s="934">
        <v>4060</v>
      </c>
      <c r="H22" s="935">
        <v>59.583211036102149</v>
      </c>
      <c r="I22" s="934">
        <v>3942</v>
      </c>
      <c r="J22" s="935">
        <v>97.093596059113295</v>
      </c>
      <c r="K22" s="932"/>
      <c r="L22" s="934">
        <v>2600</v>
      </c>
      <c r="M22" s="935">
        <v>38.156736131493986</v>
      </c>
      <c r="N22" s="934">
        <v>2569</v>
      </c>
      <c r="O22" s="935">
        <v>98.807692307692307</v>
      </c>
      <c r="P22" s="932"/>
      <c r="Q22" s="934">
        <v>154</v>
      </c>
      <c r="R22" s="935">
        <v>2.2600528324038747</v>
      </c>
      <c r="S22" s="934">
        <v>154</v>
      </c>
      <c r="T22" s="935">
        <f t="shared" si="2"/>
        <v>100</v>
      </c>
    </row>
    <row r="23" spans="1:20" s="331" customFormat="1" ht="18" customHeight="1" x14ac:dyDescent="0.2">
      <c r="A23" s="330"/>
      <c r="B23" s="933" t="s">
        <v>42</v>
      </c>
      <c r="C23" s="932"/>
      <c r="D23" s="934">
        <f t="shared" si="0"/>
        <v>24677</v>
      </c>
      <c r="E23" s="935">
        <f t="shared" si="1"/>
        <v>13.527796203204744</v>
      </c>
      <c r="F23" s="932"/>
      <c r="G23" s="934">
        <v>15313</v>
      </c>
      <c r="H23" s="935">
        <v>62.053734246464323</v>
      </c>
      <c r="I23" s="934">
        <v>12991</v>
      </c>
      <c r="J23" s="935">
        <v>84.836413504865149</v>
      </c>
      <c r="K23" s="932"/>
      <c r="L23" s="934">
        <v>8054</v>
      </c>
      <c r="M23" s="935">
        <v>32.637678810228152</v>
      </c>
      <c r="N23" s="934">
        <v>7176</v>
      </c>
      <c r="O23" s="935">
        <v>89.09858455425875</v>
      </c>
      <c r="P23" s="932"/>
      <c r="Q23" s="934">
        <v>1310</v>
      </c>
      <c r="R23" s="935">
        <v>5.3085869433075334</v>
      </c>
      <c r="S23" s="934">
        <v>1299</v>
      </c>
      <c r="T23" s="935">
        <f t="shared" si="2"/>
        <v>99.160305343511439</v>
      </c>
    </row>
    <row r="24" spans="1:20" s="331" customFormat="1" ht="18" customHeight="1" x14ac:dyDescent="0.2">
      <c r="A24" s="330">
        <v>47094</v>
      </c>
      <c r="B24" s="933" t="s">
        <v>43</v>
      </c>
      <c r="C24" s="932"/>
      <c r="D24" s="934">
        <f t="shared" si="0"/>
        <v>5185</v>
      </c>
      <c r="E24" s="935">
        <f t="shared" si="1"/>
        <v>2.8423885931683999</v>
      </c>
      <c r="F24" s="932"/>
      <c r="G24" s="934">
        <v>2722</v>
      </c>
      <c r="H24" s="935">
        <v>52.497589199614268</v>
      </c>
      <c r="I24" s="934">
        <v>2713</v>
      </c>
      <c r="J24" s="935">
        <v>99.669360764144017</v>
      </c>
      <c r="K24" s="932"/>
      <c r="L24" s="934">
        <v>2440</v>
      </c>
      <c r="M24" s="935">
        <v>47.058823529411761</v>
      </c>
      <c r="N24" s="934">
        <v>2433</v>
      </c>
      <c r="O24" s="935">
        <v>99.71311475409837</v>
      </c>
      <c r="P24" s="932"/>
      <c r="Q24" s="934">
        <v>23</v>
      </c>
      <c r="R24" s="935">
        <v>0.44358727097396339</v>
      </c>
      <c r="S24" s="934">
        <v>22</v>
      </c>
      <c r="T24" s="935">
        <f t="shared" si="2"/>
        <v>95.652173913043484</v>
      </c>
    </row>
    <row r="25" spans="1:20" s="331" customFormat="1" ht="18" customHeight="1" x14ac:dyDescent="0.2">
      <c r="B25" s="933" t="s">
        <v>44</v>
      </c>
      <c r="C25" s="932"/>
      <c r="D25" s="934">
        <f t="shared" si="0"/>
        <v>2519</v>
      </c>
      <c r="E25" s="935">
        <f t="shared" si="1"/>
        <v>1.3809019992654195</v>
      </c>
      <c r="F25" s="932"/>
      <c r="G25" s="934">
        <v>950</v>
      </c>
      <c r="H25" s="935">
        <v>37.713378324732041</v>
      </c>
      <c r="I25" s="934">
        <v>944</v>
      </c>
      <c r="J25" s="935">
        <v>99.368421052631589</v>
      </c>
      <c r="K25" s="932"/>
      <c r="L25" s="934">
        <v>1483</v>
      </c>
      <c r="M25" s="935">
        <v>58.872568479555376</v>
      </c>
      <c r="N25" s="934">
        <v>1474</v>
      </c>
      <c r="O25" s="935">
        <v>99.393122049898849</v>
      </c>
      <c r="P25" s="932"/>
      <c r="Q25" s="934">
        <v>86</v>
      </c>
      <c r="R25" s="935">
        <v>3.4140531957125844</v>
      </c>
      <c r="S25" s="934">
        <v>86</v>
      </c>
      <c r="T25" s="935">
        <f t="shared" si="2"/>
        <v>100</v>
      </c>
    </row>
    <row r="26" spans="1:20" s="331" customFormat="1" ht="18" customHeight="1" x14ac:dyDescent="0.2">
      <c r="B26" s="933" t="s">
        <v>45</v>
      </c>
      <c r="C26" s="932"/>
      <c r="D26" s="934">
        <f t="shared" si="0"/>
        <v>13298</v>
      </c>
      <c r="E26" s="935">
        <f t="shared" si="1"/>
        <v>7.2898907448318964</v>
      </c>
      <c r="F26" s="932"/>
      <c r="G26" s="934">
        <v>6101</v>
      </c>
      <c r="H26" s="935">
        <v>45.879079560836217</v>
      </c>
      <c r="I26" s="934">
        <v>5200</v>
      </c>
      <c r="J26" s="935">
        <v>85.231929191935748</v>
      </c>
      <c r="K26" s="932"/>
      <c r="L26" s="934">
        <v>4833</v>
      </c>
      <c r="M26" s="935">
        <v>36.34381109941345</v>
      </c>
      <c r="N26" s="934">
        <v>3902</v>
      </c>
      <c r="O26" s="935">
        <v>80.736602524312019</v>
      </c>
      <c r="P26" s="932"/>
      <c r="Q26" s="934">
        <v>2364</v>
      </c>
      <c r="R26" s="935">
        <v>17.777109339750339</v>
      </c>
      <c r="S26" s="934">
        <v>1672</v>
      </c>
      <c r="T26" s="935">
        <f t="shared" si="2"/>
        <v>70.727580372250415</v>
      </c>
    </row>
    <row r="27" spans="1:20" s="331" customFormat="1" ht="18" customHeight="1" x14ac:dyDescent="0.2">
      <c r="B27" s="933" t="s">
        <v>46</v>
      </c>
      <c r="C27" s="932"/>
      <c r="D27" s="934">
        <f t="shared" si="0"/>
        <v>2007</v>
      </c>
      <c r="E27" s="935">
        <f t="shared" si="1"/>
        <v>1.1002264043373149</v>
      </c>
      <c r="F27" s="932"/>
      <c r="G27" s="934">
        <v>719</v>
      </c>
      <c r="H27" s="935">
        <v>35.824613851519679</v>
      </c>
      <c r="I27" s="934">
        <v>527</v>
      </c>
      <c r="J27" s="935">
        <v>73.296244784422811</v>
      </c>
      <c r="K27" s="932"/>
      <c r="L27" s="934">
        <v>1172</v>
      </c>
      <c r="M27" s="935">
        <v>58.39561534628799</v>
      </c>
      <c r="N27" s="934">
        <v>885</v>
      </c>
      <c r="O27" s="935">
        <v>75.511945392491469</v>
      </c>
      <c r="P27" s="932"/>
      <c r="Q27" s="934">
        <v>116</v>
      </c>
      <c r="R27" s="935">
        <v>5.7797708021923269</v>
      </c>
      <c r="S27" s="934">
        <v>90</v>
      </c>
      <c r="T27" s="935">
        <f t="shared" si="2"/>
        <v>77.58620689655173</v>
      </c>
    </row>
    <row r="28" spans="1:20" s="331" customFormat="1" ht="18" customHeight="1" x14ac:dyDescent="0.2">
      <c r="B28" s="955" t="s">
        <v>1</v>
      </c>
      <c r="C28" s="932"/>
      <c r="D28" s="956">
        <f t="shared" si="0"/>
        <v>225</v>
      </c>
      <c r="E28" s="957">
        <f t="shared" si="1"/>
        <v>0.12334376730238958</v>
      </c>
      <c r="F28" s="932"/>
      <c r="G28" s="956">
        <v>109</v>
      </c>
      <c r="H28" s="957">
        <v>48.444444444444443</v>
      </c>
      <c r="I28" s="956">
        <v>99</v>
      </c>
      <c r="J28" s="957">
        <v>90.825688073394488</v>
      </c>
      <c r="K28" s="932"/>
      <c r="L28" s="956">
        <v>116</v>
      </c>
      <c r="M28" s="957">
        <v>51.555555555555557</v>
      </c>
      <c r="N28" s="956">
        <v>110</v>
      </c>
      <c r="O28" s="957">
        <v>94.827586206896555</v>
      </c>
      <c r="P28" s="932"/>
      <c r="Q28" s="956">
        <v>0</v>
      </c>
      <c r="R28" s="957">
        <v>0</v>
      </c>
      <c r="S28" s="956">
        <v>0</v>
      </c>
      <c r="T28" s="957" t="str">
        <f t="shared" si="2"/>
        <v>-</v>
      </c>
    </row>
    <row r="29" spans="1:20" s="319" customFormat="1" ht="18" customHeight="1" x14ac:dyDescent="0.2">
      <c r="B29" s="1291" t="s">
        <v>0</v>
      </c>
      <c r="C29" s="1284"/>
      <c r="D29" s="1292">
        <f>SUM(D11:D28)</f>
        <v>182417</v>
      </c>
      <c r="E29" s="1293">
        <f t="shared" si="1"/>
        <v>100</v>
      </c>
      <c r="F29" s="1284"/>
      <c r="G29" s="1292">
        <f>SUM(G11:G28)</f>
        <v>91549</v>
      </c>
      <c r="H29" s="1293">
        <f t="shared" ref="H29" si="3">G29/$D29*100</f>
        <v>50.186660234517625</v>
      </c>
      <c r="I29" s="1292">
        <f>SUM(I11:I28)</f>
        <v>76351</v>
      </c>
      <c r="J29" s="1293">
        <f>I29/G29*100</f>
        <v>83.399054058482349</v>
      </c>
      <c r="K29" s="1284"/>
      <c r="L29" s="1292">
        <f>SUM(L11:L28)</f>
        <v>80759</v>
      </c>
      <c r="M29" s="1293">
        <f t="shared" ref="M29" si="4">L29/$D29*100</f>
        <v>44.27164134921636</v>
      </c>
      <c r="N29" s="1292">
        <f>SUM(N11:N28)</f>
        <v>67667</v>
      </c>
      <c r="O29" s="1293">
        <f>N29/L29*100</f>
        <v>83.788803724662259</v>
      </c>
      <c r="P29" s="1284"/>
      <c r="Q29" s="1292">
        <f>SUM(Q11:Q28)</f>
        <v>10109</v>
      </c>
      <c r="R29" s="1293">
        <f t="shared" ref="R29" si="5">Q29/$D29*100</f>
        <v>5.5416984162660281</v>
      </c>
      <c r="S29" s="1292">
        <f>SUM(S11:S28)</f>
        <v>8801</v>
      </c>
      <c r="T29" s="1293">
        <f>S29/Q29*100</f>
        <v>87.061034721535265</v>
      </c>
    </row>
    <row r="30" spans="1:20" s="328" customFormat="1" ht="6.75" customHeight="1" x14ac:dyDescent="0.2">
      <c r="B30" s="1602"/>
      <c r="C30" s="1602"/>
      <c r="D30" s="1602"/>
      <c r="E30" s="1602"/>
      <c r="F30" s="781"/>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7"/>
      <c r="L32" s="937"/>
    </row>
    <row r="33" spans="2:17" x14ac:dyDescent="0.25">
      <c r="B33" s="937"/>
      <c r="L33" s="937"/>
    </row>
    <row r="34" spans="2:17"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25"/>
    <row r="37" spans="2:17" s="567" customFormat="1" x14ac:dyDescent="0.25"/>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67</v>
      </c>
    </row>
    <row r="2" spans="1:22" s="343" customFormat="1" ht="49.5" customHeight="1" x14ac:dyDescent="0.25">
      <c r="B2" s="1386"/>
      <c r="C2" s="1386"/>
      <c r="D2" s="1386"/>
      <c r="E2" s="1386"/>
      <c r="F2" s="344"/>
      <c r="G2" s="1584"/>
      <c r="H2" s="1584"/>
      <c r="I2" s="1584"/>
      <c r="J2" s="1584"/>
      <c r="K2" s="1584"/>
      <c r="L2" s="1584"/>
      <c r="M2" s="1584"/>
      <c r="N2" s="1584"/>
      <c r="O2" s="1584"/>
      <c r="P2" s="1584"/>
      <c r="Q2" s="1584"/>
      <c r="R2" s="1584"/>
      <c r="T2" s="344"/>
    </row>
    <row r="3" spans="1:22" s="343" customFormat="1" ht="3" customHeight="1" x14ac:dyDescent="0.25">
      <c r="B3" s="344"/>
      <c r="C3" s="344"/>
      <c r="D3" s="344"/>
      <c r="E3" s="344"/>
      <c r="F3" s="344"/>
      <c r="L3" s="344"/>
      <c r="Q3" s="344"/>
      <c r="T3" s="344"/>
    </row>
    <row r="4" spans="1:22" s="345" customFormat="1" ht="15" customHeight="1" x14ac:dyDescent="0.2">
      <c r="B4" s="1413" t="s">
        <v>433</v>
      </c>
      <c r="C4" s="1413"/>
      <c r="D4" s="1413"/>
      <c r="E4" s="1413"/>
      <c r="F4" s="1413"/>
      <c r="G4" s="1413"/>
      <c r="H4" s="1413"/>
      <c r="I4" s="1413"/>
      <c r="J4" s="1413"/>
      <c r="K4" s="1413"/>
      <c r="L4" s="1413"/>
      <c r="M4" s="1413"/>
      <c r="N4" s="1413"/>
      <c r="O4" s="1413"/>
      <c r="P4" s="1413"/>
      <c r="Q4" s="1413"/>
      <c r="R4" s="1413"/>
      <c r="S4" s="1413"/>
      <c r="T4" s="1413"/>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927"/>
      <c r="V5" s="877"/>
    </row>
    <row r="6" spans="1:22" s="345" customFormat="1" ht="4.5" customHeight="1" x14ac:dyDescent="0.2"/>
    <row r="7" spans="1:22" s="322" customFormat="1" ht="15" customHeight="1" x14ac:dyDescent="0.2">
      <c r="A7" s="316"/>
      <c r="B7" s="1585" t="s">
        <v>12</v>
      </c>
      <c r="C7" s="922"/>
      <c r="D7" s="1604" t="s">
        <v>77</v>
      </c>
      <c r="E7" s="1590"/>
      <c r="F7" s="922"/>
      <c r="G7" s="1606" t="s">
        <v>31</v>
      </c>
      <c r="H7" s="1607"/>
      <c r="I7" s="1607"/>
      <c r="J7" s="1608"/>
      <c r="K7" s="923"/>
      <c r="L7" s="1606" t="s">
        <v>49</v>
      </c>
      <c r="M7" s="1607"/>
      <c r="N7" s="1607"/>
      <c r="O7" s="1608"/>
      <c r="P7" s="923"/>
      <c r="Q7" s="1606" t="s">
        <v>50</v>
      </c>
      <c r="R7" s="1607"/>
      <c r="S7" s="1607"/>
      <c r="T7" s="1608"/>
    </row>
    <row r="8" spans="1:22" s="322" customFormat="1" ht="35.25" customHeight="1" x14ac:dyDescent="0.2">
      <c r="A8" s="316"/>
      <c r="B8" s="1586"/>
      <c r="C8" s="922"/>
      <c r="D8" s="1605"/>
      <c r="E8" s="1593"/>
      <c r="F8" s="922"/>
      <c r="G8" s="1609" t="s">
        <v>69</v>
      </c>
      <c r="H8" s="1610"/>
      <c r="I8" s="1600" t="s">
        <v>287</v>
      </c>
      <c r="J8" s="1601"/>
      <c r="K8" s="959"/>
      <c r="L8" s="1611" t="s">
        <v>69</v>
      </c>
      <c r="M8" s="1612"/>
      <c r="N8" s="1600" t="s">
        <v>287</v>
      </c>
      <c r="O8" s="1601"/>
      <c r="P8" s="959"/>
      <c r="Q8" s="1611" t="s">
        <v>69</v>
      </c>
      <c r="R8" s="1612"/>
      <c r="S8" s="1600" t="s">
        <v>287</v>
      </c>
      <c r="T8" s="1601"/>
    </row>
    <row r="9" spans="1:22" s="322" customFormat="1" ht="29.25" customHeight="1" x14ac:dyDescent="0.2">
      <c r="A9" s="316"/>
      <c r="B9" s="1587"/>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5181</v>
      </c>
      <c r="E11" s="930">
        <f>D11/D$29*100</f>
        <v>2.3746556726357717</v>
      </c>
      <c r="F11" s="932"/>
      <c r="G11" s="929">
        <v>2671</v>
      </c>
      <c r="H11" s="930">
        <v>51.55375410152481</v>
      </c>
      <c r="I11" s="929">
        <v>2590</v>
      </c>
      <c r="J11" s="930">
        <v>96.967427929614374</v>
      </c>
      <c r="K11" s="932"/>
      <c r="L11" s="929">
        <v>2393</v>
      </c>
      <c r="M11" s="930">
        <v>46.18799459563791</v>
      </c>
      <c r="N11" s="929">
        <v>2262</v>
      </c>
      <c r="O11" s="930">
        <v>94.525699958211447</v>
      </c>
      <c r="P11" s="932"/>
      <c r="Q11" s="929">
        <v>117</v>
      </c>
      <c r="R11" s="930">
        <v>2.2582513028372899</v>
      </c>
      <c r="S11" s="929">
        <v>49</v>
      </c>
      <c r="T11" s="930">
        <f>IFERROR(S11/Q11*100,"-")</f>
        <v>41.880341880341881</v>
      </c>
    </row>
    <row r="12" spans="1:22" s="331" customFormat="1" ht="18" customHeight="1" x14ac:dyDescent="0.2">
      <c r="A12" s="330"/>
      <c r="B12" s="933" t="s">
        <v>7</v>
      </c>
      <c r="C12" s="932"/>
      <c r="D12" s="934">
        <f t="shared" ref="D12:D28" si="0">G12+L12+Q12</f>
        <v>9212</v>
      </c>
      <c r="E12" s="935">
        <f t="shared" ref="E12:E29" si="1">D12/D$29*100</f>
        <v>4.2222212036905473</v>
      </c>
      <c r="F12" s="932"/>
      <c r="G12" s="934">
        <v>3747</v>
      </c>
      <c r="H12" s="935">
        <v>40.675206252713849</v>
      </c>
      <c r="I12" s="934">
        <v>3682</v>
      </c>
      <c r="J12" s="935">
        <v>98.265278889778486</v>
      </c>
      <c r="K12" s="932"/>
      <c r="L12" s="934">
        <v>3834</v>
      </c>
      <c r="M12" s="935">
        <v>41.619626574033866</v>
      </c>
      <c r="N12" s="934">
        <v>3749</v>
      </c>
      <c r="O12" s="935">
        <v>97.782994261867501</v>
      </c>
      <c r="P12" s="932"/>
      <c r="Q12" s="934">
        <v>1631</v>
      </c>
      <c r="R12" s="935">
        <v>17.705167173252278</v>
      </c>
      <c r="S12" s="934">
        <v>1553</v>
      </c>
      <c r="T12" s="935">
        <f t="shared" ref="T12:T28" si="2">IFERROR(S12/Q12*100,"-")</f>
        <v>95.217657878602083</v>
      </c>
    </row>
    <row r="13" spans="1:22" s="331" customFormat="1" ht="18" customHeight="1" x14ac:dyDescent="0.2">
      <c r="A13" s="330"/>
      <c r="B13" s="933" t="s">
        <v>37</v>
      </c>
      <c r="C13" s="932"/>
      <c r="D13" s="934">
        <f t="shared" si="0"/>
        <v>4696</v>
      </c>
      <c r="E13" s="935">
        <f t="shared" si="1"/>
        <v>2.1523611346646558</v>
      </c>
      <c r="F13" s="932"/>
      <c r="G13" s="934">
        <v>1650</v>
      </c>
      <c r="H13" s="935">
        <v>35.136286201022152</v>
      </c>
      <c r="I13" s="934">
        <v>1605</v>
      </c>
      <c r="J13" s="935">
        <v>97.27272727272728</v>
      </c>
      <c r="K13" s="932"/>
      <c r="L13" s="934">
        <v>1663</v>
      </c>
      <c r="M13" s="935">
        <v>35.413117546848383</v>
      </c>
      <c r="N13" s="934">
        <v>1557</v>
      </c>
      <c r="O13" s="935">
        <v>93.625977149729394</v>
      </c>
      <c r="P13" s="932"/>
      <c r="Q13" s="934">
        <v>1383</v>
      </c>
      <c r="R13" s="935">
        <v>29.450596252129476</v>
      </c>
      <c r="S13" s="934">
        <v>1174</v>
      </c>
      <c r="T13" s="935">
        <f t="shared" si="2"/>
        <v>84.887924801156899</v>
      </c>
    </row>
    <row r="14" spans="1:22" s="331" customFormat="1" ht="18" customHeight="1" x14ac:dyDescent="0.2">
      <c r="A14" s="330"/>
      <c r="B14" s="933" t="s">
        <v>38</v>
      </c>
      <c r="C14" s="932"/>
      <c r="D14" s="934">
        <f t="shared" si="0"/>
        <v>777</v>
      </c>
      <c r="E14" s="935">
        <f t="shared" si="1"/>
        <v>0.35612960000733346</v>
      </c>
      <c r="F14" s="932"/>
      <c r="G14" s="934">
        <v>388</v>
      </c>
      <c r="H14" s="935">
        <v>49.935649935649934</v>
      </c>
      <c r="I14" s="934">
        <v>337</v>
      </c>
      <c r="J14" s="935">
        <v>86.855670103092791</v>
      </c>
      <c r="K14" s="932"/>
      <c r="L14" s="934">
        <v>350</v>
      </c>
      <c r="M14" s="935">
        <v>45.045045045045043</v>
      </c>
      <c r="N14" s="934">
        <v>311</v>
      </c>
      <c r="O14" s="935">
        <v>88.857142857142861</v>
      </c>
      <c r="P14" s="932"/>
      <c r="Q14" s="934">
        <v>39</v>
      </c>
      <c r="R14" s="935">
        <v>5.019305019305019</v>
      </c>
      <c r="S14" s="934">
        <v>9</v>
      </c>
      <c r="T14" s="935">
        <f t="shared" si="2"/>
        <v>23.076923076923077</v>
      </c>
    </row>
    <row r="15" spans="1:22" s="331" customFormat="1" ht="18" customHeight="1" x14ac:dyDescent="0.2">
      <c r="A15" s="330"/>
      <c r="B15" s="933" t="s">
        <v>6</v>
      </c>
      <c r="C15" s="932"/>
      <c r="D15" s="934">
        <f t="shared" si="0"/>
        <v>14817</v>
      </c>
      <c r="E15" s="935">
        <f t="shared" si="1"/>
        <v>6.7912127198309653</v>
      </c>
      <c r="F15" s="932"/>
      <c r="G15" s="934">
        <v>4037</v>
      </c>
      <c r="H15" s="935">
        <v>27.245731254639942</v>
      </c>
      <c r="I15" s="934">
        <v>3254</v>
      </c>
      <c r="J15" s="935">
        <v>80.604409214763436</v>
      </c>
      <c r="K15" s="932"/>
      <c r="L15" s="934">
        <v>4856</v>
      </c>
      <c r="M15" s="935">
        <v>32.773165958021195</v>
      </c>
      <c r="N15" s="934">
        <v>3845</v>
      </c>
      <c r="O15" s="935">
        <v>79.180395387149915</v>
      </c>
      <c r="P15" s="932"/>
      <c r="Q15" s="934">
        <v>5924</v>
      </c>
      <c r="R15" s="935">
        <v>39.98110278733887</v>
      </c>
      <c r="S15" s="934">
        <v>4761</v>
      </c>
      <c r="T15" s="935">
        <f t="shared" si="2"/>
        <v>80.367994598244437</v>
      </c>
    </row>
    <row r="16" spans="1:22" s="331" customFormat="1" ht="18" customHeight="1" x14ac:dyDescent="0.2">
      <c r="A16" s="330"/>
      <c r="B16" s="933" t="s">
        <v>5</v>
      </c>
      <c r="C16" s="932"/>
      <c r="D16" s="934">
        <f t="shared" si="0"/>
        <v>202</v>
      </c>
      <c r="E16" s="935">
        <f t="shared" si="1"/>
        <v>9.2584529216835729E-2</v>
      </c>
      <c r="F16" s="932"/>
      <c r="G16" s="934">
        <v>99</v>
      </c>
      <c r="H16" s="935">
        <v>49.009900990099013</v>
      </c>
      <c r="I16" s="934">
        <v>99</v>
      </c>
      <c r="J16" s="935">
        <v>100</v>
      </c>
      <c r="K16" s="932"/>
      <c r="L16" s="934">
        <v>103</v>
      </c>
      <c r="M16" s="935">
        <v>50.990099009900987</v>
      </c>
      <c r="N16" s="934">
        <v>103</v>
      </c>
      <c r="O16" s="935">
        <v>100</v>
      </c>
      <c r="P16" s="932"/>
      <c r="Q16" s="934">
        <v>0</v>
      </c>
      <c r="R16" s="935">
        <v>0</v>
      </c>
      <c r="S16" s="934">
        <v>0</v>
      </c>
      <c r="T16" s="935" t="str">
        <f t="shared" si="2"/>
        <v>-</v>
      </c>
    </row>
    <row r="17" spans="1:20" s="331" customFormat="1" ht="18" customHeight="1" x14ac:dyDescent="0.2">
      <c r="A17" s="330"/>
      <c r="B17" s="933" t="s">
        <v>4</v>
      </c>
      <c r="C17" s="932"/>
      <c r="D17" s="934">
        <f t="shared" si="0"/>
        <v>54522</v>
      </c>
      <c r="E17" s="935">
        <f t="shared" si="1"/>
        <v>24.989572781981767</v>
      </c>
      <c r="F17" s="932"/>
      <c r="G17" s="934">
        <v>16744</v>
      </c>
      <c r="H17" s="935">
        <v>30.710538865045301</v>
      </c>
      <c r="I17" s="934">
        <v>14437</v>
      </c>
      <c r="J17" s="935">
        <v>86.221930243669377</v>
      </c>
      <c r="K17" s="932"/>
      <c r="L17" s="934">
        <v>17208</v>
      </c>
      <c r="M17" s="935">
        <v>31.561571475734567</v>
      </c>
      <c r="N17" s="934">
        <v>14062</v>
      </c>
      <c r="O17" s="935">
        <v>81.717805671780567</v>
      </c>
      <c r="P17" s="932"/>
      <c r="Q17" s="934">
        <v>20570</v>
      </c>
      <c r="R17" s="935">
        <v>37.727889659220132</v>
      </c>
      <c r="S17" s="934">
        <v>14681</v>
      </c>
      <c r="T17" s="935">
        <f t="shared" si="2"/>
        <v>71.370928536703943</v>
      </c>
    </row>
    <row r="18" spans="1:20" s="331" customFormat="1" ht="18" customHeight="1" x14ac:dyDescent="0.2">
      <c r="A18" s="330"/>
      <c r="B18" s="933" t="s">
        <v>40</v>
      </c>
      <c r="C18" s="932"/>
      <c r="D18" s="934">
        <f t="shared" si="0"/>
        <v>11075</v>
      </c>
      <c r="E18" s="935">
        <f t="shared" si="1"/>
        <v>5.0761072330517605</v>
      </c>
      <c r="F18" s="932"/>
      <c r="G18" s="934">
        <v>3858</v>
      </c>
      <c r="H18" s="935">
        <v>34.835214446952598</v>
      </c>
      <c r="I18" s="934">
        <v>3190</v>
      </c>
      <c r="J18" s="935">
        <v>82.685329186106799</v>
      </c>
      <c r="K18" s="932"/>
      <c r="L18" s="934">
        <v>4099</v>
      </c>
      <c r="M18" s="935">
        <v>37.011286681715575</v>
      </c>
      <c r="N18" s="934">
        <v>3399</v>
      </c>
      <c r="O18" s="935">
        <v>82.92266406440595</v>
      </c>
      <c r="P18" s="932"/>
      <c r="Q18" s="934">
        <v>3118</v>
      </c>
      <c r="R18" s="935">
        <v>28.153498871331827</v>
      </c>
      <c r="S18" s="934">
        <v>2351</v>
      </c>
      <c r="T18" s="935">
        <f t="shared" si="2"/>
        <v>75.400898011545863</v>
      </c>
    </row>
    <row r="19" spans="1:20" s="331" customFormat="1" ht="18" customHeight="1" x14ac:dyDescent="0.2">
      <c r="A19" s="330"/>
      <c r="B19" s="933" t="s">
        <v>41</v>
      </c>
      <c r="C19" s="932"/>
      <c r="D19" s="934">
        <f t="shared" si="0"/>
        <v>23795</v>
      </c>
      <c r="E19" s="935">
        <f t="shared" si="1"/>
        <v>10.906182538191118</v>
      </c>
      <c r="F19" s="932"/>
      <c r="G19" s="934">
        <v>6314</v>
      </c>
      <c r="H19" s="935">
        <v>26.534986341668414</v>
      </c>
      <c r="I19" s="934">
        <v>5985</v>
      </c>
      <c r="J19" s="935">
        <v>94.789356984478928</v>
      </c>
      <c r="K19" s="932"/>
      <c r="L19" s="934">
        <v>11439</v>
      </c>
      <c r="M19" s="935">
        <v>48.073124606009664</v>
      </c>
      <c r="N19" s="934">
        <v>10476</v>
      </c>
      <c r="O19" s="935">
        <v>91.581431943351689</v>
      </c>
      <c r="P19" s="932"/>
      <c r="Q19" s="934">
        <v>6042</v>
      </c>
      <c r="R19" s="935">
        <v>25.391889052321915</v>
      </c>
      <c r="S19" s="934">
        <v>4802</v>
      </c>
      <c r="T19" s="935">
        <f t="shared" si="2"/>
        <v>79.476994372724263</v>
      </c>
    </row>
    <row r="20" spans="1:20" s="331" customFormat="1" ht="18" customHeight="1" x14ac:dyDescent="0.2">
      <c r="A20" s="330"/>
      <c r="B20" s="933" t="s">
        <v>3</v>
      </c>
      <c r="C20" s="932"/>
      <c r="D20" s="934">
        <f t="shared" si="0"/>
        <v>23706</v>
      </c>
      <c r="E20" s="935">
        <f t="shared" si="1"/>
        <v>10.865390344625284</v>
      </c>
      <c r="F20" s="932"/>
      <c r="G20" s="934">
        <v>7584</v>
      </c>
      <c r="H20" s="935">
        <v>31.991900784611495</v>
      </c>
      <c r="I20" s="934">
        <v>4465</v>
      </c>
      <c r="J20" s="935">
        <v>58.873945147679329</v>
      </c>
      <c r="K20" s="932"/>
      <c r="L20" s="934">
        <v>8884</v>
      </c>
      <c r="M20" s="935">
        <v>37.475744537247948</v>
      </c>
      <c r="N20" s="934">
        <v>4672</v>
      </c>
      <c r="O20" s="935">
        <v>52.588923908149489</v>
      </c>
      <c r="P20" s="932"/>
      <c r="Q20" s="934">
        <v>7238</v>
      </c>
      <c r="R20" s="935">
        <v>30.532354678140557</v>
      </c>
      <c r="S20" s="934">
        <v>2641</v>
      </c>
      <c r="T20" s="935">
        <f t="shared" si="2"/>
        <v>36.487980105001384</v>
      </c>
    </row>
    <row r="21" spans="1:20" s="331" customFormat="1" ht="18" customHeight="1" x14ac:dyDescent="0.2">
      <c r="A21" s="330"/>
      <c r="B21" s="933" t="s">
        <v>2</v>
      </c>
      <c r="C21" s="932"/>
      <c r="D21" s="934">
        <f t="shared" si="0"/>
        <v>19676</v>
      </c>
      <c r="E21" s="935">
        <f t="shared" si="1"/>
        <v>9.0182831528240559</v>
      </c>
      <c r="F21" s="932"/>
      <c r="G21" s="934">
        <v>6053</v>
      </c>
      <c r="H21" s="935">
        <v>30.763366537914212</v>
      </c>
      <c r="I21" s="934">
        <v>5063</v>
      </c>
      <c r="J21" s="935">
        <v>83.644473814637365</v>
      </c>
      <c r="K21" s="932"/>
      <c r="L21" s="934">
        <v>6463</v>
      </c>
      <c r="M21" s="935">
        <v>32.847123399064849</v>
      </c>
      <c r="N21" s="934">
        <v>4621</v>
      </c>
      <c r="O21" s="935">
        <v>71.499303728918463</v>
      </c>
      <c r="P21" s="932"/>
      <c r="Q21" s="934">
        <v>7160</v>
      </c>
      <c r="R21" s="935">
        <v>36.389510063020943</v>
      </c>
      <c r="S21" s="934">
        <v>4425</v>
      </c>
      <c r="T21" s="935">
        <f t="shared" si="2"/>
        <v>61.801675977653638</v>
      </c>
    </row>
    <row r="22" spans="1:20" s="331" customFormat="1" ht="18" customHeight="1" x14ac:dyDescent="0.2">
      <c r="A22" s="330"/>
      <c r="B22" s="933" t="s">
        <v>35</v>
      </c>
      <c r="C22" s="932"/>
      <c r="D22" s="934">
        <f t="shared" si="0"/>
        <v>16248</v>
      </c>
      <c r="E22" s="935">
        <f t="shared" si="1"/>
        <v>7.4470961916591421</v>
      </c>
      <c r="F22" s="932"/>
      <c r="G22" s="934">
        <v>5996</v>
      </c>
      <c r="H22" s="935">
        <v>36.90300344657804</v>
      </c>
      <c r="I22" s="934">
        <v>5393</v>
      </c>
      <c r="J22" s="935">
        <v>89.943295530353566</v>
      </c>
      <c r="K22" s="932"/>
      <c r="L22" s="934">
        <v>5273</v>
      </c>
      <c r="M22" s="935">
        <v>32.453225012309204</v>
      </c>
      <c r="N22" s="934">
        <v>4295</v>
      </c>
      <c r="O22" s="935">
        <v>81.452683481888869</v>
      </c>
      <c r="P22" s="932"/>
      <c r="Q22" s="934">
        <v>4979</v>
      </c>
      <c r="R22" s="935">
        <v>30.643771541112752</v>
      </c>
      <c r="S22" s="934">
        <v>3730</v>
      </c>
      <c r="T22" s="935">
        <f t="shared" si="2"/>
        <v>74.914641494275955</v>
      </c>
    </row>
    <row r="23" spans="1:20" s="331" customFormat="1" ht="18" customHeight="1" x14ac:dyDescent="0.2">
      <c r="A23" s="330"/>
      <c r="B23" s="933" t="s">
        <v>42</v>
      </c>
      <c r="C23" s="932"/>
      <c r="D23" s="934">
        <f t="shared" si="0"/>
        <v>27478</v>
      </c>
      <c r="E23" s="935">
        <f t="shared" si="1"/>
        <v>12.59424600901095</v>
      </c>
      <c r="F23" s="932"/>
      <c r="G23" s="934">
        <v>13055</v>
      </c>
      <c r="H23" s="935">
        <v>47.5107358614164</v>
      </c>
      <c r="I23" s="934">
        <v>11115</v>
      </c>
      <c r="J23" s="935">
        <v>85.139793182688635</v>
      </c>
      <c r="K23" s="932"/>
      <c r="L23" s="934">
        <v>9777</v>
      </c>
      <c r="M23" s="935">
        <v>35.581192226508477</v>
      </c>
      <c r="N23" s="934">
        <v>7879</v>
      </c>
      <c r="O23" s="935">
        <v>80.587092155057789</v>
      </c>
      <c r="P23" s="932"/>
      <c r="Q23" s="934">
        <v>4646</v>
      </c>
      <c r="R23" s="935">
        <v>16.908071912075116</v>
      </c>
      <c r="S23" s="934">
        <v>3289</v>
      </c>
      <c r="T23" s="935">
        <f t="shared" si="2"/>
        <v>70.792079207920793</v>
      </c>
    </row>
    <row r="24" spans="1:20" s="331" customFormat="1" ht="18" customHeight="1" x14ac:dyDescent="0.2">
      <c r="A24" s="330">
        <v>47094</v>
      </c>
      <c r="B24" s="933" t="s">
        <v>43</v>
      </c>
      <c r="C24" s="932"/>
      <c r="D24" s="934">
        <f t="shared" si="0"/>
        <v>1592</v>
      </c>
      <c r="E24" s="935">
        <f t="shared" si="1"/>
        <v>0.72967609164951719</v>
      </c>
      <c r="F24" s="932"/>
      <c r="G24" s="934">
        <v>864</v>
      </c>
      <c r="H24" s="935">
        <v>54.2713567839196</v>
      </c>
      <c r="I24" s="934">
        <v>825</v>
      </c>
      <c r="J24" s="935">
        <v>95.486111111111114</v>
      </c>
      <c r="K24" s="932"/>
      <c r="L24" s="934">
        <v>512</v>
      </c>
      <c r="M24" s="935">
        <v>32.1608040201005</v>
      </c>
      <c r="N24" s="934">
        <v>456</v>
      </c>
      <c r="O24" s="935">
        <v>89.0625</v>
      </c>
      <c r="P24" s="932"/>
      <c r="Q24" s="934">
        <v>216</v>
      </c>
      <c r="R24" s="935">
        <v>13.5678391959799</v>
      </c>
      <c r="S24" s="934">
        <v>165</v>
      </c>
      <c r="T24" s="935">
        <f t="shared" si="2"/>
        <v>76.388888888888886</v>
      </c>
    </row>
    <row r="25" spans="1:20" s="331" customFormat="1" ht="18" customHeight="1" x14ac:dyDescent="0.2">
      <c r="B25" s="933" t="s">
        <v>44</v>
      </c>
      <c r="C25" s="932"/>
      <c r="D25" s="934">
        <f t="shared" si="0"/>
        <v>2818</v>
      </c>
      <c r="E25" s="935">
        <f t="shared" si="1"/>
        <v>1.2916000165002131</v>
      </c>
      <c r="F25" s="932"/>
      <c r="G25" s="934">
        <v>730</v>
      </c>
      <c r="H25" s="935">
        <v>25.904897090134849</v>
      </c>
      <c r="I25" s="934">
        <v>568</v>
      </c>
      <c r="J25" s="935">
        <v>77.808219178082197</v>
      </c>
      <c r="K25" s="932"/>
      <c r="L25" s="934">
        <v>1330</v>
      </c>
      <c r="M25" s="935">
        <v>47.196593328601843</v>
      </c>
      <c r="N25" s="934">
        <v>1006</v>
      </c>
      <c r="O25" s="935">
        <v>75.63909774436091</v>
      </c>
      <c r="P25" s="932"/>
      <c r="Q25" s="934">
        <v>758</v>
      </c>
      <c r="R25" s="935">
        <v>26.898509581263308</v>
      </c>
      <c r="S25" s="934">
        <v>454</v>
      </c>
      <c r="T25" s="935">
        <f t="shared" si="2"/>
        <v>59.894459102902374</v>
      </c>
    </row>
    <row r="26" spans="1:20" s="331" customFormat="1" ht="18" customHeight="1" x14ac:dyDescent="0.2">
      <c r="B26" s="933" t="s">
        <v>45</v>
      </c>
      <c r="C26" s="932"/>
      <c r="D26" s="934">
        <f t="shared" si="0"/>
        <v>1341</v>
      </c>
      <c r="E26" s="935">
        <f t="shared" si="1"/>
        <v>0.61463293900879556</v>
      </c>
      <c r="F26" s="932"/>
      <c r="G26" s="934">
        <v>660</v>
      </c>
      <c r="H26" s="935">
        <v>49.217002237136462</v>
      </c>
      <c r="I26" s="934">
        <v>579</v>
      </c>
      <c r="J26" s="935">
        <v>87.727272727272734</v>
      </c>
      <c r="K26" s="932"/>
      <c r="L26" s="934">
        <v>646</v>
      </c>
      <c r="M26" s="935">
        <v>48.173005219985086</v>
      </c>
      <c r="N26" s="934">
        <v>568</v>
      </c>
      <c r="O26" s="935">
        <v>87.925696594427251</v>
      </c>
      <c r="P26" s="932"/>
      <c r="Q26" s="934">
        <v>35</v>
      </c>
      <c r="R26" s="935">
        <v>2.609992542878449</v>
      </c>
      <c r="S26" s="934">
        <v>28</v>
      </c>
      <c r="T26" s="935">
        <f t="shared" si="2"/>
        <v>80</v>
      </c>
    </row>
    <row r="27" spans="1:20" s="331" customFormat="1" ht="18" customHeight="1" x14ac:dyDescent="0.2">
      <c r="B27" s="933" t="s">
        <v>46</v>
      </c>
      <c r="C27" s="932"/>
      <c r="D27" s="934">
        <f t="shared" si="0"/>
        <v>1037</v>
      </c>
      <c r="E27" s="935">
        <f t="shared" si="1"/>
        <v>0.47529780592999327</v>
      </c>
      <c r="F27" s="932"/>
      <c r="G27" s="934">
        <v>491</v>
      </c>
      <c r="H27" s="935">
        <v>47.34811957569913</v>
      </c>
      <c r="I27" s="934">
        <v>405</v>
      </c>
      <c r="J27" s="935">
        <v>82.484725050916495</v>
      </c>
      <c r="K27" s="932"/>
      <c r="L27" s="934">
        <v>521</v>
      </c>
      <c r="M27" s="935">
        <v>50.241080038572804</v>
      </c>
      <c r="N27" s="934">
        <v>428</v>
      </c>
      <c r="O27" s="935">
        <v>82.149712092130528</v>
      </c>
      <c r="P27" s="932"/>
      <c r="Q27" s="934">
        <v>25</v>
      </c>
      <c r="R27" s="935">
        <v>2.4108003857280615</v>
      </c>
      <c r="S27" s="934">
        <v>16</v>
      </c>
      <c r="T27" s="935">
        <f t="shared" si="2"/>
        <v>64</v>
      </c>
    </row>
    <row r="28" spans="1:20" s="331" customFormat="1" ht="18" customHeight="1" x14ac:dyDescent="0.2">
      <c r="B28" s="955" t="s">
        <v>1</v>
      </c>
      <c r="C28" s="932"/>
      <c r="D28" s="956">
        <f t="shared" si="0"/>
        <v>6</v>
      </c>
      <c r="E28" s="957">
        <f t="shared" si="1"/>
        <v>2.7500355212921501E-3</v>
      </c>
      <c r="F28" s="932"/>
      <c r="G28" s="956">
        <v>2</v>
      </c>
      <c r="H28" s="957">
        <v>33.333333333333329</v>
      </c>
      <c r="I28" s="956">
        <v>2</v>
      </c>
      <c r="J28" s="957">
        <v>100</v>
      </c>
      <c r="K28" s="932"/>
      <c r="L28" s="956">
        <v>3</v>
      </c>
      <c r="M28" s="957">
        <v>50</v>
      </c>
      <c r="N28" s="956">
        <v>2</v>
      </c>
      <c r="O28" s="957">
        <v>66.666666666666657</v>
      </c>
      <c r="P28" s="932"/>
      <c r="Q28" s="956">
        <v>1</v>
      </c>
      <c r="R28" s="957">
        <v>16.666666666666664</v>
      </c>
      <c r="S28" s="956">
        <v>0</v>
      </c>
      <c r="T28" s="957">
        <f t="shared" si="2"/>
        <v>0</v>
      </c>
    </row>
    <row r="29" spans="1:20" s="319" customFormat="1" ht="18" customHeight="1" x14ac:dyDescent="0.2">
      <c r="B29" s="1291" t="s">
        <v>0</v>
      </c>
      <c r="C29" s="1284"/>
      <c r="D29" s="1292">
        <f>SUM(D11:D28)</f>
        <v>218179</v>
      </c>
      <c r="E29" s="1293">
        <f t="shared" si="1"/>
        <v>100</v>
      </c>
      <c r="F29" s="1284"/>
      <c r="G29" s="1292">
        <f>SUM(G11:G28)</f>
        <v>74943</v>
      </c>
      <c r="H29" s="1293">
        <f>G29/$D29*100</f>
        <v>34.349318678699596</v>
      </c>
      <c r="I29" s="1292">
        <f>SUM(I11:I28)</f>
        <v>63594</v>
      </c>
      <c r="J29" s="1293">
        <f>I29/G29*100</f>
        <v>84.856490933109157</v>
      </c>
      <c r="K29" s="1284"/>
      <c r="L29" s="1292">
        <f>SUM(L11:L28)</f>
        <v>79354</v>
      </c>
      <c r="M29" s="1293">
        <f>L29/$D29*100</f>
        <v>36.371053126102879</v>
      </c>
      <c r="N29" s="1292">
        <f>SUM(N11:N28)</f>
        <v>63691</v>
      </c>
      <c r="O29" s="1293">
        <f>N29/L29*100</f>
        <v>80.261864556292068</v>
      </c>
      <c r="P29" s="1284"/>
      <c r="Q29" s="1292">
        <f>SUM(Q11:Q28)</f>
        <v>63882</v>
      </c>
      <c r="R29" s="1293">
        <f>Q29/$D29*100</f>
        <v>29.279628195197521</v>
      </c>
      <c r="S29" s="1292">
        <f>SUM(S11:S28)</f>
        <v>44128</v>
      </c>
      <c r="T29" s="1293">
        <f>S29/Q29*100</f>
        <v>69.077361385053692</v>
      </c>
    </row>
    <row r="30" spans="1:20" s="328" customFormat="1" ht="6.75" customHeight="1" x14ac:dyDescent="0.2">
      <c r="B30" s="1602"/>
      <c r="C30" s="1602"/>
      <c r="D30" s="1602"/>
      <c r="E30" s="1602"/>
      <c r="F30" s="781"/>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7"/>
      <c r="L32" s="937"/>
    </row>
    <row r="33" spans="2:12" x14ac:dyDescent="0.25">
      <c r="B33" s="937"/>
      <c r="L33" s="937"/>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66</v>
      </c>
    </row>
    <row r="2" spans="1:22" s="343" customFormat="1" ht="49.5" customHeight="1" x14ac:dyDescent="0.25">
      <c r="B2" s="1386"/>
      <c r="C2" s="1386"/>
      <c r="D2" s="1386"/>
      <c r="E2" s="1386"/>
      <c r="F2" s="344"/>
      <c r="G2" s="1584"/>
      <c r="H2" s="1584"/>
      <c r="I2" s="1584"/>
      <c r="J2" s="1584"/>
      <c r="K2" s="1584"/>
      <c r="L2" s="1584"/>
      <c r="M2" s="1584"/>
      <c r="N2" s="1584"/>
      <c r="O2" s="1584"/>
      <c r="P2" s="1584"/>
      <c r="Q2" s="1584"/>
      <c r="R2" s="1584"/>
      <c r="T2" s="344"/>
    </row>
    <row r="3" spans="1:22" s="343" customFormat="1" ht="3" customHeight="1" x14ac:dyDescent="0.25">
      <c r="B3" s="344"/>
      <c r="C3" s="344"/>
      <c r="D3" s="344"/>
      <c r="E3" s="344"/>
      <c r="F3" s="344"/>
      <c r="L3" s="344"/>
      <c r="Q3" s="344"/>
      <c r="T3" s="344"/>
    </row>
    <row r="4" spans="1:22" s="345" customFormat="1" ht="15" customHeight="1" x14ac:dyDescent="0.2">
      <c r="B4" s="1413" t="s">
        <v>432</v>
      </c>
      <c r="C4" s="1413"/>
      <c r="D4" s="1413"/>
      <c r="E4" s="1413"/>
      <c r="F4" s="1413"/>
      <c r="G4" s="1413"/>
      <c r="H4" s="1413"/>
      <c r="I4" s="1413"/>
      <c r="J4" s="1413"/>
      <c r="K4" s="1413"/>
      <c r="L4" s="1413"/>
      <c r="M4" s="1413"/>
      <c r="N4" s="1413"/>
      <c r="O4" s="1413"/>
      <c r="P4" s="1413"/>
      <c r="Q4" s="1413"/>
      <c r="R4" s="1413"/>
      <c r="S4" s="1413"/>
      <c r="T4" s="1413"/>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927"/>
      <c r="V5" s="877"/>
    </row>
    <row r="6" spans="1:22" s="345" customFormat="1" ht="4.5" customHeight="1" x14ac:dyDescent="0.2"/>
    <row r="7" spans="1:22" s="322" customFormat="1" ht="15" customHeight="1" x14ac:dyDescent="0.2">
      <c r="A7" s="316"/>
      <c r="B7" s="1585" t="s">
        <v>12</v>
      </c>
      <c r="C7" s="922"/>
      <c r="D7" s="1604" t="s">
        <v>66</v>
      </c>
      <c r="E7" s="1590"/>
      <c r="F7" s="922"/>
      <c r="G7" s="1606" t="s">
        <v>31</v>
      </c>
      <c r="H7" s="1607"/>
      <c r="I7" s="1607"/>
      <c r="J7" s="1608"/>
      <c r="K7" s="923"/>
      <c r="L7" s="1606" t="s">
        <v>49</v>
      </c>
      <c r="M7" s="1607"/>
      <c r="N7" s="1607"/>
      <c r="O7" s="1608"/>
      <c r="P7" s="923"/>
      <c r="Q7" s="1606" t="s">
        <v>50</v>
      </c>
      <c r="R7" s="1607"/>
      <c r="S7" s="1607"/>
      <c r="T7" s="1608"/>
    </row>
    <row r="8" spans="1:22" s="322" customFormat="1" ht="35.25" customHeight="1" x14ac:dyDescent="0.2">
      <c r="A8" s="316"/>
      <c r="B8" s="1586"/>
      <c r="C8" s="922"/>
      <c r="D8" s="1605"/>
      <c r="E8" s="1593"/>
      <c r="F8" s="922"/>
      <c r="G8" s="1609" t="s">
        <v>69</v>
      </c>
      <c r="H8" s="1610"/>
      <c r="I8" s="1600" t="s">
        <v>287</v>
      </c>
      <c r="J8" s="1601"/>
      <c r="K8" s="959"/>
      <c r="L8" s="1611" t="s">
        <v>69</v>
      </c>
      <c r="M8" s="1612"/>
      <c r="N8" s="1600" t="s">
        <v>287</v>
      </c>
      <c r="O8" s="1601"/>
      <c r="P8" s="959"/>
      <c r="Q8" s="1611" t="s">
        <v>69</v>
      </c>
      <c r="R8" s="1612"/>
      <c r="S8" s="1600" t="s">
        <v>287</v>
      </c>
      <c r="T8" s="1601"/>
    </row>
    <row r="9" spans="1:22" s="322" customFormat="1" ht="29.25" customHeight="1" x14ac:dyDescent="0.2">
      <c r="A9" s="316"/>
      <c r="B9" s="1587"/>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85092</v>
      </c>
      <c r="E11" s="930">
        <f>D11/D$29*100</f>
        <v>14.090575648335053</v>
      </c>
      <c r="F11" s="932"/>
      <c r="G11" s="929">
        <v>26769</v>
      </c>
      <c r="H11" s="930">
        <v>31.458891552672402</v>
      </c>
      <c r="I11" s="929">
        <v>21623</v>
      </c>
      <c r="J11" s="930">
        <v>80.776271059807996</v>
      </c>
      <c r="K11" s="932"/>
      <c r="L11" s="929">
        <v>39453</v>
      </c>
      <c r="M11" s="930">
        <v>46.365110703708929</v>
      </c>
      <c r="N11" s="929">
        <v>31336</v>
      </c>
      <c r="O11" s="930">
        <v>79.426152637315283</v>
      </c>
      <c r="P11" s="932"/>
      <c r="Q11" s="929">
        <v>18870</v>
      </c>
      <c r="R11" s="930">
        <v>22.175997743618673</v>
      </c>
      <c r="S11" s="929">
        <v>15199</v>
      </c>
      <c r="T11" s="930">
        <f>IFERROR(S11/Q11*100,"-")</f>
        <v>80.545839957604656</v>
      </c>
    </row>
    <row r="12" spans="1:22" s="331" customFormat="1" ht="18" customHeight="1" x14ac:dyDescent="0.2">
      <c r="A12" s="330"/>
      <c r="B12" s="933" t="s">
        <v>7</v>
      </c>
      <c r="C12" s="932"/>
      <c r="D12" s="934">
        <f t="shared" ref="D12:D28" si="0">G12+L12+Q12</f>
        <v>21801</v>
      </c>
      <c r="E12" s="935">
        <f t="shared" ref="E12:E29" si="1">D12/D$29*100</f>
        <v>3.6100766195335927</v>
      </c>
      <c r="F12" s="932"/>
      <c r="G12" s="934">
        <v>4841</v>
      </c>
      <c r="H12" s="935">
        <v>22.205403421861384</v>
      </c>
      <c r="I12" s="934">
        <v>3696</v>
      </c>
      <c r="J12" s="935">
        <v>76.347862011980993</v>
      </c>
      <c r="K12" s="932"/>
      <c r="L12" s="934">
        <v>7996</v>
      </c>
      <c r="M12" s="935">
        <v>36.677216641438463</v>
      </c>
      <c r="N12" s="934">
        <v>5888</v>
      </c>
      <c r="O12" s="935">
        <v>73.636818409204608</v>
      </c>
      <c r="P12" s="932"/>
      <c r="Q12" s="934">
        <v>8964</v>
      </c>
      <c r="R12" s="935">
        <v>41.117379936700146</v>
      </c>
      <c r="S12" s="934">
        <v>6389</v>
      </c>
      <c r="T12" s="935">
        <f t="shared" ref="T12:T28" si="2">IFERROR(S12/Q12*100,"-")</f>
        <v>71.273984828201691</v>
      </c>
    </row>
    <row r="13" spans="1:22" s="331" customFormat="1" ht="18" customHeight="1" x14ac:dyDescent="0.2">
      <c r="A13" s="330"/>
      <c r="B13" s="933" t="s">
        <v>37</v>
      </c>
      <c r="C13" s="932"/>
      <c r="D13" s="934">
        <f t="shared" si="0"/>
        <v>11707</v>
      </c>
      <c r="E13" s="935">
        <f t="shared" si="1"/>
        <v>1.9385884585514319</v>
      </c>
      <c r="F13" s="932"/>
      <c r="G13" s="934">
        <v>2759</v>
      </c>
      <c r="H13" s="935">
        <v>23.567096608866489</v>
      </c>
      <c r="I13" s="934">
        <v>2529</v>
      </c>
      <c r="J13" s="935">
        <v>91.663646248640802</v>
      </c>
      <c r="K13" s="932"/>
      <c r="L13" s="934">
        <v>4213</v>
      </c>
      <c r="M13" s="935">
        <v>35.987016315025201</v>
      </c>
      <c r="N13" s="934">
        <v>3699</v>
      </c>
      <c r="O13" s="935">
        <v>87.799667695229061</v>
      </c>
      <c r="P13" s="932"/>
      <c r="Q13" s="934">
        <v>4735</v>
      </c>
      <c r="R13" s="935">
        <v>40.445887076108313</v>
      </c>
      <c r="S13" s="934">
        <v>3844</v>
      </c>
      <c r="T13" s="935">
        <f t="shared" si="2"/>
        <v>81.182682154171076</v>
      </c>
    </row>
    <row r="14" spans="1:22" s="331" customFormat="1" ht="18" customHeight="1" x14ac:dyDescent="0.2">
      <c r="A14" s="330"/>
      <c r="B14" s="933" t="s">
        <v>38</v>
      </c>
      <c r="C14" s="932"/>
      <c r="D14" s="934">
        <f t="shared" si="0"/>
        <v>23328</v>
      </c>
      <c r="E14" s="935">
        <f t="shared" si="1"/>
        <v>3.8629359836924753</v>
      </c>
      <c r="F14" s="932"/>
      <c r="G14" s="934">
        <v>4628</v>
      </c>
      <c r="H14" s="935">
        <v>19.838820301783265</v>
      </c>
      <c r="I14" s="934">
        <v>2124</v>
      </c>
      <c r="J14" s="935">
        <v>45.894554883318925</v>
      </c>
      <c r="K14" s="932"/>
      <c r="L14" s="934">
        <v>7863</v>
      </c>
      <c r="M14" s="935">
        <v>33.706275720164605</v>
      </c>
      <c r="N14" s="934">
        <v>2816</v>
      </c>
      <c r="O14" s="935">
        <v>35.813302810632074</v>
      </c>
      <c r="P14" s="932"/>
      <c r="Q14" s="934">
        <v>10837</v>
      </c>
      <c r="R14" s="935">
        <v>46.454903978052123</v>
      </c>
      <c r="S14" s="934">
        <v>3070</v>
      </c>
      <c r="T14" s="935">
        <f t="shared" si="2"/>
        <v>28.328873304420043</v>
      </c>
    </row>
    <row r="15" spans="1:22" s="331" customFormat="1" ht="18" customHeight="1" x14ac:dyDescent="0.2">
      <c r="A15" s="330"/>
      <c r="B15" s="933" t="s">
        <v>6</v>
      </c>
      <c r="C15" s="932"/>
      <c r="D15" s="934">
        <f t="shared" si="0"/>
        <v>18829</v>
      </c>
      <c r="E15" s="935">
        <f t="shared" si="1"/>
        <v>3.1179364556303848</v>
      </c>
      <c r="F15" s="932"/>
      <c r="G15" s="934">
        <v>6310</v>
      </c>
      <c r="H15" s="935">
        <v>33.512135535609964</v>
      </c>
      <c r="I15" s="934">
        <v>5262</v>
      </c>
      <c r="J15" s="935">
        <v>83.391442155309036</v>
      </c>
      <c r="K15" s="932"/>
      <c r="L15" s="934">
        <v>7070</v>
      </c>
      <c r="M15" s="935">
        <v>37.548462478092304</v>
      </c>
      <c r="N15" s="934">
        <v>6007</v>
      </c>
      <c r="O15" s="935">
        <v>84.964639321074969</v>
      </c>
      <c r="P15" s="932"/>
      <c r="Q15" s="934">
        <v>5449</v>
      </c>
      <c r="R15" s="935">
        <v>28.939401986297732</v>
      </c>
      <c r="S15" s="934">
        <v>4657</v>
      </c>
      <c r="T15" s="935">
        <f t="shared" si="2"/>
        <v>85.465222976692971</v>
      </c>
    </row>
    <row r="16" spans="1:22" s="331" customFormat="1" ht="18" customHeight="1" x14ac:dyDescent="0.2">
      <c r="A16" s="330"/>
      <c r="B16" s="933" t="s">
        <v>5</v>
      </c>
      <c r="C16" s="932"/>
      <c r="D16" s="934">
        <f t="shared" si="0"/>
        <v>9183</v>
      </c>
      <c r="E16" s="935">
        <f t="shared" si="1"/>
        <v>1.520633622181413</v>
      </c>
      <c r="F16" s="932"/>
      <c r="G16" s="934">
        <v>2288</v>
      </c>
      <c r="H16" s="935">
        <v>24.915604922138733</v>
      </c>
      <c r="I16" s="934">
        <v>1949</v>
      </c>
      <c r="J16" s="935">
        <v>85.18356643356644</v>
      </c>
      <c r="K16" s="932"/>
      <c r="L16" s="934">
        <v>3583</v>
      </c>
      <c r="M16" s="935">
        <v>39.017750190569537</v>
      </c>
      <c r="N16" s="934">
        <v>2681</v>
      </c>
      <c r="O16" s="935">
        <v>74.825565168852918</v>
      </c>
      <c r="P16" s="932"/>
      <c r="Q16" s="934">
        <v>3312</v>
      </c>
      <c r="R16" s="935">
        <v>36.06664488729173</v>
      </c>
      <c r="S16" s="934">
        <v>2376</v>
      </c>
      <c r="T16" s="935">
        <f t="shared" si="2"/>
        <v>71.739130434782609</v>
      </c>
    </row>
    <row r="17" spans="1:20" s="331" customFormat="1" ht="18" customHeight="1" x14ac:dyDescent="0.2">
      <c r="A17" s="330"/>
      <c r="B17" s="933" t="s">
        <v>4</v>
      </c>
      <c r="C17" s="932"/>
      <c r="D17" s="934">
        <f t="shared" si="0"/>
        <v>35522</v>
      </c>
      <c r="E17" s="935">
        <f t="shared" si="1"/>
        <v>5.8821678674864586</v>
      </c>
      <c r="F17" s="932"/>
      <c r="G17" s="934">
        <v>9482</v>
      </c>
      <c r="H17" s="935">
        <v>26.693316817746748</v>
      </c>
      <c r="I17" s="934">
        <v>6879</v>
      </c>
      <c r="J17" s="935">
        <v>72.547985657034388</v>
      </c>
      <c r="K17" s="932"/>
      <c r="L17" s="934">
        <v>12995</v>
      </c>
      <c r="M17" s="935">
        <v>36.582962671020773</v>
      </c>
      <c r="N17" s="934">
        <v>9119</v>
      </c>
      <c r="O17" s="935">
        <v>70.173143516737198</v>
      </c>
      <c r="P17" s="932"/>
      <c r="Q17" s="934">
        <v>13045</v>
      </c>
      <c r="R17" s="935">
        <v>36.723720511232479</v>
      </c>
      <c r="S17" s="934">
        <v>9359</v>
      </c>
      <c r="T17" s="935">
        <f t="shared" si="2"/>
        <v>71.743963204292839</v>
      </c>
    </row>
    <row r="18" spans="1:20" s="331" customFormat="1" ht="18" customHeight="1" x14ac:dyDescent="0.2">
      <c r="A18" s="330"/>
      <c r="B18" s="933" t="s">
        <v>40</v>
      </c>
      <c r="C18" s="932"/>
      <c r="D18" s="934">
        <f t="shared" si="0"/>
        <v>18304</v>
      </c>
      <c r="E18" s="935">
        <f t="shared" si="1"/>
        <v>3.0310005249274292</v>
      </c>
      <c r="F18" s="932"/>
      <c r="G18" s="934">
        <v>7805</v>
      </c>
      <c r="H18" s="935">
        <v>42.6409527972028</v>
      </c>
      <c r="I18" s="934">
        <v>3930</v>
      </c>
      <c r="J18" s="935">
        <v>50.352338244714922</v>
      </c>
      <c r="K18" s="932"/>
      <c r="L18" s="934">
        <v>7494</v>
      </c>
      <c r="M18" s="935">
        <v>40.941870629370634</v>
      </c>
      <c r="N18" s="934">
        <v>4433</v>
      </c>
      <c r="O18" s="935">
        <v>59.153989858553516</v>
      </c>
      <c r="P18" s="932"/>
      <c r="Q18" s="934">
        <v>3005</v>
      </c>
      <c r="R18" s="935">
        <v>16.417176573426573</v>
      </c>
      <c r="S18" s="934">
        <v>1970</v>
      </c>
      <c r="T18" s="935">
        <f t="shared" si="2"/>
        <v>65.55740432612312</v>
      </c>
    </row>
    <row r="19" spans="1:20" s="331" customFormat="1" ht="18" customHeight="1" x14ac:dyDescent="0.2">
      <c r="A19" s="330"/>
      <c r="B19" s="933" t="s">
        <v>41</v>
      </c>
      <c r="C19" s="932"/>
      <c r="D19" s="934">
        <f t="shared" si="0"/>
        <v>126818</v>
      </c>
      <c r="E19" s="935">
        <f t="shared" si="1"/>
        <v>21.000077828357011</v>
      </c>
      <c r="F19" s="932"/>
      <c r="G19" s="934">
        <v>20909</v>
      </c>
      <c r="H19" s="935">
        <v>16.487407150404518</v>
      </c>
      <c r="I19" s="934">
        <v>13920</v>
      </c>
      <c r="J19" s="935">
        <v>66.574202496532592</v>
      </c>
      <c r="K19" s="932"/>
      <c r="L19" s="934">
        <v>46091</v>
      </c>
      <c r="M19" s="935">
        <v>36.344209812487186</v>
      </c>
      <c r="N19" s="934">
        <v>33535</v>
      </c>
      <c r="O19" s="935">
        <v>72.758239135623</v>
      </c>
      <c r="P19" s="932"/>
      <c r="Q19" s="934">
        <v>59818</v>
      </c>
      <c r="R19" s="935">
        <v>47.168383037108299</v>
      </c>
      <c r="S19" s="934">
        <v>50385</v>
      </c>
      <c r="T19" s="935">
        <f t="shared" si="2"/>
        <v>84.230499180848568</v>
      </c>
    </row>
    <row r="20" spans="1:20" s="331" customFormat="1" ht="18" customHeight="1" x14ac:dyDescent="0.2">
      <c r="A20" s="330"/>
      <c r="B20" s="933" t="s">
        <v>3</v>
      </c>
      <c r="C20" s="932"/>
      <c r="D20" s="934">
        <f t="shared" si="0"/>
        <v>102821</v>
      </c>
      <c r="E20" s="935">
        <f t="shared" si="1"/>
        <v>17.026360630111625</v>
      </c>
      <c r="F20" s="932"/>
      <c r="G20" s="934">
        <v>29350</v>
      </c>
      <c r="H20" s="935">
        <v>28.544752531097732</v>
      </c>
      <c r="I20" s="934">
        <v>10516</v>
      </c>
      <c r="J20" s="935">
        <v>35.829642248722315</v>
      </c>
      <c r="K20" s="932"/>
      <c r="L20" s="934">
        <v>37883</v>
      </c>
      <c r="M20" s="935">
        <v>36.84364089047957</v>
      </c>
      <c r="N20" s="934">
        <v>13039</v>
      </c>
      <c r="O20" s="935">
        <v>34.419132592455718</v>
      </c>
      <c r="P20" s="932"/>
      <c r="Q20" s="934">
        <v>35588</v>
      </c>
      <c r="R20" s="935">
        <v>34.611606578422695</v>
      </c>
      <c r="S20" s="934">
        <v>13037</v>
      </c>
      <c r="T20" s="935">
        <f t="shared" si="2"/>
        <v>36.633134764527369</v>
      </c>
    </row>
    <row r="21" spans="1:20" s="331" customFormat="1" ht="18" customHeight="1" x14ac:dyDescent="0.2">
      <c r="A21" s="330"/>
      <c r="B21" s="933" t="s">
        <v>2</v>
      </c>
      <c r="C21" s="932"/>
      <c r="D21" s="934">
        <f t="shared" si="0"/>
        <v>6659</v>
      </c>
      <c r="E21" s="935">
        <f t="shared" si="1"/>
        <v>1.1026787858113938</v>
      </c>
      <c r="F21" s="932"/>
      <c r="G21" s="934">
        <v>1981</v>
      </c>
      <c r="H21" s="935">
        <v>29.74921159333233</v>
      </c>
      <c r="I21" s="934">
        <v>1608</v>
      </c>
      <c r="J21" s="935">
        <v>81.171125694093888</v>
      </c>
      <c r="K21" s="932"/>
      <c r="L21" s="934">
        <v>2569</v>
      </c>
      <c r="M21" s="935">
        <v>38.579366271211896</v>
      </c>
      <c r="N21" s="934">
        <v>2178</v>
      </c>
      <c r="O21" s="935">
        <v>84.780070066173607</v>
      </c>
      <c r="P21" s="932"/>
      <c r="Q21" s="934">
        <v>2109</v>
      </c>
      <c r="R21" s="935">
        <v>31.671422135455774</v>
      </c>
      <c r="S21" s="934">
        <v>1842</v>
      </c>
      <c r="T21" s="935">
        <f t="shared" si="2"/>
        <v>87.339971550497864</v>
      </c>
    </row>
    <row r="22" spans="1:20" s="331" customFormat="1" ht="18" customHeight="1" x14ac:dyDescent="0.2">
      <c r="A22" s="330"/>
      <c r="B22" s="933" t="s">
        <v>35</v>
      </c>
      <c r="C22" s="932"/>
      <c r="D22" s="934">
        <f t="shared" si="0"/>
        <v>19415</v>
      </c>
      <c r="E22" s="935">
        <f t="shared" si="1"/>
        <v>3.2149735135197788</v>
      </c>
      <c r="F22" s="932"/>
      <c r="G22" s="934">
        <v>5361</v>
      </c>
      <c r="H22" s="935">
        <v>27.612670615503475</v>
      </c>
      <c r="I22" s="934">
        <v>4416</v>
      </c>
      <c r="J22" s="935">
        <v>82.372691662003362</v>
      </c>
      <c r="K22" s="932"/>
      <c r="L22" s="934">
        <v>6856</v>
      </c>
      <c r="M22" s="935">
        <v>35.312902395055367</v>
      </c>
      <c r="N22" s="934">
        <v>5637</v>
      </c>
      <c r="O22" s="935">
        <v>82.219953325554258</v>
      </c>
      <c r="P22" s="932"/>
      <c r="Q22" s="934">
        <v>7198</v>
      </c>
      <c r="R22" s="935">
        <v>37.074426989441157</v>
      </c>
      <c r="S22" s="934">
        <v>5671</v>
      </c>
      <c r="T22" s="935">
        <f t="shared" si="2"/>
        <v>78.785773826062794</v>
      </c>
    </row>
    <row r="23" spans="1:20" s="331" customFormat="1" ht="18" customHeight="1" x14ac:dyDescent="0.2">
      <c r="A23" s="330"/>
      <c r="B23" s="933" t="s">
        <v>42</v>
      </c>
      <c r="C23" s="932"/>
      <c r="D23" s="934">
        <f t="shared" si="0"/>
        <v>48940</v>
      </c>
      <c r="E23" s="935">
        <f t="shared" si="1"/>
        <v>8.1040846640050468</v>
      </c>
      <c r="F23" s="932"/>
      <c r="G23" s="934">
        <v>15746</v>
      </c>
      <c r="H23" s="935">
        <v>32.1740907233347</v>
      </c>
      <c r="I23" s="934">
        <v>10693</v>
      </c>
      <c r="J23" s="935">
        <v>67.909310301028839</v>
      </c>
      <c r="K23" s="932"/>
      <c r="L23" s="934">
        <v>19644</v>
      </c>
      <c r="M23" s="935">
        <v>40.138945647731916</v>
      </c>
      <c r="N23" s="934">
        <v>13670</v>
      </c>
      <c r="O23" s="935">
        <v>69.588678476888617</v>
      </c>
      <c r="P23" s="932"/>
      <c r="Q23" s="934">
        <v>13550</v>
      </c>
      <c r="R23" s="935">
        <v>27.686963628933388</v>
      </c>
      <c r="S23" s="934">
        <v>10216</v>
      </c>
      <c r="T23" s="935">
        <f t="shared" si="2"/>
        <v>75.394833948339482</v>
      </c>
    </row>
    <row r="24" spans="1:20" s="331" customFormat="1" ht="18" customHeight="1" x14ac:dyDescent="0.2">
      <c r="A24" s="330">
        <v>47094</v>
      </c>
      <c r="B24" s="933" t="s">
        <v>43</v>
      </c>
      <c r="C24" s="932"/>
      <c r="D24" s="934">
        <f t="shared" si="0"/>
        <v>26096</v>
      </c>
      <c r="E24" s="935">
        <f t="shared" si="1"/>
        <v>4.3212953288082492</v>
      </c>
      <c r="F24" s="932"/>
      <c r="G24" s="934">
        <v>7658</v>
      </c>
      <c r="H24" s="935">
        <v>29.345493562231763</v>
      </c>
      <c r="I24" s="934">
        <v>6050</v>
      </c>
      <c r="J24" s="935">
        <v>79.002350483154871</v>
      </c>
      <c r="K24" s="932"/>
      <c r="L24" s="934">
        <v>10024</v>
      </c>
      <c r="M24" s="935">
        <v>38.412017167381975</v>
      </c>
      <c r="N24" s="934">
        <v>7615</v>
      </c>
      <c r="O24" s="935">
        <v>75.967677573822826</v>
      </c>
      <c r="P24" s="932"/>
      <c r="Q24" s="934">
        <v>8414</v>
      </c>
      <c r="R24" s="935">
        <v>32.242489270386265</v>
      </c>
      <c r="S24" s="934">
        <v>5939</v>
      </c>
      <c r="T24" s="935">
        <f t="shared" si="2"/>
        <v>70.584739719515099</v>
      </c>
    </row>
    <row r="25" spans="1:20" s="331" customFormat="1" ht="18" customHeight="1" x14ac:dyDescent="0.2">
      <c r="B25" s="933" t="s">
        <v>44</v>
      </c>
      <c r="C25" s="932"/>
      <c r="D25" s="934">
        <f t="shared" si="0"/>
        <v>9795</v>
      </c>
      <c r="E25" s="935">
        <f t="shared" si="1"/>
        <v>1.6219760785437156</v>
      </c>
      <c r="F25" s="932"/>
      <c r="G25" s="934">
        <v>1393</v>
      </c>
      <c r="H25" s="935">
        <v>14.221541602858601</v>
      </c>
      <c r="I25" s="934">
        <v>958</v>
      </c>
      <c r="J25" s="935">
        <v>68.772433596554194</v>
      </c>
      <c r="K25" s="932"/>
      <c r="L25" s="934">
        <v>3090</v>
      </c>
      <c r="M25" s="935">
        <v>31.546707503828486</v>
      </c>
      <c r="N25" s="934">
        <v>1947</v>
      </c>
      <c r="O25" s="935">
        <v>63.009708737864081</v>
      </c>
      <c r="P25" s="932"/>
      <c r="Q25" s="934">
        <v>5312</v>
      </c>
      <c r="R25" s="935">
        <v>54.231750893312913</v>
      </c>
      <c r="S25" s="934">
        <v>2951</v>
      </c>
      <c r="T25" s="935">
        <f t="shared" si="2"/>
        <v>55.55346385542169</v>
      </c>
    </row>
    <row r="26" spans="1:20" s="331" customFormat="1" ht="18" customHeight="1" x14ac:dyDescent="0.2">
      <c r="B26" s="933" t="s">
        <v>45</v>
      </c>
      <c r="C26" s="932"/>
      <c r="D26" s="934">
        <f t="shared" si="0"/>
        <v>36538</v>
      </c>
      <c r="E26" s="935">
        <f t="shared" si="1"/>
        <v>6.0504095924277976</v>
      </c>
      <c r="F26" s="932"/>
      <c r="G26" s="934">
        <v>7254</v>
      </c>
      <c r="H26" s="935">
        <v>19.853303410148339</v>
      </c>
      <c r="I26" s="934">
        <v>3747</v>
      </c>
      <c r="J26" s="935">
        <v>51.654259718775855</v>
      </c>
      <c r="K26" s="932"/>
      <c r="L26" s="934">
        <v>12407</v>
      </c>
      <c r="M26" s="935">
        <v>33.956428923312714</v>
      </c>
      <c r="N26" s="934">
        <v>6398</v>
      </c>
      <c r="O26" s="935">
        <v>51.567663415813655</v>
      </c>
      <c r="P26" s="932"/>
      <c r="Q26" s="934">
        <v>16877</v>
      </c>
      <c r="R26" s="935">
        <v>46.190267666538951</v>
      </c>
      <c r="S26" s="934">
        <v>9744</v>
      </c>
      <c r="T26" s="935">
        <f t="shared" si="2"/>
        <v>57.735379510576522</v>
      </c>
    </row>
    <row r="27" spans="1:20" s="331" customFormat="1" ht="18" customHeight="1" x14ac:dyDescent="0.2">
      <c r="B27" s="933" t="s">
        <v>46</v>
      </c>
      <c r="C27" s="932"/>
      <c r="D27" s="934">
        <f t="shared" si="0"/>
        <v>1198</v>
      </c>
      <c r="E27" s="935">
        <f t="shared" si="1"/>
        <v>0.19837951425169692</v>
      </c>
      <c r="F27" s="932"/>
      <c r="G27" s="934">
        <v>482</v>
      </c>
      <c r="H27" s="935">
        <v>40.233722871452422</v>
      </c>
      <c r="I27" s="934">
        <v>169</v>
      </c>
      <c r="J27" s="935">
        <v>35.062240663900411</v>
      </c>
      <c r="K27" s="932"/>
      <c r="L27" s="934">
        <v>713</v>
      </c>
      <c r="M27" s="935">
        <v>59.515859766277124</v>
      </c>
      <c r="N27" s="934">
        <v>246</v>
      </c>
      <c r="O27" s="935">
        <v>34.502103786816271</v>
      </c>
      <c r="P27" s="932"/>
      <c r="Q27" s="934">
        <v>3</v>
      </c>
      <c r="R27" s="935">
        <v>0.25041736227045075</v>
      </c>
      <c r="S27" s="934">
        <v>2</v>
      </c>
      <c r="T27" s="935">
        <f t="shared" si="2"/>
        <v>66.666666666666657</v>
      </c>
    </row>
    <row r="28" spans="1:20" s="331" customFormat="1" ht="18" customHeight="1" x14ac:dyDescent="0.2">
      <c r="B28" s="955" t="s">
        <v>1</v>
      </c>
      <c r="C28" s="932"/>
      <c r="D28" s="956">
        <f t="shared" si="0"/>
        <v>1847</v>
      </c>
      <c r="E28" s="957">
        <f t="shared" si="1"/>
        <v>0.30584888382544589</v>
      </c>
      <c r="F28" s="932"/>
      <c r="G28" s="956">
        <v>678</v>
      </c>
      <c r="H28" s="957">
        <v>36.70817541959935</v>
      </c>
      <c r="I28" s="956">
        <v>657</v>
      </c>
      <c r="J28" s="957">
        <v>96.902654867256629</v>
      </c>
      <c r="K28" s="932"/>
      <c r="L28" s="956">
        <v>687</v>
      </c>
      <c r="M28" s="957">
        <v>37.195452084461287</v>
      </c>
      <c r="N28" s="956">
        <v>665</v>
      </c>
      <c r="O28" s="957">
        <v>96.797671033478892</v>
      </c>
      <c r="P28" s="932"/>
      <c r="Q28" s="956">
        <v>482</v>
      </c>
      <c r="R28" s="957">
        <v>26.096372495939363</v>
      </c>
      <c r="S28" s="956">
        <v>462</v>
      </c>
      <c r="T28" s="957">
        <f t="shared" si="2"/>
        <v>95.850622406639005</v>
      </c>
    </row>
    <row r="29" spans="1:20" s="319" customFormat="1" ht="18" customHeight="1" x14ac:dyDescent="0.2">
      <c r="B29" s="1291" t="s">
        <v>0</v>
      </c>
      <c r="C29" s="1284"/>
      <c r="D29" s="1292">
        <f>SUM(D11:D28)</f>
        <v>603893</v>
      </c>
      <c r="E29" s="1293">
        <f t="shared" si="1"/>
        <v>100</v>
      </c>
      <c r="F29" s="1284"/>
      <c r="G29" s="1292">
        <f>SUM(G11:G28)</f>
        <v>155694</v>
      </c>
      <c r="H29" s="1293">
        <f>G29/$D29*100</f>
        <v>25.781719609268528</v>
      </c>
      <c r="I29" s="1292">
        <f>SUM(I11:I28)</f>
        <v>100726</v>
      </c>
      <c r="J29" s="1293">
        <f>I29/G29*100</f>
        <v>64.694850154790799</v>
      </c>
      <c r="K29" s="1284"/>
      <c r="L29" s="1292">
        <f>SUM(L11:L28)</f>
        <v>230631</v>
      </c>
      <c r="M29" s="1293">
        <f>L29/$D29*100</f>
        <v>38.190705969434987</v>
      </c>
      <c r="N29" s="1292">
        <f>SUM(N11:N28)</f>
        <v>150909</v>
      </c>
      <c r="O29" s="1293">
        <f>N29/L29*100</f>
        <v>65.433094423559709</v>
      </c>
      <c r="P29" s="1284"/>
      <c r="Q29" s="1292">
        <f>SUM(Q11:Q28)</f>
        <v>217568</v>
      </c>
      <c r="R29" s="1293">
        <f>Q29/$D29*100</f>
        <v>36.027574421296485</v>
      </c>
      <c r="S29" s="1292">
        <f>SUM(S11:S28)</f>
        <v>147113</v>
      </c>
      <c r="T29" s="1293">
        <f>S29/Q29*100</f>
        <v>67.617020885424324</v>
      </c>
    </row>
    <row r="30" spans="1:20" s="328" customFormat="1" ht="6.75" customHeight="1" x14ac:dyDescent="0.2">
      <c r="B30" s="1602"/>
      <c r="C30" s="1602"/>
      <c r="D30" s="1602"/>
      <c r="E30" s="1602"/>
      <c r="F30" s="781"/>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7"/>
      <c r="L32" s="937"/>
    </row>
    <row r="33" spans="2:12" x14ac:dyDescent="0.25">
      <c r="B33" s="937"/>
      <c r="L33" s="937"/>
    </row>
  </sheetData>
  <mergeCells count="17">
    <mergeCell ref="B2:E2"/>
    <mergeCell ref="G2:R2"/>
    <mergeCell ref="B7:B9"/>
    <mergeCell ref="D7:E8"/>
    <mergeCell ref="G7:J7"/>
    <mergeCell ref="L7:O7"/>
    <mergeCell ref="Q7:T7"/>
    <mergeCell ref="G8:H8"/>
    <mergeCell ref="I8:J8"/>
    <mergeCell ref="L8:M8"/>
    <mergeCell ref="N8:O8"/>
    <mergeCell ref="Q8:R8"/>
    <mergeCell ref="S8:T8"/>
    <mergeCell ref="B4:T4"/>
    <mergeCell ref="B5:T5"/>
    <mergeCell ref="B30:E30"/>
    <mergeCell ref="B31:R31"/>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65</v>
      </c>
    </row>
    <row r="2" spans="1:22" s="343" customFormat="1" ht="49.5" customHeight="1" x14ac:dyDescent="0.25">
      <c r="B2" s="1386"/>
      <c r="C2" s="1386"/>
      <c r="D2" s="1386"/>
      <c r="E2" s="1386"/>
      <c r="F2" s="344"/>
      <c r="G2" s="1584"/>
      <c r="H2" s="1584"/>
      <c r="I2" s="1584"/>
      <c r="J2" s="1584"/>
      <c r="K2" s="1584"/>
      <c r="L2" s="1584"/>
      <c r="M2" s="1584"/>
      <c r="N2" s="1584"/>
      <c r="O2" s="1584"/>
      <c r="P2" s="1584"/>
      <c r="Q2" s="1584"/>
      <c r="R2" s="1584"/>
      <c r="T2" s="344"/>
    </row>
    <row r="3" spans="1:22" s="343" customFormat="1" ht="3" customHeight="1" x14ac:dyDescent="0.25">
      <c r="B3" s="344"/>
      <c r="C3" s="344"/>
      <c r="D3" s="344"/>
      <c r="E3" s="344"/>
      <c r="F3" s="344"/>
      <c r="L3" s="344"/>
      <c r="Q3" s="344"/>
      <c r="T3" s="344"/>
    </row>
    <row r="4" spans="1:22" s="345" customFormat="1" ht="15" customHeight="1" x14ac:dyDescent="0.2">
      <c r="B4" s="1413" t="s">
        <v>431</v>
      </c>
      <c r="C4" s="1413"/>
      <c r="D4" s="1413"/>
      <c r="E4" s="1413"/>
      <c r="F4" s="1413"/>
      <c r="G4" s="1413"/>
      <c r="H4" s="1413"/>
      <c r="I4" s="1413"/>
      <c r="J4" s="1413"/>
      <c r="K4" s="1413"/>
      <c r="L4" s="1413"/>
      <c r="M4" s="1413"/>
      <c r="N4" s="1413"/>
      <c r="O4" s="1413"/>
      <c r="P4" s="1413"/>
      <c r="Q4" s="1413"/>
      <c r="R4" s="1413"/>
      <c r="S4" s="1413"/>
      <c r="T4" s="1413"/>
      <c r="U4" s="926"/>
    </row>
    <row r="5" spans="1:22" s="345" customFormat="1" ht="1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927"/>
      <c r="V5" s="877"/>
    </row>
    <row r="6" spans="1:22" s="345" customFormat="1" ht="4.5" customHeight="1" x14ac:dyDescent="0.2"/>
    <row r="7" spans="1:22" s="322" customFormat="1" ht="15" customHeight="1" x14ac:dyDescent="0.2">
      <c r="A7" s="316"/>
      <c r="B7" s="1585" t="s">
        <v>12</v>
      </c>
      <c r="C7" s="922"/>
      <c r="D7" s="1604" t="s">
        <v>65</v>
      </c>
      <c r="E7" s="1590"/>
      <c r="F7" s="922"/>
      <c r="G7" s="1606" t="s">
        <v>31</v>
      </c>
      <c r="H7" s="1607"/>
      <c r="I7" s="1607"/>
      <c r="J7" s="1608"/>
      <c r="K7" s="923"/>
      <c r="L7" s="1606" t="s">
        <v>49</v>
      </c>
      <c r="M7" s="1607"/>
      <c r="N7" s="1607"/>
      <c r="O7" s="1608"/>
      <c r="P7" s="923"/>
      <c r="Q7" s="1606" t="s">
        <v>50</v>
      </c>
      <c r="R7" s="1607"/>
      <c r="S7" s="1607"/>
      <c r="T7" s="1608"/>
    </row>
    <row r="8" spans="1:22" s="322" customFormat="1" ht="35.25" customHeight="1" x14ac:dyDescent="0.2">
      <c r="A8" s="316"/>
      <c r="B8" s="1586"/>
      <c r="C8" s="922"/>
      <c r="D8" s="1605"/>
      <c r="E8" s="1593"/>
      <c r="F8" s="922"/>
      <c r="G8" s="1609" t="s">
        <v>69</v>
      </c>
      <c r="H8" s="1610"/>
      <c r="I8" s="1600" t="s">
        <v>287</v>
      </c>
      <c r="J8" s="1601"/>
      <c r="K8" s="959"/>
      <c r="L8" s="1611" t="s">
        <v>69</v>
      </c>
      <c r="M8" s="1612"/>
      <c r="N8" s="1600" t="s">
        <v>287</v>
      </c>
      <c r="O8" s="1601"/>
      <c r="P8" s="959"/>
      <c r="Q8" s="1611" t="s">
        <v>69</v>
      </c>
      <c r="R8" s="1612"/>
      <c r="S8" s="1600" t="s">
        <v>287</v>
      </c>
      <c r="T8" s="1601"/>
    </row>
    <row r="9" spans="1:22" s="322" customFormat="1" ht="29.25" customHeight="1" x14ac:dyDescent="0.2">
      <c r="A9" s="316"/>
      <c r="B9" s="1587"/>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12</v>
      </c>
      <c r="E11" s="930">
        <f>D11/D$29*100</f>
        <v>0.11171104077452988</v>
      </c>
      <c r="F11" s="932"/>
      <c r="G11" s="929">
        <v>8</v>
      </c>
      <c r="H11" s="930">
        <v>66.666666666666657</v>
      </c>
      <c r="I11" s="929">
        <v>7</v>
      </c>
      <c r="J11" s="930">
        <v>87.5</v>
      </c>
      <c r="K11" s="932"/>
      <c r="L11" s="929">
        <v>4</v>
      </c>
      <c r="M11" s="930">
        <v>33.333333333333329</v>
      </c>
      <c r="N11" s="929">
        <v>4</v>
      </c>
      <c r="O11" s="930">
        <v>100</v>
      </c>
      <c r="P11" s="932"/>
      <c r="Q11" s="929">
        <v>0</v>
      </c>
      <c r="R11" s="930">
        <v>0</v>
      </c>
      <c r="S11" s="929">
        <v>0</v>
      </c>
      <c r="T11" s="930" t="str">
        <f>IFERROR(S11/Q11*100,"-")</f>
        <v>-</v>
      </c>
    </row>
    <row r="12" spans="1:22" s="331" customFormat="1" ht="18" customHeight="1" x14ac:dyDescent="0.2">
      <c r="A12" s="330"/>
      <c r="B12" s="933" t="s">
        <v>7</v>
      </c>
      <c r="C12" s="932"/>
      <c r="D12" s="934">
        <f t="shared" ref="D12:D28" si="0">G12+L12+Q12</f>
        <v>0</v>
      </c>
      <c r="E12" s="935">
        <f t="shared" ref="E12:E29" si="1">D12/D$29*100</f>
        <v>0</v>
      </c>
      <c r="F12" s="932"/>
      <c r="G12" s="934">
        <v>0</v>
      </c>
      <c r="H12" s="935" t="s">
        <v>364</v>
      </c>
      <c r="I12" s="934">
        <v>0</v>
      </c>
      <c r="J12" s="935" t="s">
        <v>364</v>
      </c>
      <c r="K12" s="932"/>
      <c r="L12" s="934">
        <v>0</v>
      </c>
      <c r="M12" s="935" t="s">
        <v>364</v>
      </c>
      <c r="N12" s="934">
        <v>0</v>
      </c>
      <c r="O12" s="935" t="s">
        <v>364</v>
      </c>
      <c r="P12" s="932"/>
      <c r="Q12" s="934">
        <v>0</v>
      </c>
      <c r="R12" s="935" t="s">
        <v>364</v>
      </c>
      <c r="S12" s="934">
        <v>0</v>
      </c>
      <c r="T12" s="935" t="str">
        <f t="shared" ref="T12:T28" si="2">IFERROR(S12/Q12*100,"-")</f>
        <v>-</v>
      </c>
    </row>
    <row r="13" spans="1:22" s="331" customFormat="1" ht="18" customHeight="1" x14ac:dyDescent="0.2">
      <c r="A13" s="330"/>
      <c r="B13" s="933" t="s">
        <v>37</v>
      </c>
      <c r="C13" s="932"/>
      <c r="D13" s="934">
        <f t="shared" si="0"/>
        <v>23</v>
      </c>
      <c r="E13" s="935">
        <f t="shared" si="1"/>
        <v>0.21411282815118229</v>
      </c>
      <c r="F13" s="932"/>
      <c r="G13" s="934">
        <v>12</v>
      </c>
      <c r="H13" s="935">
        <v>52.173913043478258</v>
      </c>
      <c r="I13" s="934">
        <v>10</v>
      </c>
      <c r="J13" s="935">
        <v>83.333333333333343</v>
      </c>
      <c r="K13" s="932"/>
      <c r="L13" s="934">
        <v>3</v>
      </c>
      <c r="M13" s="935">
        <v>13.043478260869565</v>
      </c>
      <c r="N13" s="934">
        <v>3</v>
      </c>
      <c r="O13" s="935">
        <v>100</v>
      </c>
      <c r="P13" s="932"/>
      <c r="Q13" s="934">
        <v>8</v>
      </c>
      <c r="R13" s="935">
        <v>34.782608695652172</v>
      </c>
      <c r="S13" s="934">
        <v>8</v>
      </c>
      <c r="T13" s="935">
        <f t="shared" si="2"/>
        <v>100</v>
      </c>
    </row>
    <row r="14" spans="1:22" s="331" customFormat="1" ht="18" customHeight="1" x14ac:dyDescent="0.2">
      <c r="A14" s="330"/>
      <c r="B14" s="933" t="s">
        <v>38</v>
      </c>
      <c r="C14" s="932"/>
      <c r="D14" s="934">
        <f t="shared" si="0"/>
        <v>0</v>
      </c>
      <c r="E14" s="935">
        <f t="shared" si="1"/>
        <v>0</v>
      </c>
      <c r="F14" s="932"/>
      <c r="G14" s="934">
        <v>0</v>
      </c>
      <c r="H14" s="935" t="s">
        <v>364</v>
      </c>
      <c r="I14" s="934">
        <v>0</v>
      </c>
      <c r="J14" s="935" t="s">
        <v>364</v>
      </c>
      <c r="K14" s="932"/>
      <c r="L14" s="934">
        <v>0</v>
      </c>
      <c r="M14" s="935" t="s">
        <v>364</v>
      </c>
      <c r="N14" s="934">
        <v>0</v>
      </c>
      <c r="O14" s="935" t="s">
        <v>364</v>
      </c>
      <c r="P14" s="932"/>
      <c r="Q14" s="934">
        <v>0</v>
      </c>
      <c r="R14" s="935" t="s">
        <v>364</v>
      </c>
      <c r="S14" s="934">
        <v>0</v>
      </c>
      <c r="T14" s="935" t="str">
        <f t="shared" si="2"/>
        <v>-</v>
      </c>
    </row>
    <row r="15" spans="1:22" s="331" customFormat="1" ht="18" customHeight="1" x14ac:dyDescent="0.2">
      <c r="A15" s="330"/>
      <c r="B15" s="933" t="s">
        <v>6</v>
      </c>
      <c r="C15" s="932"/>
      <c r="D15" s="934">
        <f t="shared" si="0"/>
        <v>0</v>
      </c>
      <c r="E15" s="935">
        <f t="shared" si="1"/>
        <v>0</v>
      </c>
      <c r="F15" s="932"/>
      <c r="G15" s="934">
        <v>0</v>
      </c>
      <c r="H15" s="935" t="s">
        <v>364</v>
      </c>
      <c r="I15" s="934">
        <v>0</v>
      </c>
      <c r="J15" s="935" t="s">
        <v>364</v>
      </c>
      <c r="K15" s="932"/>
      <c r="L15" s="934">
        <v>0</v>
      </c>
      <c r="M15" s="935" t="s">
        <v>364</v>
      </c>
      <c r="N15" s="934">
        <v>0</v>
      </c>
      <c r="O15" s="935" t="s">
        <v>364</v>
      </c>
      <c r="P15" s="932"/>
      <c r="Q15" s="934">
        <v>0</v>
      </c>
      <c r="R15" s="935" t="s">
        <v>364</v>
      </c>
      <c r="S15" s="934">
        <v>0</v>
      </c>
      <c r="T15" s="935" t="str">
        <f t="shared" si="2"/>
        <v>-</v>
      </c>
    </row>
    <row r="16" spans="1:22" s="331" customFormat="1" ht="18" customHeight="1" x14ac:dyDescent="0.2">
      <c r="A16" s="330"/>
      <c r="B16" s="933" t="s">
        <v>5</v>
      </c>
      <c r="C16" s="932"/>
      <c r="D16" s="934">
        <f t="shared" si="0"/>
        <v>0</v>
      </c>
      <c r="E16" s="935">
        <f t="shared" si="1"/>
        <v>0</v>
      </c>
      <c r="F16" s="932"/>
      <c r="G16" s="934">
        <v>0</v>
      </c>
      <c r="H16" s="935" t="s">
        <v>364</v>
      </c>
      <c r="I16" s="934">
        <v>0</v>
      </c>
      <c r="J16" s="935" t="s">
        <v>364</v>
      </c>
      <c r="K16" s="932"/>
      <c r="L16" s="934">
        <v>0</v>
      </c>
      <c r="M16" s="935" t="s">
        <v>364</v>
      </c>
      <c r="N16" s="934">
        <v>0</v>
      </c>
      <c r="O16" s="935" t="s">
        <v>364</v>
      </c>
      <c r="P16" s="932"/>
      <c r="Q16" s="934">
        <v>0</v>
      </c>
      <c r="R16" s="935" t="s">
        <v>364</v>
      </c>
      <c r="S16" s="934">
        <v>0</v>
      </c>
      <c r="T16" s="935" t="str">
        <f t="shared" si="2"/>
        <v>-</v>
      </c>
    </row>
    <row r="17" spans="1:20" s="331" customFormat="1" ht="18" customHeight="1" x14ac:dyDescent="0.2">
      <c r="A17" s="330"/>
      <c r="B17" s="933" t="s">
        <v>4</v>
      </c>
      <c r="C17" s="932"/>
      <c r="D17" s="934">
        <f t="shared" si="0"/>
        <v>2543</v>
      </c>
      <c r="E17" s="935">
        <f t="shared" si="1"/>
        <v>23.673431390802456</v>
      </c>
      <c r="F17" s="932"/>
      <c r="G17" s="934">
        <v>605</v>
      </c>
      <c r="H17" s="935">
        <v>23.790798269760124</v>
      </c>
      <c r="I17" s="934">
        <v>502</v>
      </c>
      <c r="J17" s="935">
        <v>82.975206611570258</v>
      </c>
      <c r="K17" s="932"/>
      <c r="L17" s="934">
        <v>856</v>
      </c>
      <c r="M17" s="935">
        <v>33.661030279197796</v>
      </c>
      <c r="N17" s="934">
        <v>653</v>
      </c>
      <c r="O17" s="935">
        <v>76.285046728971963</v>
      </c>
      <c r="P17" s="932"/>
      <c r="Q17" s="934">
        <v>1082</v>
      </c>
      <c r="R17" s="935">
        <v>42.54817145104208</v>
      </c>
      <c r="S17" s="934">
        <v>825</v>
      </c>
      <c r="T17" s="935">
        <f t="shared" si="2"/>
        <v>76.247689463955638</v>
      </c>
    </row>
    <row r="18" spans="1:20" s="331" customFormat="1" ht="18" customHeight="1" x14ac:dyDescent="0.2">
      <c r="A18" s="330"/>
      <c r="B18" s="933" t="s">
        <v>40</v>
      </c>
      <c r="C18" s="932"/>
      <c r="D18" s="934">
        <f t="shared" si="0"/>
        <v>22</v>
      </c>
      <c r="E18" s="935">
        <f t="shared" si="1"/>
        <v>0.20480357475330477</v>
      </c>
      <c r="F18" s="932"/>
      <c r="G18" s="934">
        <v>16</v>
      </c>
      <c r="H18" s="935">
        <v>72.727272727272734</v>
      </c>
      <c r="I18" s="934">
        <v>12</v>
      </c>
      <c r="J18" s="935">
        <v>75</v>
      </c>
      <c r="K18" s="932"/>
      <c r="L18" s="934">
        <v>4</v>
      </c>
      <c r="M18" s="935">
        <v>18.181818181818183</v>
      </c>
      <c r="N18" s="934">
        <v>3</v>
      </c>
      <c r="O18" s="935">
        <v>75</v>
      </c>
      <c r="P18" s="932"/>
      <c r="Q18" s="934">
        <v>2</v>
      </c>
      <c r="R18" s="935">
        <v>9.0909090909090917</v>
      </c>
      <c r="S18" s="934">
        <v>1</v>
      </c>
      <c r="T18" s="935">
        <f t="shared" si="2"/>
        <v>50</v>
      </c>
    </row>
    <row r="19" spans="1:20" s="331" customFormat="1" ht="18" customHeight="1" x14ac:dyDescent="0.2">
      <c r="A19" s="330"/>
      <c r="B19" s="933" t="s">
        <v>41</v>
      </c>
      <c r="C19" s="932"/>
      <c r="D19" s="934">
        <f t="shared" si="0"/>
        <v>84</v>
      </c>
      <c r="E19" s="935">
        <f t="shared" si="1"/>
        <v>0.78197728542170919</v>
      </c>
      <c r="F19" s="932"/>
      <c r="G19" s="934">
        <v>61</v>
      </c>
      <c r="H19" s="935">
        <v>72.61904761904762</v>
      </c>
      <c r="I19" s="934">
        <v>55</v>
      </c>
      <c r="J19" s="935">
        <v>90.163934426229503</v>
      </c>
      <c r="K19" s="932"/>
      <c r="L19" s="934">
        <v>17</v>
      </c>
      <c r="M19" s="935">
        <v>20.238095238095237</v>
      </c>
      <c r="N19" s="934">
        <v>17</v>
      </c>
      <c r="O19" s="935">
        <v>100</v>
      </c>
      <c r="P19" s="932"/>
      <c r="Q19" s="934">
        <v>6</v>
      </c>
      <c r="R19" s="935">
        <v>7.1428571428571423</v>
      </c>
      <c r="S19" s="934">
        <v>6</v>
      </c>
      <c r="T19" s="935">
        <f t="shared" si="2"/>
        <v>100</v>
      </c>
    </row>
    <row r="20" spans="1:20" s="331" customFormat="1" ht="18" customHeight="1" x14ac:dyDescent="0.2">
      <c r="A20" s="330"/>
      <c r="B20" s="933" t="s">
        <v>3</v>
      </c>
      <c r="C20" s="932"/>
      <c r="D20" s="934">
        <f t="shared" si="0"/>
        <v>676</v>
      </c>
      <c r="E20" s="935">
        <f t="shared" si="1"/>
        <v>6.293055296965183</v>
      </c>
      <c r="F20" s="932"/>
      <c r="G20" s="934">
        <v>248</v>
      </c>
      <c r="H20" s="935">
        <v>36.68639053254438</v>
      </c>
      <c r="I20" s="934">
        <v>161</v>
      </c>
      <c r="J20" s="935">
        <v>64.91935483870968</v>
      </c>
      <c r="K20" s="932"/>
      <c r="L20" s="934">
        <v>303</v>
      </c>
      <c r="M20" s="935">
        <v>44.822485207100591</v>
      </c>
      <c r="N20" s="934">
        <v>233</v>
      </c>
      <c r="O20" s="935">
        <v>76.897689768976889</v>
      </c>
      <c r="P20" s="932"/>
      <c r="Q20" s="934">
        <v>125</v>
      </c>
      <c r="R20" s="935">
        <v>18.491124260355029</v>
      </c>
      <c r="S20" s="934">
        <v>97</v>
      </c>
      <c r="T20" s="935">
        <f t="shared" si="2"/>
        <v>77.600000000000009</v>
      </c>
    </row>
    <row r="21" spans="1:20" s="331" customFormat="1" ht="18" customHeight="1" x14ac:dyDescent="0.2">
      <c r="A21" s="330"/>
      <c r="B21" s="933" t="s">
        <v>2</v>
      </c>
      <c r="C21" s="932"/>
      <c r="D21" s="934">
        <f t="shared" si="0"/>
        <v>0</v>
      </c>
      <c r="E21" s="935">
        <f t="shared" si="1"/>
        <v>0</v>
      </c>
      <c r="F21" s="932"/>
      <c r="G21" s="934">
        <v>0</v>
      </c>
      <c r="H21" s="935" t="s">
        <v>364</v>
      </c>
      <c r="I21" s="934">
        <v>0</v>
      </c>
      <c r="J21" s="935" t="s">
        <v>364</v>
      </c>
      <c r="K21" s="932"/>
      <c r="L21" s="934">
        <v>0</v>
      </c>
      <c r="M21" s="935" t="s">
        <v>364</v>
      </c>
      <c r="N21" s="934">
        <v>0</v>
      </c>
      <c r="O21" s="935" t="s">
        <v>364</v>
      </c>
      <c r="P21" s="932"/>
      <c r="Q21" s="934">
        <v>0</v>
      </c>
      <c r="R21" s="935" t="s">
        <v>364</v>
      </c>
      <c r="S21" s="934">
        <v>0</v>
      </c>
      <c r="T21" s="935" t="str">
        <f t="shared" si="2"/>
        <v>-</v>
      </c>
    </row>
    <row r="22" spans="1:20" s="331" customFormat="1" ht="18" customHeight="1" x14ac:dyDescent="0.2">
      <c r="A22" s="330"/>
      <c r="B22" s="933" t="s">
        <v>35</v>
      </c>
      <c r="C22" s="932"/>
      <c r="D22" s="934">
        <f t="shared" si="0"/>
        <v>134</v>
      </c>
      <c r="E22" s="935">
        <f t="shared" si="1"/>
        <v>1.2474399553155837</v>
      </c>
      <c r="F22" s="932"/>
      <c r="G22" s="934">
        <v>84</v>
      </c>
      <c r="H22" s="935">
        <v>62.68656716417911</v>
      </c>
      <c r="I22" s="934">
        <v>77</v>
      </c>
      <c r="J22" s="935">
        <v>91.666666666666657</v>
      </c>
      <c r="K22" s="932"/>
      <c r="L22" s="934">
        <v>47</v>
      </c>
      <c r="M22" s="935">
        <v>35.074626865671647</v>
      </c>
      <c r="N22" s="934">
        <v>43</v>
      </c>
      <c r="O22" s="935">
        <v>91.489361702127653</v>
      </c>
      <c r="P22" s="932"/>
      <c r="Q22" s="934">
        <v>3</v>
      </c>
      <c r="R22" s="935">
        <v>2.2388059701492535</v>
      </c>
      <c r="S22" s="934">
        <v>3</v>
      </c>
      <c r="T22" s="935">
        <f t="shared" si="2"/>
        <v>100</v>
      </c>
    </row>
    <row r="23" spans="1:20" s="331" customFormat="1" ht="18" customHeight="1" x14ac:dyDescent="0.2">
      <c r="A23" s="330"/>
      <c r="B23" s="933" t="s">
        <v>42</v>
      </c>
      <c r="C23" s="932"/>
      <c r="D23" s="934">
        <f t="shared" si="0"/>
        <v>82</v>
      </c>
      <c r="E23" s="935">
        <f t="shared" si="1"/>
        <v>0.76335877862595414</v>
      </c>
      <c r="F23" s="932"/>
      <c r="G23" s="934">
        <v>66</v>
      </c>
      <c r="H23" s="935">
        <v>80.487804878048792</v>
      </c>
      <c r="I23" s="934">
        <v>56</v>
      </c>
      <c r="J23" s="935">
        <v>84.848484848484844</v>
      </c>
      <c r="K23" s="932"/>
      <c r="L23" s="934">
        <v>16</v>
      </c>
      <c r="M23" s="935">
        <v>19.512195121951219</v>
      </c>
      <c r="N23" s="934">
        <v>15</v>
      </c>
      <c r="O23" s="935">
        <v>93.75</v>
      </c>
      <c r="P23" s="932"/>
      <c r="Q23" s="934">
        <v>0</v>
      </c>
      <c r="R23" s="935">
        <v>0</v>
      </c>
      <c r="S23" s="934">
        <v>0</v>
      </c>
      <c r="T23" s="935" t="str">
        <f t="shared" si="2"/>
        <v>-</v>
      </c>
    </row>
    <row r="24" spans="1:20" s="331" customFormat="1" ht="18" customHeight="1" x14ac:dyDescent="0.2">
      <c r="A24" s="330">
        <v>47094</v>
      </c>
      <c r="B24" s="933" t="s">
        <v>43</v>
      </c>
      <c r="C24" s="932"/>
      <c r="D24" s="934">
        <f t="shared" si="0"/>
        <v>3</v>
      </c>
      <c r="E24" s="935">
        <f t="shared" si="1"/>
        <v>2.7927760193632471E-2</v>
      </c>
      <c r="F24" s="932"/>
      <c r="G24" s="934">
        <v>2</v>
      </c>
      <c r="H24" s="935">
        <v>66.666666666666657</v>
      </c>
      <c r="I24" s="934">
        <v>1</v>
      </c>
      <c r="J24" s="935">
        <v>50</v>
      </c>
      <c r="K24" s="932"/>
      <c r="L24" s="934">
        <v>0</v>
      </c>
      <c r="M24" s="935">
        <v>0</v>
      </c>
      <c r="N24" s="934">
        <v>0</v>
      </c>
      <c r="O24" s="935" t="s">
        <v>364</v>
      </c>
      <c r="P24" s="932"/>
      <c r="Q24" s="934">
        <v>1</v>
      </c>
      <c r="R24" s="935">
        <v>33.333333333333329</v>
      </c>
      <c r="S24" s="934">
        <v>1</v>
      </c>
      <c r="T24" s="935">
        <f t="shared" si="2"/>
        <v>100</v>
      </c>
    </row>
    <row r="25" spans="1:20" s="331" customFormat="1" ht="18" customHeight="1" x14ac:dyDescent="0.2">
      <c r="B25" s="933" t="s">
        <v>44</v>
      </c>
      <c r="C25" s="932"/>
      <c r="D25" s="934">
        <f t="shared" si="0"/>
        <v>38</v>
      </c>
      <c r="E25" s="935">
        <f t="shared" si="1"/>
        <v>0.3537516291193446</v>
      </c>
      <c r="F25" s="932"/>
      <c r="G25" s="934">
        <v>11</v>
      </c>
      <c r="H25" s="935">
        <v>28.947368421052634</v>
      </c>
      <c r="I25" s="934">
        <v>8</v>
      </c>
      <c r="J25" s="935">
        <v>72.727272727272734</v>
      </c>
      <c r="K25" s="932"/>
      <c r="L25" s="934">
        <v>16</v>
      </c>
      <c r="M25" s="935">
        <v>42.105263157894733</v>
      </c>
      <c r="N25" s="934">
        <v>9</v>
      </c>
      <c r="O25" s="935">
        <v>56.25</v>
      </c>
      <c r="P25" s="932"/>
      <c r="Q25" s="934">
        <v>11</v>
      </c>
      <c r="R25" s="935">
        <v>28.947368421052634</v>
      </c>
      <c r="S25" s="934">
        <v>4</v>
      </c>
      <c r="T25" s="935">
        <f t="shared" si="2"/>
        <v>36.363636363636367</v>
      </c>
    </row>
    <row r="26" spans="1:20" s="331" customFormat="1" ht="18" customHeight="1" x14ac:dyDescent="0.2">
      <c r="B26" s="933" t="s">
        <v>45</v>
      </c>
      <c r="C26" s="932"/>
      <c r="D26" s="934">
        <f t="shared" si="0"/>
        <v>7125</v>
      </c>
      <c r="E26" s="935">
        <f t="shared" si="1"/>
        <v>66.328430459877126</v>
      </c>
      <c r="F26" s="932"/>
      <c r="G26" s="934">
        <v>2038</v>
      </c>
      <c r="H26" s="935">
        <v>28.603508771929825</v>
      </c>
      <c r="I26" s="934">
        <v>855</v>
      </c>
      <c r="J26" s="935">
        <v>41.952894995093224</v>
      </c>
      <c r="K26" s="932"/>
      <c r="L26" s="934">
        <v>2551</v>
      </c>
      <c r="M26" s="935">
        <v>35.803508771929828</v>
      </c>
      <c r="N26" s="934">
        <v>851</v>
      </c>
      <c r="O26" s="935">
        <v>33.359466875735002</v>
      </c>
      <c r="P26" s="932"/>
      <c r="Q26" s="934">
        <v>2536</v>
      </c>
      <c r="R26" s="935">
        <v>35.592982456140348</v>
      </c>
      <c r="S26" s="934">
        <v>983</v>
      </c>
      <c r="T26" s="935">
        <f t="shared" si="2"/>
        <v>38.761829652996845</v>
      </c>
    </row>
    <row r="27" spans="1:20" s="331" customFormat="1" ht="18" customHeight="1" x14ac:dyDescent="0.2">
      <c r="B27" s="933" t="s">
        <v>46</v>
      </c>
      <c r="C27" s="932"/>
      <c r="D27" s="934">
        <f t="shared" si="0"/>
        <v>0</v>
      </c>
      <c r="E27" s="935">
        <f t="shared" si="1"/>
        <v>0</v>
      </c>
      <c r="F27" s="932"/>
      <c r="G27" s="934">
        <v>0</v>
      </c>
      <c r="H27" s="935" t="s">
        <v>364</v>
      </c>
      <c r="I27" s="934">
        <v>0</v>
      </c>
      <c r="J27" s="935" t="s">
        <v>364</v>
      </c>
      <c r="K27" s="932"/>
      <c r="L27" s="934">
        <v>0</v>
      </c>
      <c r="M27" s="935" t="s">
        <v>364</v>
      </c>
      <c r="N27" s="934">
        <v>0</v>
      </c>
      <c r="O27" s="935" t="s">
        <v>364</v>
      </c>
      <c r="P27" s="932"/>
      <c r="Q27" s="934">
        <v>0</v>
      </c>
      <c r="R27" s="935" t="s">
        <v>364</v>
      </c>
      <c r="S27" s="934">
        <v>0</v>
      </c>
      <c r="T27" s="935" t="str">
        <f t="shared" si="2"/>
        <v>-</v>
      </c>
    </row>
    <row r="28" spans="1:20" s="331" customFormat="1" ht="18" customHeight="1" x14ac:dyDescent="0.2">
      <c r="B28" s="955" t="s">
        <v>1</v>
      </c>
      <c r="C28" s="932"/>
      <c r="D28" s="956">
        <f t="shared" si="0"/>
        <v>0</v>
      </c>
      <c r="E28" s="957">
        <f t="shared" si="1"/>
        <v>0</v>
      </c>
      <c r="F28" s="932"/>
      <c r="G28" s="956">
        <v>0</v>
      </c>
      <c r="H28" s="957" t="s">
        <v>364</v>
      </c>
      <c r="I28" s="956">
        <v>0</v>
      </c>
      <c r="J28" s="957" t="s">
        <v>364</v>
      </c>
      <c r="K28" s="932"/>
      <c r="L28" s="956">
        <v>0</v>
      </c>
      <c r="M28" s="957" t="s">
        <v>364</v>
      </c>
      <c r="N28" s="956">
        <v>0</v>
      </c>
      <c r="O28" s="957" t="s">
        <v>364</v>
      </c>
      <c r="P28" s="932"/>
      <c r="Q28" s="956">
        <v>0</v>
      </c>
      <c r="R28" s="957" t="s">
        <v>364</v>
      </c>
      <c r="S28" s="956">
        <v>0</v>
      </c>
      <c r="T28" s="957" t="str">
        <f t="shared" si="2"/>
        <v>-</v>
      </c>
    </row>
    <row r="29" spans="1:20" s="319" customFormat="1" ht="18" customHeight="1" x14ac:dyDescent="0.2">
      <c r="B29" s="1291" t="s">
        <v>0</v>
      </c>
      <c r="C29" s="1284"/>
      <c r="D29" s="1292">
        <f>SUM(D11:D28)</f>
        <v>10742</v>
      </c>
      <c r="E29" s="1293">
        <f t="shared" si="1"/>
        <v>100</v>
      </c>
      <c r="F29" s="1284"/>
      <c r="G29" s="1292">
        <f>SUM(G11:G28)</f>
        <v>3151</v>
      </c>
      <c r="H29" s="1293">
        <f>G29/$D29*100</f>
        <v>29.333457456711969</v>
      </c>
      <c r="I29" s="1292">
        <f>SUM(I11:I28)</f>
        <v>1744</v>
      </c>
      <c r="J29" s="1293">
        <f>I29/G29*100</f>
        <v>55.347508727388131</v>
      </c>
      <c r="K29" s="1284"/>
      <c r="L29" s="1292">
        <f>SUM(L11:L28)</f>
        <v>3817</v>
      </c>
      <c r="M29" s="1293">
        <f>L29/$D29*100</f>
        <v>35.533420219698378</v>
      </c>
      <c r="N29" s="1292">
        <f>SUM(N11:N28)</f>
        <v>1831</v>
      </c>
      <c r="O29" s="1293">
        <f>N29/L29*100</f>
        <v>47.96960964107938</v>
      </c>
      <c r="P29" s="1284"/>
      <c r="Q29" s="1292">
        <f>SUM(Q11:Q28)</f>
        <v>3774</v>
      </c>
      <c r="R29" s="1293">
        <f>Q29/$D29*100</f>
        <v>35.133122323589646</v>
      </c>
      <c r="S29" s="1292">
        <f>SUM(S11:S28)</f>
        <v>1928</v>
      </c>
      <c r="T29" s="1293">
        <f>S29/Q29*100</f>
        <v>51.086380498145203</v>
      </c>
    </row>
    <row r="30" spans="1:20" s="328" customFormat="1" ht="6.75" customHeight="1" x14ac:dyDescent="0.2">
      <c r="B30" s="1602"/>
      <c r="C30" s="1602"/>
      <c r="D30" s="1602"/>
      <c r="E30" s="1602"/>
      <c r="F30" s="781"/>
    </row>
    <row r="31" spans="1:20" x14ac:dyDescent="0.25">
      <c r="B31" s="1603"/>
      <c r="C31" s="1603"/>
      <c r="D31" s="1603"/>
      <c r="E31" s="1603"/>
      <c r="F31" s="1603"/>
      <c r="G31" s="1603"/>
      <c r="H31" s="1603"/>
      <c r="I31" s="1603"/>
      <c r="J31" s="1603"/>
      <c r="K31" s="1603"/>
      <c r="L31" s="1603"/>
      <c r="M31" s="1603"/>
      <c r="N31" s="1603"/>
      <c r="O31" s="1603"/>
      <c r="P31" s="1603"/>
      <c r="Q31" s="1603"/>
      <c r="R31" s="1603"/>
    </row>
    <row r="32" spans="1:20" x14ac:dyDescent="0.25">
      <c r="G32" s="937"/>
      <c r="L32" s="937"/>
    </row>
    <row r="33" spans="2:12" x14ac:dyDescent="0.25">
      <c r="B33" s="937"/>
      <c r="L33" s="937"/>
    </row>
  </sheetData>
  <mergeCells count="17">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60"/>
  <sheetViews>
    <sheetView zoomScaleNormal="100" workbookViewId="0">
      <selection activeCell="C27" sqref="C27:P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42578125"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3" t="s">
        <v>440</v>
      </c>
      <c r="C3" s="1493"/>
      <c r="D3" s="1493"/>
      <c r="E3" s="1493"/>
      <c r="F3" s="1493"/>
      <c r="G3" s="1493"/>
      <c r="H3" s="1493"/>
      <c r="I3" s="1493"/>
      <c r="J3" s="1493"/>
      <c r="K3" s="1493"/>
      <c r="L3" s="1493"/>
      <c r="M3" s="1493"/>
      <c r="N3" s="1493"/>
      <c r="O3" s="1493"/>
      <c r="P3" s="1493"/>
    </row>
    <row r="4" spans="1:21" s="969" customFormat="1" ht="15.75" x14ac:dyDescent="0.2">
      <c r="B4" s="1414" t="str">
        <f>porsaad!$B$6</f>
        <v>Situación a 31 de agosto de 2024</v>
      </c>
      <c r="C4" s="1414"/>
      <c r="D4" s="1414"/>
      <c r="E4" s="1414"/>
      <c r="F4" s="1414"/>
      <c r="G4" s="1414"/>
      <c r="H4" s="1414"/>
      <c r="I4" s="1414"/>
      <c r="J4" s="1414"/>
      <c r="K4" s="1414"/>
      <c r="L4" s="1414"/>
      <c r="M4" s="1414"/>
      <c r="N4" s="1414"/>
      <c r="O4" s="1414"/>
      <c r="P4" s="1414"/>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5" t="s">
        <v>200</v>
      </c>
      <c r="D6" s="1616"/>
      <c r="E6" s="1616"/>
      <c r="F6" s="1616"/>
      <c r="G6" s="1616"/>
      <c r="H6" s="1616"/>
      <c r="I6" s="1616"/>
      <c r="J6" s="1616"/>
      <c r="K6" s="1616"/>
      <c r="L6" s="1616"/>
      <c r="M6" s="1616"/>
      <c r="N6" s="1616"/>
      <c r="O6" s="1616"/>
      <c r="P6" s="1617"/>
    </row>
    <row r="7" spans="1:21" s="969" customFormat="1" ht="57" customHeight="1" x14ac:dyDescent="0.2">
      <c r="B7" s="1618" t="s">
        <v>12</v>
      </c>
      <c r="C7" s="1620" t="s">
        <v>0</v>
      </c>
      <c r="D7" s="1621"/>
      <c r="E7" s="1613" t="s">
        <v>201</v>
      </c>
      <c r="F7" s="1622"/>
      <c r="G7" s="1623" t="s">
        <v>202</v>
      </c>
      <c r="H7" s="1624"/>
      <c r="I7" s="1623" t="s">
        <v>203</v>
      </c>
      <c r="J7" s="1624"/>
      <c r="K7" s="1623" t="s">
        <v>204</v>
      </c>
      <c r="L7" s="1624"/>
      <c r="M7" s="1623" t="s">
        <v>205</v>
      </c>
      <c r="N7" s="1624"/>
      <c r="O7" s="1613" t="s">
        <v>206</v>
      </c>
      <c r="P7" s="1614"/>
    </row>
    <row r="8" spans="1:21" s="974" customFormat="1" ht="12" customHeight="1" x14ac:dyDescent="0.2">
      <c r="B8" s="1619"/>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5181</v>
      </c>
      <c r="D10" s="978">
        <f>IFERROR(C10/$C10*100,"-")</f>
        <v>100</v>
      </c>
      <c r="E10" s="977">
        <v>0</v>
      </c>
      <c r="F10" s="978">
        <v>0</v>
      </c>
      <c r="G10" s="977">
        <v>4825</v>
      </c>
      <c r="H10" s="978">
        <v>93.128739625554914</v>
      </c>
      <c r="I10" s="977">
        <v>356</v>
      </c>
      <c r="J10" s="978">
        <v>6.8712603744450877</v>
      </c>
      <c r="K10" s="977">
        <v>0</v>
      </c>
      <c r="L10" s="978">
        <v>0</v>
      </c>
      <c r="M10" s="977">
        <v>0</v>
      </c>
      <c r="N10" s="978">
        <v>0</v>
      </c>
      <c r="O10" s="977">
        <v>0</v>
      </c>
      <c r="P10" s="978">
        <f t="shared" ref="P10:P26" si="0">IFERROR(O10/$C10*100,"-")</f>
        <v>0</v>
      </c>
      <c r="R10" s="979"/>
    </row>
    <row r="11" spans="1:21" s="964" customFormat="1" ht="16.5" customHeight="1" x14ac:dyDescent="0.2">
      <c r="A11" s="964">
        <v>2</v>
      </c>
      <c r="B11" s="980" t="s">
        <v>7</v>
      </c>
      <c r="C11" s="981">
        <f t="shared" ref="C11:C25" si="1">E11+G11+I11+K11+M11+O11</f>
        <v>9212</v>
      </c>
      <c r="D11" s="982">
        <f t="shared" ref="D11:D26" si="2">IFERROR(C11/$C11*100,"-")</f>
        <v>100</v>
      </c>
      <c r="E11" s="981">
        <v>2</v>
      </c>
      <c r="F11" s="982">
        <v>2.1710811984368215E-2</v>
      </c>
      <c r="G11" s="981">
        <v>7036</v>
      </c>
      <c r="H11" s="982">
        <v>76.378636561007383</v>
      </c>
      <c r="I11" s="981">
        <v>2174</v>
      </c>
      <c r="J11" s="982">
        <v>23.599652627008251</v>
      </c>
      <c r="K11" s="981">
        <v>0</v>
      </c>
      <c r="L11" s="982">
        <v>0</v>
      </c>
      <c r="M11" s="981">
        <v>0</v>
      </c>
      <c r="N11" s="982">
        <v>0</v>
      </c>
      <c r="O11" s="981">
        <v>0</v>
      </c>
      <c r="P11" s="982">
        <f t="shared" si="0"/>
        <v>0</v>
      </c>
      <c r="R11" s="979"/>
    </row>
    <row r="12" spans="1:21" s="964" customFormat="1" ht="16.5" customHeight="1" x14ac:dyDescent="0.2">
      <c r="A12" s="964">
        <v>3</v>
      </c>
      <c r="B12" s="980" t="s">
        <v>37</v>
      </c>
      <c r="C12" s="981">
        <f t="shared" si="1"/>
        <v>4696</v>
      </c>
      <c r="D12" s="982">
        <f t="shared" si="2"/>
        <v>100</v>
      </c>
      <c r="E12" s="981">
        <v>274</v>
      </c>
      <c r="F12" s="982">
        <v>5.8347529812606469</v>
      </c>
      <c r="G12" s="981">
        <v>2825</v>
      </c>
      <c r="H12" s="982">
        <v>60.157580919931853</v>
      </c>
      <c r="I12" s="981">
        <v>410</v>
      </c>
      <c r="J12" s="982">
        <v>8.7308347529812611</v>
      </c>
      <c r="K12" s="981">
        <v>968</v>
      </c>
      <c r="L12" s="982">
        <v>20.613287904599659</v>
      </c>
      <c r="M12" s="981">
        <v>219</v>
      </c>
      <c r="N12" s="982">
        <v>4.6635434412265759</v>
      </c>
      <c r="O12" s="981">
        <v>0</v>
      </c>
      <c r="P12" s="982">
        <f t="shared" si="0"/>
        <v>0</v>
      </c>
      <c r="R12" s="979"/>
    </row>
    <row r="13" spans="1:21" s="964" customFormat="1" ht="16.5" customHeight="1" x14ac:dyDescent="0.2">
      <c r="A13" s="964">
        <v>4</v>
      </c>
      <c r="B13" s="980" t="s">
        <v>38</v>
      </c>
      <c r="C13" s="981">
        <f t="shared" si="1"/>
        <v>777</v>
      </c>
      <c r="D13" s="982">
        <f t="shared" si="2"/>
        <v>100</v>
      </c>
      <c r="E13" s="981">
        <v>0</v>
      </c>
      <c r="F13" s="982">
        <v>0</v>
      </c>
      <c r="G13" s="981">
        <v>639</v>
      </c>
      <c r="H13" s="982">
        <v>82.239382239382238</v>
      </c>
      <c r="I13" s="981">
        <v>138</v>
      </c>
      <c r="J13" s="982">
        <v>17.760617760617762</v>
      </c>
      <c r="K13" s="981">
        <v>0</v>
      </c>
      <c r="L13" s="982">
        <v>0</v>
      </c>
      <c r="M13" s="981">
        <v>0</v>
      </c>
      <c r="N13" s="982">
        <v>0</v>
      </c>
      <c r="O13" s="981">
        <v>0</v>
      </c>
      <c r="P13" s="982">
        <f t="shared" si="0"/>
        <v>0</v>
      </c>
      <c r="R13" s="979"/>
    </row>
    <row r="14" spans="1:21" s="964" customFormat="1" ht="16.5" customHeight="1" x14ac:dyDescent="0.2">
      <c r="A14" s="964">
        <v>5</v>
      </c>
      <c r="B14" s="980" t="s">
        <v>6</v>
      </c>
      <c r="C14" s="981">
        <f t="shared" si="1"/>
        <v>14817</v>
      </c>
      <c r="D14" s="982">
        <f t="shared" si="2"/>
        <v>100</v>
      </c>
      <c r="E14" s="981">
        <v>9879</v>
      </c>
      <c r="F14" s="982">
        <v>66.673415671188494</v>
      </c>
      <c r="G14" s="981">
        <v>1569</v>
      </c>
      <c r="H14" s="982">
        <v>10.589188094756024</v>
      </c>
      <c r="I14" s="981">
        <v>1116</v>
      </c>
      <c r="J14" s="982">
        <v>7.5318890463656611</v>
      </c>
      <c r="K14" s="981">
        <v>2247</v>
      </c>
      <c r="L14" s="982">
        <v>15.165013160558818</v>
      </c>
      <c r="M14" s="981">
        <v>6</v>
      </c>
      <c r="N14" s="982">
        <v>4.0494027130998173E-2</v>
      </c>
      <c r="O14" s="981">
        <v>0</v>
      </c>
      <c r="P14" s="982">
        <f t="shared" si="0"/>
        <v>0</v>
      </c>
      <c r="R14" s="979"/>
    </row>
    <row r="15" spans="1:21" s="964" customFormat="1" ht="16.5" customHeight="1" x14ac:dyDescent="0.2">
      <c r="A15" s="964">
        <v>6</v>
      </c>
      <c r="B15" s="980" t="s">
        <v>5</v>
      </c>
      <c r="C15" s="981">
        <f t="shared" si="1"/>
        <v>202</v>
      </c>
      <c r="D15" s="982">
        <f t="shared" si="2"/>
        <v>100</v>
      </c>
      <c r="E15" s="981">
        <v>0</v>
      </c>
      <c r="F15" s="982">
        <v>0</v>
      </c>
      <c r="G15" s="981">
        <v>202</v>
      </c>
      <c r="H15" s="982">
        <v>100</v>
      </c>
      <c r="I15" s="981">
        <v>0</v>
      </c>
      <c r="J15" s="982">
        <v>0</v>
      </c>
      <c r="K15" s="981">
        <v>0</v>
      </c>
      <c r="L15" s="982">
        <v>0</v>
      </c>
      <c r="M15" s="981">
        <v>0</v>
      </c>
      <c r="N15" s="982">
        <v>0</v>
      </c>
      <c r="O15" s="981">
        <v>0</v>
      </c>
      <c r="P15" s="982">
        <f t="shared" si="0"/>
        <v>0</v>
      </c>
      <c r="R15" s="979"/>
    </row>
    <row r="16" spans="1:21" s="965" customFormat="1" ht="16.5" customHeight="1" x14ac:dyDescent="0.2">
      <c r="A16" s="965">
        <v>7</v>
      </c>
      <c r="B16" s="980" t="s">
        <v>4</v>
      </c>
      <c r="C16" s="981">
        <f t="shared" si="1"/>
        <v>54522</v>
      </c>
      <c r="D16" s="982">
        <f t="shared" si="2"/>
        <v>100</v>
      </c>
      <c r="E16" s="981">
        <v>14059</v>
      </c>
      <c r="F16" s="982">
        <v>25.78592127948351</v>
      </c>
      <c r="G16" s="981">
        <v>21037</v>
      </c>
      <c r="H16" s="982">
        <v>38.584424635926787</v>
      </c>
      <c r="I16" s="981">
        <v>14089</v>
      </c>
      <c r="J16" s="982">
        <v>25.840944939657383</v>
      </c>
      <c r="K16" s="981">
        <v>5337</v>
      </c>
      <c r="L16" s="982">
        <v>9.7887091449323211</v>
      </c>
      <c r="M16" s="981">
        <v>0</v>
      </c>
      <c r="N16" s="982">
        <v>0</v>
      </c>
      <c r="O16" s="981">
        <v>0</v>
      </c>
      <c r="P16" s="982">
        <f t="shared" si="0"/>
        <v>0</v>
      </c>
      <c r="R16" s="979"/>
    </row>
    <row r="17" spans="1:18" s="965" customFormat="1" ht="16.5" customHeight="1" x14ac:dyDescent="0.2">
      <c r="A17" s="965">
        <v>8</v>
      </c>
      <c r="B17" s="980" t="s">
        <v>40</v>
      </c>
      <c r="C17" s="981">
        <f t="shared" si="1"/>
        <v>11075</v>
      </c>
      <c r="D17" s="982">
        <f t="shared" si="2"/>
        <v>100</v>
      </c>
      <c r="E17" s="981">
        <v>1076</v>
      </c>
      <c r="F17" s="982">
        <v>9.7155756207674937</v>
      </c>
      <c r="G17" s="981">
        <v>7656</v>
      </c>
      <c r="H17" s="982">
        <v>69.128668171557564</v>
      </c>
      <c r="I17" s="981">
        <v>491</v>
      </c>
      <c r="J17" s="982">
        <v>4.4334085778781036</v>
      </c>
      <c r="K17" s="981">
        <v>1852</v>
      </c>
      <c r="L17" s="982">
        <v>16.72234762979684</v>
      </c>
      <c r="M17" s="981">
        <v>0</v>
      </c>
      <c r="N17" s="982">
        <v>0</v>
      </c>
      <c r="O17" s="981">
        <v>0</v>
      </c>
      <c r="P17" s="982">
        <f t="shared" si="0"/>
        <v>0</v>
      </c>
      <c r="R17" s="979"/>
    </row>
    <row r="18" spans="1:18" s="965" customFormat="1" ht="16.5" customHeight="1" x14ac:dyDescent="0.2">
      <c r="A18" s="965">
        <v>9</v>
      </c>
      <c r="B18" s="980" t="s">
        <v>41</v>
      </c>
      <c r="C18" s="981">
        <f t="shared" si="1"/>
        <v>23795</v>
      </c>
      <c r="D18" s="982">
        <f t="shared" si="2"/>
        <v>100</v>
      </c>
      <c r="E18" s="981">
        <v>8775</v>
      </c>
      <c r="F18" s="982">
        <v>36.877495272115993</v>
      </c>
      <c r="G18" s="981">
        <v>12935</v>
      </c>
      <c r="H18" s="982">
        <v>54.360159697415419</v>
      </c>
      <c r="I18" s="981">
        <v>2085</v>
      </c>
      <c r="J18" s="982">
        <v>8.7623450304685857</v>
      </c>
      <c r="K18" s="981">
        <v>0</v>
      </c>
      <c r="L18" s="982">
        <v>0</v>
      </c>
      <c r="M18" s="981">
        <v>0</v>
      </c>
      <c r="N18" s="982">
        <v>0</v>
      </c>
      <c r="O18" s="981">
        <v>0</v>
      </c>
      <c r="P18" s="982">
        <f t="shared" si="0"/>
        <v>0</v>
      </c>
      <c r="R18" s="979"/>
    </row>
    <row r="19" spans="1:18" s="965" customFormat="1" ht="16.5" customHeight="1" x14ac:dyDescent="0.2">
      <c r="A19" s="965">
        <v>10</v>
      </c>
      <c r="B19" s="980" t="s">
        <v>3</v>
      </c>
      <c r="C19" s="981">
        <f t="shared" si="1"/>
        <v>23706</v>
      </c>
      <c r="D19" s="982">
        <f t="shared" si="2"/>
        <v>100</v>
      </c>
      <c r="E19" s="981">
        <v>12421</v>
      </c>
      <c r="F19" s="982">
        <v>52.396017885767321</v>
      </c>
      <c r="G19" s="981">
        <v>8326</v>
      </c>
      <c r="H19" s="982">
        <v>35.121910064962456</v>
      </c>
      <c r="I19" s="981">
        <v>948</v>
      </c>
      <c r="J19" s="982">
        <v>3.9989875980764369</v>
      </c>
      <c r="K19" s="981">
        <v>2011</v>
      </c>
      <c r="L19" s="982">
        <v>8.4830844511937915</v>
      </c>
      <c r="M19" s="981">
        <v>0</v>
      </c>
      <c r="N19" s="982">
        <v>0</v>
      </c>
      <c r="O19" s="981">
        <v>0</v>
      </c>
      <c r="P19" s="982">
        <f t="shared" si="0"/>
        <v>0</v>
      </c>
      <c r="R19" s="979"/>
    </row>
    <row r="20" spans="1:18" s="964" customFormat="1" ht="16.5" customHeight="1" x14ac:dyDescent="0.2">
      <c r="A20" s="964">
        <v>11</v>
      </c>
      <c r="B20" s="980" t="s">
        <v>2</v>
      </c>
      <c r="C20" s="981">
        <f t="shared" si="1"/>
        <v>19676</v>
      </c>
      <c r="D20" s="982">
        <f t="shared" si="2"/>
        <v>100</v>
      </c>
      <c r="E20" s="981">
        <v>14597</v>
      </c>
      <c r="F20" s="982">
        <v>74.18682659077048</v>
      </c>
      <c r="G20" s="981">
        <v>2892</v>
      </c>
      <c r="H20" s="982">
        <v>14.698109371823541</v>
      </c>
      <c r="I20" s="981">
        <v>885</v>
      </c>
      <c r="J20" s="982">
        <v>4.4978654198007728</v>
      </c>
      <c r="K20" s="981">
        <v>1302</v>
      </c>
      <c r="L20" s="982">
        <v>6.6171986176052053</v>
      </c>
      <c r="M20" s="981">
        <v>0</v>
      </c>
      <c r="N20" s="982">
        <v>0</v>
      </c>
      <c r="O20" s="981">
        <v>0</v>
      </c>
      <c r="P20" s="982">
        <f t="shared" si="0"/>
        <v>0</v>
      </c>
      <c r="R20" s="979"/>
    </row>
    <row r="21" spans="1:18" s="964" customFormat="1" ht="16.5" customHeight="1" x14ac:dyDescent="0.2">
      <c r="A21" s="964">
        <v>12</v>
      </c>
      <c r="B21" s="980" t="s">
        <v>35</v>
      </c>
      <c r="C21" s="981">
        <f t="shared" si="1"/>
        <v>16248</v>
      </c>
      <c r="D21" s="982">
        <f t="shared" si="2"/>
        <v>100</v>
      </c>
      <c r="E21" s="981">
        <v>2934</v>
      </c>
      <c r="F21" s="982">
        <v>18.057607090103396</v>
      </c>
      <c r="G21" s="981">
        <v>6675</v>
      </c>
      <c r="H21" s="982">
        <v>41.081979320531758</v>
      </c>
      <c r="I21" s="981">
        <v>3896</v>
      </c>
      <c r="J21" s="982">
        <v>23.97833579517479</v>
      </c>
      <c r="K21" s="981">
        <v>2743</v>
      </c>
      <c r="L21" s="982">
        <v>16.882077794190053</v>
      </c>
      <c r="M21" s="981">
        <v>0</v>
      </c>
      <c r="N21" s="982">
        <v>0</v>
      </c>
      <c r="O21" s="981">
        <v>0</v>
      </c>
      <c r="P21" s="982">
        <f t="shared" si="0"/>
        <v>0</v>
      </c>
      <c r="R21" s="979"/>
    </row>
    <row r="22" spans="1:18" s="964" customFormat="1" ht="16.5" customHeight="1" x14ac:dyDescent="0.2">
      <c r="A22" s="964">
        <v>13</v>
      </c>
      <c r="B22" s="980" t="s">
        <v>42</v>
      </c>
      <c r="C22" s="981">
        <f t="shared" si="1"/>
        <v>27478</v>
      </c>
      <c r="D22" s="982">
        <f t="shared" si="2"/>
        <v>100</v>
      </c>
      <c r="E22" s="981">
        <v>3282</v>
      </c>
      <c r="F22" s="982">
        <v>11.944100735133562</v>
      </c>
      <c r="G22" s="981">
        <v>15553</v>
      </c>
      <c r="H22" s="982">
        <v>56.601644952325493</v>
      </c>
      <c r="I22" s="981">
        <v>2209</v>
      </c>
      <c r="J22" s="982">
        <v>8.0391585996069583</v>
      </c>
      <c r="K22" s="981">
        <v>6434</v>
      </c>
      <c r="L22" s="982">
        <v>23.415095712933983</v>
      </c>
      <c r="M22" s="981">
        <v>0</v>
      </c>
      <c r="N22" s="982">
        <v>0</v>
      </c>
      <c r="O22" s="981">
        <v>0</v>
      </c>
      <c r="P22" s="982">
        <f t="shared" si="0"/>
        <v>0</v>
      </c>
      <c r="R22" s="979"/>
    </row>
    <row r="23" spans="1:18" s="964" customFormat="1" ht="16.5" customHeight="1" x14ac:dyDescent="0.2">
      <c r="A23" s="964">
        <v>14</v>
      </c>
      <c r="B23" s="980" t="s">
        <v>43</v>
      </c>
      <c r="C23" s="981">
        <f t="shared" si="1"/>
        <v>1592</v>
      </c>
      <c r="D23" s="982">
        <f t="shared" si="2"/>
        <v>100</v>
      </c>
      <c r="E23" s="981">
        <v>4</v>
      </c>
      <c r="F23" s="982">
        <v>0.25125628140703515</v>
      </c>
      <c r="G23" s="981">
        <v>838</v>
      </c>
      <c r="H23" s="982">
        <v>52.638190954773869</v>
      </c>
      <c r="I23" s="981">
        <v>305</v>
      </c>
      <c r="J23" s="982">
        <v>19.158291457286435</v>
      </c>
      <c r="K23" s="981">
        <v>445</v>
      </c>
      <c r="L23" s="982">
        <v>27.952261306532662</v>
      </c>
      <c r="M23" s="981">
        <v>0</v>
      </c>
      <c r="N23" s="982">
        <v>0</v>
      </c>
      <c r="O23" s="981">
        <v>0</v>
      </c>
      <c r="P23" s="982">
        <f t="shared" si="0"/>
        <v>0</v>
      </c>
      <c r="R23" s="979"/>
    </row>
    <row r="24" spans="1:18" s="964" customFormat="1" ht="16.5" customHeight="1" x14ac:dyDescent="0.2">
      <c r="A24" s="964">
        <v>15</v>
      </c>
      <c r="B24" s="980" t="s">
        <v>44</v>
      </c>
      <c r="C24" s="981">
        <f t="shared" si="1"/>
        <v>2818</v>
      </c>
      <c r="D24" s="982">
        <f t="shared" si="2"/>
        <v>100</v>
      </c>
      <c r="E24" s="981">
        <v>1592</v>
      </c>
      <c r="F24" s="982">
        <v>56.493967352732433</v>
      </c>
      <c r="G24" s="981">
        <v>814</v>
      </c>
      <c r="H24" s="982">
        <v>28.885734563520227</v>
      </c>
      <c r="I24" s="981">
        <v>286</v>
      </c>
      <c r="J24" s="982">
        <v>10.149041873669269</v>
      </c>
      <c r="K24" s="981">
        <v>126</v>
      </c>
      <c r="L24" s="982">
        <v>4.4712562100780691</v>
      </c>
      <c r="M24" s="981">
        <v>0</v>
      </c>
      <c r="N24" s="982">
        <v>0</v>
      </c>
      <c r="O24" s="981">
        <v>0</v>
      </c>
      <c r="P24" s="982">
        <f t="shared" si="0"/>
        <v>0</v>
      </c>
      <c r="R24" s="979"/>
    </row>
    <row r="25" spans="1:18" s="964" customFormat="1" ht="16.5" customHeight="1" x14ac:dyDescent="0.2">
      <c r="A25" s="964">
        <v>16</v>
      </c>
      <c r="B25" s="980" t="s">
        <v>45</v>
      </c>
      <c r="C25" s="981">
        <f t="shared" si="1"/>
        <v>1341</v>
      </c>
      <c r="D25" s="982">
        <f t="shared" si="2"/>
        <v>100</v>
      </c>
      <c r="E25" s="981">
        <v>0</v>
      </c>
      <c r="F25" s="982">
        <v>0</v>
      </c>
      <c r="G25" s="981">
        <v>1337</v>
      </c>
      <c r="H25" s="982">
        <v>99.701715137956754</v>
      </c>
      <c r="I25" s="981">
        <v>4</v>
      </c>
      <c r="J25" s="982">
        <v>0.29828486204325128</v>
      </c>
      <c r="K25" s="981">
        <v>0</v>
      </c>
      <c r="L25" s="982">
        <v>0</v>
      </c>
      <c r="M25" s="981">
        <v>0</v>
      </c>
      <c r="N25" s="982">
        <v>0</v>
      </c>
      <c r="O25" s="981">
        <v>0</v>
      </c>
      <c r="P25" s="982">
        <f t="shared" si="0"/>
        <v>0</v>
      </c>
      <c r="R25" s="979"/>
    </row>
    <row r="26" spans="1:18" s="964" customFormat="1" ht="16.5" customHeight="1" x14ac:dyDescent="0.2">
      <c r="A26" s="964">
        <v>17</v>
      </c>
      <c r="B26" s="980" t="s">
        <v>46</v>
      </c>
      <c r="C26" s="981">
        <f>E26+G26+I26+K26+M26+O26</f>
        <v>1037</v>
      </c>
      <c r="D26" s="982">
        <f t="shared" si="2"/>
        <v>100</v>
      </c>
      <c r="E26" s="981">
        <v>0</v>
      </c>
      <c r="F26" s="982">
        <v>0</v>
      </c>
      <c r="G26" s="981">
        <v>964</v>
      </c>
      <c r="H26" s="982">
        <v>92.960462873674061</v>
      </c>
      <c r="I26" s="981">
        <v>73</v>
      </c>
      <c r="J26" s="982">
        <v>7.0395371263259401</v>
      </c>
      <c r="K26" s="981">
        <v>0</v>
      </c>
      <c r="L26" s="982">
        <v>0</v>
      </c>
      <c r="M26" s="981">
        <v>0</v>
      </c>
      <c r="N26" s="982">
        <v>0</v>
      </c>
      <c r="O26" s="981">
        <v>0</v>
      </c>
      <c r="P26" s="982">
        <f t="shared" si="0"/>
        <v>0</v>
      </c>
      <c r="R26" s="979"/>
    </row>
    <row r="27" spans="1:18" s="964" customFormat="1" ht="16.5" customHeight="1" x14ac:dyDescent="0.2">
      <c r="B27" s="983" t="s">
        <v>1</v>
      </c>
      <c r="C27" s="984">
        <v>6</v>
      </c>
      <c r="D27" s="985">
        <v>100</v>
      </c>
      <c r="E27" s="984">
        <v>4</v>
      </c>
      <c r="F27" s="985">
        <v>66.666666666666657</v>
      </c>
      <c r="G27" s="984">
        <v>2</v>
      </c>
      <c r="H27" s="985">
        <v>33.333333333333329</v>
      </c>
      <c r="I27" s="984">
        <v>0</v>
      </c>
      <c r="J27" s="985">
        <v>0</v>
      </c>
      <c r="K27" s="984">
        <v>0</v>
      </c>
      <c r="L27" s="985">
        <v>0</v>
      </c>
      <c r="M27" s="984">
        <v>0</v>
      </c>
      <c r="N27" s="985">
        <v>0</v>
      </c>
      <c r="O27" s="984">
        <v>0</v>
      </c>
      <c r="P27" s="985">
        <v>0</v>
      </c>
      <c r="R27" s="979"/>
    </row>
    <row r="28" spans="1:18" s="1294" customFormat="1" x14ac:dyDescent="0.2">
      <c r="B28" s="1295" t="s">
        <v>0</v>
      </c>
      <c r="C28" s="1296">
        <f>SUM(C10:C27)</f>
        <v>218179</v>
      </c>
      <c r="D28" s="1297">
        <f>C28/$C28*100</f>
        <v>100</v>
      </c>
      <c r="E28" s="1298">
        <f>SUM(E10:E27)</f>
        <v>68899</v>
      </c>
      <c r="F28" s="1299">
        <f>E28/$C28*100</f>
        <v>31.579116230251309</v>
      </c>
      <c r="G28" s="1298">
        <f>SUM(G10:G27)</f>
        <v>96125</v>
      </c>
      <c r="H28" s="1299">
        <f>G28/$C28*100</f>
        <v>44.05786074736799</v>
      </c>
      <c r="I28" s="1298">
        <f>SUM(I10:I27)</f>
        <v>29465</v>
      </c>
      <c r="J28" s="1299">
        <f>I28/$C28*100</f>
        <v>13.504966105812199</v>
      </c>
      <c r="K28" s="1298">
        <f>SUM(K10:K27)</f>
        <v>23465</v>
      </c>
      <c r="L28" s="1299">
        <f>K28/$C28*100</f>
        <v>10.75493058452005</v>
      </c>
      <c r="M28" s="1298">
        <f>SUM(M10:M27)</f>
        <v>225</v>
      </c>
      <c r="N28" s="1299">
        <f>M28/$C28*100</f>
        <v>0.10312633204845563</v>
      </c>
      <c r="O28" s="1298">
        <f>SUM(O10:O27)</f>
        <v>0</v>
      </c>
      <c r="P28" s="1299">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334" customFormat="1" x14ac:dyDescent="0.2">
      <c r="B43" s="962"/>
      <c r="D43" s="962"/>
      <c r="M43" s="962"/>
      <c r="N43" s="962"/>
    </row>
    <row r="44" spans="2:14" s="1334" customFormat="1" x14ac:dyDescent="0.2">
      <c r="B44" s="962"/>
      <c r="D44" s="962"/>
      <c r="M44" s="962"/>
      <c r="N44" s="962"/>
    </row>
    <row r="45" spans="2:14" s="1334" customFormat="1" x14ac:dyDescent="0.2">
      <c r="D45" s="962"/>
      <c r="M45" s="962"/>
      <c r="N45" s="962"/>
    </row>
    <row r="46" spans="2:14" s="1334" customFormat="1" x14ac:dyDescent="0.2">
      <c r="D46" s="962"/>
      <c r="M46" s="962"/>
      <c r="N46" s="962"/>
    </row>
    <row r="47" spans="2:14" s="1334" customFormat="1" x14ac:dyDescent="0.2">
      <c r="D47" s="962"/>
      <c r="M47" s="962"/>
      <c r="N47" s="962"/>
    </row>
    <row r="48" spans="2:14" s="1334" customFormat="1" x14ac:dyDescent="0.2">
      <c r="D48" s="962"/>
      <c r="M48" s="962"/>
      <c r="N48" s="962"/>
    </row>
    <row r="49" spans="4:4" s="1334" customFormat="1" x14ac:dyDescent="0.2">
      <c r="D49" s="962"/>
    </row>
    <row r="50" spans="4:4" s="1334" customFormat="1" x14ac:dyDescent="0.2">
      <c r="D50" s="962"/>
    </row>
    <row r="51" spans="4:4" s="1334" customFormat="1" x14ac:dyDescent="0.2">
      <c r="D51" s="962"/>
    </row>
    <row r="52" spans="4:4" s="1334" customFormat="1" x14ac:dyDescent="0.2">
      <c r="D52" s="962"/>
    </row>
    <row r="53" spans="4:4" s="1334" customFormat="1" x14ac:dyDescent="0.2">
      <c r="D53" s="962"/>
    </row>
    <row r="54" spans="4:4" s="1334" customFormat="1" x14ac:dyDescent="0.2">
      <c r="D54" s="962"/>
    </row>
    <row r="55" spans="4:4" s="1334" customFormat="1" x14ac:dyDescent="0.2">
      <c r="D55" s="962"/>
    </row>
    <row r="56" spans="4:4" s="1334" customFormat="1"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60"/>
  <sheetViews>
    <sheetView zoomScaleNormal="100" workbookViewId="0">
      <selection activeCell="C27" sqref="C27:P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32</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3" t="s">
        <v>443</v>
      </c>
      <c r="C3" s="1493"/>
      <c r="D3" s="1493"/>
      <c r="E3" s="1493"/>
      <c r="F3" s="1493"/>
      <c r="G3" s="1493"/>
      <c r="H3" s="1493"/>
      <c r="I3" s="1493"/>
      <c r="J3" s="1493"/>
      <c r="K3" s="1493"/>
      <c r="L3" s="1493"/>
      <c r="M3" s="1493"/>
      <c r="N3" s="1493"/>
      <c r="O3" s="1493"/>
      <c r="P3" s="1493"/>
    </row>
    <row r="4" spans="1:21" s="969" customFormat="1" ht="15.75" x14ac:dyDescent="0.2">
      <c r="B4" s="1414" t="str">
        <f>porsaad!$B$6</f>
        <v>Situación a 31 de agosto de 2024</v>
      </c>
      <c r="C4" s="1414"/>
      <c r="D4" s="1414"/>
      <c r="E4" s="1414"/>
      <c r="F4" s="1414"/>
      <c r="G4" s="1414"/>
      <c r="H4" s="1414"/>
      <c r="I4" s="1414"/>
      <c r="J4" s="1414"/>
      <c r="K4" s="1414"/>
      <c r="L4" s="1414"/>
      <c r="M4" s="1414"/>
      <c r="N4" s="1414"/>
      <c r="O4" s="1414"/>
      <c r="P4" s="1414"/>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5" t="s">
        <v>200</v>
      </c>
      <c r="D6" s="1616"/>
      <c r="E6" s="1616"/>
      <c r="F6" s="1616"/>
      <c r="G6" s="1616"/>
      <c r="H6" s="1616"/>
      <c r="I6" s="1616"/>
      <c r="J6" s="1616"/>
      <c r="K6" s="1616"/>
      <c r="L6" s="1616"/>
      <c r="M6" s="1616"/>
      <c r="N6" s="1616"/>
      <c r="O6" s="1616"/>
      <c r="P6" s="1617"/>
    </row>
    <row r="7" spans="1:21" s="969" customFormat="1" ht="57" customHeight="1" x14ac:dyDescent="0.2">
      <c r="B7" s="1618" t="s">
        <v>12</v>
      </c>
      <c r="C7" s="1620" t="s">
        <v>0</v>
      </c>
      <c r="D7" s="1621"/>
      <c r="E7" s="1613" t="s">
        <v>201</v>
      </c>
      <c r="F7" s="1622"/>
      <c r="G7" s="1623" t="s">
        <v>202</v>
      </c>
      <c r="H7" s="1624"/>
      <c r="I7" s="1623" t="s">
        <v>203</v>
      </c>
      <c r="J7" s="1624"/>
      <c r="K7" s="1623" t="s">
        <v>204</v>
      </c>
      <c r="L7" s="1624"/>
      <c r="M7" s="1623" t="s">
        <v>205</v>
      </c>
      <c r="N7" s="1624"/>
      <c r="O7" s="1613" t="s">
        <v>206</v>
      </c>
      <c r="P7" s="1614"/>
    </row>
    <row r="8" spans="1:21" s="974" customFormat="1" ht="12" customHeight="1" x14ac:dyDescent="0.2">
      <c r="B8" s="1619"/>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2671</v>
      </c>
      <c r="D10" s="978">
        <f>IFERROR(C10/$C10*100,"-")</f>
        <v>100</v>
      </c>
      <c r="E10" s="977">
        <v>0</v>
      </c>
      <c r="F10" s="978">
        <v>0</v>
      </c>
      <c r="G10" s="977">
        <v>2571</v>
      </c>
      <c r="H10" s="978">
        <v>96.256083863721457</v>
      </c>
      <c r="I10" s="977">
        <v>100</v>
      </c>
      <c r="J10" s="978">
        <v>3.7439161362785476</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6" si="0">E11+G11+I11+K11+M11+O11</f>
        <v>3747</v>
      </c>
      <c r="D11" s="982">
        <f t="shared" ref="D11:D26" si="1">IFERROR(C11/$C11*100,"-")</f>
        <v>100</v>
      </c>
      <c r="E11" s="981">
        <v>1</v>
      </c>
      <c r="F11" s="982">
        <v>2.6688017080330931E-2</v>
      </c>
      <c r="G11" s="981">
        <v>3491</v>
      </c>
      <c r="H11" s="982">
        <v>93.167867627435285</v>
      </c>
      <c r="I11" s="981">
        <v>255</v>
      </c>
      <c r="J11" s="982">
        <v>6.8054443554843873</v>
      </c>
      <c r="K11" s="981">
        <v>0</v>
      </c>
      <c r="L11" s="982">
        <v>0</v>
      </c>
      <c r="M11" s="981">
        <v>0</v>
      </c>
      <c r="N11" s="982">
        <v>0</v>
      </c>
      <c r="O11" s="981">
        <v>0</v>
      </c>
      <c r="P11" s="982">
        <f t="shared" ref="P11:P26" si="2">IFERROR(O11/$C11*100,"-")</f>
        <v>0</v>
      </c>
      <c r="R11" s="979"/>
    </row>
    <row r="12" spans="1:21" s="964" customFormat="1" ht="16.5" customHeight="1" x14ac:dyDescent="0.2">
      <c r="A12" s="964">
        <v>3</v>
      </c>
      <c r="B12" s="980" t="s">
        <v>37</v>
      </c>
      <c r="C12" s="981">
        <f t="shared" si="0"/>
        <v>1650</v>
      </c>
      <c r="D12" s="982">
        <f t="shared" si="1"/>
        <v>100</v>
      </c>
      <c r="E12" s="981">
        <v>73</v>
      </c>
      <c r="F12" s="982">
        <v>4.4242424242424239</v>
      </c>
      <c r="G12" s="981">
        <v>1444</v>
      </c>
      <c r="H12" s="982">
        <v>87.515151515151516</v>
      </c>
      <c r="I12" s="981">
        <v>106</v>
      </c>
      <c r="J12" s="982">
        <v>6.4242424242424239</v>
      </c>
      <c r="K12" s="981">
        <v>1</v>
      </c>
      <c r="L12" s="982">
        <v>6.0606060606060608E-2</v>
      </c>
      <c r="M12" s="981">
        <v>26</v>
      </c>
      <c r="N12" s="982">
        <v>1.5757575757575759</v>
      </c>
      <c r="O12" s="981">
        <v>0</v>
      </c>
      <c r="P12" s="982">
        <f t="shared" si="2"/>
        <v>0</v>
      </c>
      <c r="R12" s="979"/>
    </row>
    <row r="13" spans="1:21" s="964" customFormat="1" ht="16.5" customHeight="1" x14ac:dyDescent="0.2">
      <c r="A13" s="964">
        <v>4</v>
      </c>
      <c r="B13" s="980" t="s">
        <v>38</v>
      </c>
      <c r="C13" s="981">
        <f t="shared" si="0"/>
        <v>388</v>
      </c>
      <c r="D13" s="982">
        <f t="shared" si="1"/>
        <v>100</v>
      </c>
      <c r="E13" s="981">
        <v>0</v>
      </c>
      <c r="F13" s="982">
        <v>0</v>
      </c>
      <c r="G13" s="981">
        <v>348</v>
      </c>
      <c r="H13" s="982">
        <v>89.690721649484544</v>
      </c>
      <c r="I13" s="981">
        <v>40</v>
      </c>
      <c r="J13" s="982">
        <v>10.309278350515463</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4037</v>
      </c>
      <c r="D14" s="982">
        <f t="shared" si="1"/>
        <v>100</v>
      </c>
      <c r="E14" s="981">
        <v>2368</v>
      </c>
      <c r="F14" s="982">
        <v>58.65741887540252</v>
      </c>
      <c r="G14" s="981">
        <v>979</v>
      </c>
      <c r="H14" s="982">
        <v>24.250681198910083</v>
      </c>
      <c r="I14" s="981">
        <v>230</v>
      </c>
      <c r="J14" s="982">
        <v>5.6972999752291305</v>
      </c>
      <c r="K14" s="981">
        <v>459</v>
      </c>
      <c r="L14" s="982">
        <v>11.369829081000743</v>
      </c>
      <c r="M14" s="981">
        <v>1</v>
      </c>
      <c r="N14" s="982">
        <v>2.4770869457517955E-2</v>
      </c>
      <c r="O14" s="981">
        <v>0</v>
      </c>
      <c r="P14" s="982">
        <f t="shared" si="2"/>
        <v>0</v>
      </c>
      <c r="R14" s="979"/>
    </row>
    <row r="15" spans="1:21" s="964" customFormat="1" ht="16.5" customHeight="1" x14ac:dyDescent="0.2">
      <c r="A15" s="964">
        <v>6</v>
      </c>
      <c r="B15" s="980" t="s">
        <v>5</v>
      </c>
      <c r="C15" s="981">
        <f t="shared" si="0"/>
        <v>99</v>
      </c>
      <c r="D15" s="982">
        <f t="shared" si="1"/>
        <v>100</v>
      </c>
      <c r="E15" s="981">
        <v>0</v>
      </c>
      <c r="F15" s="982">
        <v>0</v>
      </c>
      <c r="G15" s="981">
        <v>99</v>
      </c>
      <c r="H15" s="982">
        <v>100</v>
      </c>
      <c r="I15" s="981">
        <v>0</v>
      </c>
      <c r="J15" s="982">
        <v>0</v>
      </c>
      <c r="K15" s="981">
        <v>0</v>
      </c>
      <c r="L15" s="982">
        <v>0</v>
      </c>
      <c r="M15" s="981">
        <v>0</v>
      </c>
      <c r="N15" s="982">
        <v>0</v>
      </c>
      <c r="O15" s="981">
        <v>0</v>
      </c>
      <c r="P15" s="982">
        <f t="shared" si="2"/>
        <v>0</v>
      </c>
      <c r="R15" s="979"/>
    </row>
    <row r="16" spans="1:21" s="965" customFormat="1" ht="16.5" customHeight="1" x14ac:dyDescent="0.2">
      <c r="A16" s="965">
        <v>7</v>
      </c>
      <c r="B16" s="980" t="s">
        <v>4</v>
      </c>
      <c r="C16" s="981">
        <f t="shared" si="0"/>
        <v>16744</v>
      </c>
      <c r="D16" s="982">
        <f t="shared" si="1"/>
        <v>100</v>
      </c>
      <c r="E16" s="981">
        <v>1898</v>
      </c>
      <c r="F16" s="982">
        <v>11.335403726708075</v>
      </c>
      <c r="G16" s="981">
        <v>11392</v>
      </c>
      <c r="H16" s="982">
        <v>68.03631151457239</v>
      </c>
      <c r="I16" s="981">
        <v>1684</v>
      </c>
      <c r="J16" s="982">
        <v>10.057333970377448</v>
      </c>
      <c r="K16" s="981">
        <v>1770</v>
      </c>
      <c r="L16" s="982">
        <v>10.570950788342092</v>
      </c>
      <c r="M16" s="981">
        <v>0</v>
      </c>
      <c r="N16" s="982">
        <v>0</v>
      </c>
      <c r="O16" s="981">
        <v>0</v>
      </c>
      <c r="P16" s="982">
        <f t="shared" si="2"/>
        <v>0</v>
      </c>
      <c r="R16" s="979"/>
    </row>
    <row r="17" spans="1:18" s="965" customFormat="1" ht="16.5" customHeight="1" x14ac:dyDescent="0.2">
      <c r="A17" s="965">
        <v>8</v>
      </c>
      <c r="B17" s="980" t="s">
        <v>40</v>
      </c>
      <c r="C17" s="981">
        <f t="shared" si="0"/>
        <v>3858</v>
      </c>
      <c r="D17" s="982">
        <f t="shared" si="1"/>
        <v>100</v>
      </c>
      <c r="E17" s="981">
        <v>199</v>
      </c>
      <c r="F17" s="982">
        <v>5.1581130119232768</v>
      </c>
      <c r="G17" s="981">
        <v>2996</v>
      </c>
      <c r="H17" s="982">
        <v>77.656817003628817</v>
      </c>
      <c r="I17" s="981">
        <v>145</v>
      </c>
      <c r="J17" s="982">
        <v>3.7584240539139455</v>
      </c>
      <c r="K17" s="981">
        <v>518</v>
      </c>
      <c r="L17" s="982">
        <v>13.426645930533956</v>
      </c>
      <c r="M17" s="981">
        <v>0</v>
      </c>
      <c r="N17" s="982">
        <v>0</v>
      </c>
      <c r="O17" s="981">
        <v>0</v>
      </c>
      <c r="P17" s="982">
        <f t="shared" si="2"/>
        <v>0</v>
      </c>
      <c r="R17" s="979"/>
    </row>
    <row r="18" spans="1:18" s="965" customFormat="1" ht="16.5" customHeight="1" x14ac:dyDescent="0.2">
      <c r="A18" s="965">
        <v>9</v>
      </c>
      <c r="B18" s="980" t="s">
        <v>41</v>
      </c>
      <c r="C18" s="981">
        <f t="shared" si="0"/>
        <v>6314</v>
      </c>
      <c r="D18" s="982">
        <f t="shared" si="1"/>
        <v>100</v>
      </c>
      <c r="E18" s="981">
        <v>797</v>
      </c>
      <c r="F18" s="982">
        <v>12.622743110547988</v>
      </c>
      <c r="G18" s="981">
        <v>5150</v>
      </c>
      <c r="H18" s="982">
        <v>81.564776686727896</v>
      </c>
      <c r="I18" s="981">
        <v>367</v>
      </c>
      <c r="J18" s="982">
        <v>5.8124802027241049</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7584</v>
      </c>
      <c r="D19" s="982">
        <f t="shared" si="1"/>
        <v>100</v>
      </c>
      <c r="E19" s="981">
        <v>2846</v>
      </c>
      <c r="F19" s="982">
        <v>37.526371308016877</v>
      </c>
      <c r="G19" s="981">
        <v>3536</v>
      </c>
      <c r="H19" s="982">
        <v>46.624472573839668</v>
      </c>
      <c r="I19" s="981">
        <v>512</v>
      </c>
      <c r="J19" s="982">
        <v>6.7510548523206744</v>
      </c>
      <c r="K19" s="981">
        <v>690</v>
      </c>
      <c r="L19" s="982">
        <v>9.098101265822784</v>
      </c>
      <c r="M19" s="981">
        <v>0</v>
      </c>
      <c r="N19" s="982">
        <v>0</v>
      </c>
      <c r="O19" s="981">
        <v>0</v>
      </c>
      <c r="P19" s="982">
        <f t="shared" si="2"/>
        <v>0</v>
      </c>
      <c r="R19" s="979"/>
    </row>
    <row r="20" spans="1:18" s="964" customFormat="1" ht="16.5" customHeight="1" x14ac:dyDescent="0.2">
      <c r="A20" s="964">
        <v>11</v>
      </c>
      <c r="B20" s="980" t="s">
        <v>2</v>
      </c>
      <c r="C20" s="981">
        <f t="shared" si="0"/>
        <v>6053</v>
      </c>
      <c r="D20" s="982">
        <f t="shared" si="1"/>
        <v>100</v>
      </c>
      <c r="E20" s="981">
        <v>3808</v>
      </c>
      <c r="F20" s="982">
        <v>62.910953246324141</v>
      </c>
      <c r="G20" s="981">
        <v>1672</v>
      </c>
      <c r="H20" s="982">
        <v>27.62266644639022</v>
      </c>
      <c r="I20" s="981">
        <v>318</v>
      </c>
      <c r="J20" s="982">
        <v>5.2535932595407235</v>
      </c>
      <c r="K20" s="981">
        <v>255</v>
      </c>
      <c r="L20" s="982">
        <v>4.2127870477449196</v>
      </c>
      <c r="M20" s="981">
        <v>0</v>
      </c>
      <c r="N20" s="982">
        <v>0</v>
      </c>
      <c r="O20" s="981">
        <v>0</v>
      </c>
      <c r="P20" s="982">
        <f t="shared" si="2"/>
        <v>0</v>
      </c>
      <c r="R20" s="979"/>
    </row>
    <row r="21" spans="1:18" s="964" customFormat="1" ht="16.5" customHeight="1" x14ac:dyDescent="0.2">
      <c r="A21" s="964">
        <v>12</v>
      </c>
      <c r="B21" s="980" t="s">
        <v>35</v>
      </c>
      <c r="C21" s="981">
        <f t="shared" si="0"/>
        <v>5996</v>
      </c>
      <c r="D21" s="982">
        <f t="shared" si="1"/>
        <v>100</v>
      </c>
      <c r="E21" s="981">
        <v>443</v>
      </c>
      <c r="F21" s="982">
        <v>7.3882588392261512</v>
      </c>
      <c r="G21" s="981">
        <v>4054</v>
      </c>
      <c r="H21" s="982">
        <v>67.611741160773846</v>
      </c>
      <c r="I21" s="981">
        <v>1159</v>
      </c>
      <c r="J21" s="982">
        <v>19.329553035356906</v>
      </c>
      <c r="K21" s="981">
        <v>340</v>
      </c>
      <c r="L21" s="982">
        <v>5.6704469646430953</v>
      </c>
      <c r="M21" s="981">
        <v>0</v>
      </c>
      <c r="N21" s="982">
        <v>0</v>
      </c>
      <c r="O21" s="981">
        <v>0</v>
      </c>
      <c r="P21" s="982">
        <f t="shared" si="2"/>
        <v>0</v>
      </c>
      <c r="R21" s="979"/>
    </row>
    <row r="22" spans="1:18" s="964" customFormat="1" ht="16.5" customHeight="1" x14ac:dyDescent="0.2">
      <c r="A22" s="964">
        <v>13</v>
      </c>
      <c r="B22" s="980" t="s">
        <v>42</v>
      </c>
      <c r="C22" s="981">
        <f t="shared" si="0"/>
        <v>13055</v>
      </c>
      <c r="D22" s="982">
        <f t="shared" si="1"/>
        <v>100</v>
      </c>
      <c r="E22" s="981">
        <v>1271</v>
      </c>
      <c r="F22" s="982">
        <v>9.73573343546534</v>
      </c>
      <c r="G22" s="981">
        <v>9440</v>
      </c>
      <c r="H22" s="982">
        <v>72.309459977020296</v>
      </c>
      <c r="I22" s="981">
        <v>936</v>
      </c>
      <c r="J22" s="982">
        <v>7.1696667943316736</v>
      </c>
      <c r="K22" s="981">
        <v>1408</v>
      </c>
      <c r="L22" s="982">
        <v>10.785139793182688</v>
      </c>
      <c r="M22" s="981">
        <v>0</v>
      </c>
      <c r="N22" s="982">
        <v>0</v>
      </c>
      <c r="O22" s="981">
        <v>0</v>
      </c>
      <c r="P22" s="982">
        <f t="shared" si="2"/>
        <v>0</v>
      </c>
      <c r="R22" s="979"/>
    </row>
    <row r="23" spans="1:18" s="964" customFormat="1" ht="16.5" customHeight="1" x14ac:dyDescent="0.2">
      <c r="A23" s="964">
        <v>14</v>
      </c>
      <c r="B23" s="980" t="s">
        <v>43</v>
      </c>
      <c r="C23" s="981">
        <f t="shared" si="0"/>
        <v>864</v>
      </c>
      <c r="D23" s="982">
        <f t="shared" si="1"/>
        <v>100</v>
      </c>
      <c r="E23" s="981">
        <v>3</v>
      </c>
      <c r="F23" s="982">
        <v>0.34722222222222221</v>
      </c>
      <c r="G23" s="981">
        <v>622</v>
      </c>
      <c r="H23" s="982">
        <v>71.990740740740748</v>
      </c>
      <c r="I23" s="981">
        <v>98</v>
      </c>
      <c r="J23" s="982">
        <v>11.342592592592593</v>
      </c>
      <c r="K23" s="981">
        <v>141</v>
      </c>
      <c r="L23" s="982">
        <v>16.319444444444446</v>
      </c>
      <c r="M23" s="981">
        <v>0</v>
      </c>
      <c r="N23" s="982">
        <v>0</v>
      </c>
      <c r="O23" s="981">
        <v>0</v>
      </c>
      <c r="P23" s="982">
        <f t="shared" si="2"/>
        <v>0</v>
      </c>
      <c r="R23" s="979"/>
    </row>
    <row r="24" spans="1:18" s="964" customFormat="1" ht="16.5" customHeight="1" x14ac:dyDescent="0.2">
      <c r="A24" s="964">
        <v>15</v>
      </c>
      <c r="B24" s="980" t="s">
        <v>44</v>
      </c>
      <c r="C24" s="981">
        <f t="shared" si="0"/>
        <v>730</v>
      </c>
      <c r="D24" s="982">
        <f t="shared" si="1"/>
        <v>100</v>
      </c>
      <c r="E24" s="981">
        <v>470</v>
      </c>
      <c r="F24" s="982">
        <v>64.38356164383562</v>
      </c>
      <c r="G24" s="981">
        <v>219</v>
      </c>
      <c r="H24" s="982">
        <v>30</v>
      </c>
      <c r="I24" s="981">
        <v>41</v>
      </c>
      <c r="J24" s="982">
        <v>5.6164383561643838</v>
      </c>
      <c r="K24" s="981">
        <v>0</v>
      </c>
      <c r="L24" s="982">
        <v>0</v>
      </c>
      <c r="M24" s="981">
        <v>0</v>
      </c>
      <c r="N24" s="982">
        <v>0</v>
      </c>
      <c r="O24" s="981">
        <v>0</v>
      </c>
      <c r="P24" s="982">
        <f t="shared" si="2"/>
        <v>0</v>
      </c>
      <c r="R24" s="979"/>
    </row>
    <row r="25" spans="1:18" s="964" customFormat="1" ht="16.5" customHeight="1" x14ac:dyDescent="0.2">
      <c r="A25" s="964">
        <v>16</v>
      </c>
      <c r="B25" s="980" t="s">
        <v>45</v>
      </c>
      <c r="C25" s="981">
        <f t="shared" si="0"/>
        <v>660</v>
      </c>
      <c r="D25" s="982">
        <f t="shared" si="1"/>
        <v>100</v>
      </c>
      <c r="E25" s="981">
        <v>0</v>
      </c>
      <c r="F25" s="982">
        <v>0</v>
      </c>
      <c r="G25" s="981">
        <v>657</v>
      </c>
      <c r="H25" s="982">
        <v>99.545454545454547</v>
      </c>
      <c r="I25" s="981">
        <v>3</v>
      </c>
      <c r="J25" s="982">
        <v>0.45454545454545453</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491</v>
      </c>
      <c r="D26" s="982">
        <f t="shared" si="1"/>
        <v>100</v>
      </c>
      <c r="E26" s="981">
        <v>0</v>
      </c>
      <c r="F26" s="982">
        <v>0</v>
      </c>
      <c r="G26" s="981">
        <v>461</v>
      </c>
      <c r="H26" s="982">
        <v>93.890020366598776</v>
      </c>
      <c r="I26" s="981">
        <v>30</v>
      </c>
      <c r="J26" s="982">
        <v>6.1099796334012222</v>
      </c>
      <c r="K26" s="981">
        <v>0</v>
      </c>
      <c r="L26" s="982">
        <v>0</v>
      </c>
      <c r="M26" s="981">
        <v>0</v>
      </c>
      <c r="N26" s="982">
        <v>0</v>
      </c>
      <c r="O26" s="981">
        <v>0</v>
      </c>
      <c r="P26" s="982">
        <f t="shared" si="2"/>
        <v>0</v>
      </c>
      <c r="R26" s="979"/>
    </row>
    <row r="27" spans="1:18" s="964" customFormat="1" ht="16.5" customHeight="1" x14ac:dyDescent="0.2">
      <c r="B27" s="983" t="s">
        <v>1</v>
      </c>
      <c r="C27" s="984">
        <v>2</v>
      </c>
      <c r="D27" s="985">
        <v>100</v>
      </c>
      <c r="E27" s="984">
        <v>1</v>
      </c>
      <c r="F27" s="985">
        <v>50</v>
      </c>
      <c r="G27" s="984">
        <v>1</v>
      </c>
      <c r="H27" s="985">
        <v>50</v>
      </c>
      <c r="I27" s="984">
        <v>0</v>
      </c>
      <c r="J27" s="985">
        <v>0</v>
      </c>
      <c r="K27" s="984">
        <v>0</v>
      </c>
      <c r="L27" s="985">
        <v>0</v>
      </c>
      <c r="M27" s="984">
        <v>0</v>
      </c>
      <c r="N27" s="985">
        <v>0</v>
      </c>
      <c r="O27" s="984">
        <v>0</v>
      </c>
      <c r="P27" s="985">
        <v>0</v>
      </c>
      <c r="R27" s="979"/>
    </row>
    <row r="28" spans="1:18" s="1294" customFormat="1" x14ac:dyDescent="0.2">
      <c r="B28" s="1295" t="s">
        <v>0</v>
      </c>
      <c r="C28" s="1298">
        <f>SUM(C10:C27)</f>
        <v>74943</v>
      </c>
      <c r="D28" s="1299">
        <f>C28/$C28*100</f>
        <v>100</v>
      </c>
      <c r="E28" s="1298">
        <f>SUM(E10:E27)</f>
        <v>14178</v>
      </c>
      <c r="F28" s="1299">
        <f>E28/$C28*100</f>
        <v>18.918377967255115</v>
      </c>
      <c r="G28" s="1298">
        <f>SUM(G10:G27)</f>
        <v>49132</v>
      </c>
      <c r="H28" s="1299">
        <f>G28/$C28*100</f>
        <v>65.5591582936365</v>
      </c>
      <c r="I28" s="1298">
        <f>SUM(I10:I27)</f>
        <v>6024</v>
      </c>
      <c r="J28" s="1299">
        <f>I28/$C28*100</f>
        <v>8.0381089628117373</v>
      </c>
      <c r="K28" s="1298">
        <f>SUM(K10:K27)</f>
        <v>5582</v>
      </c>
      <c r="L28" s="1299">
        <f>K28/$C28*100</f>
        <v>7.4483273954872367</v>
      </c>
      <c r="M28" s="1298">
        <f>SUM(M10:M27)</f>
        <v>27</v>
      </c>
      <c r="N28" s="1299">
        <f>M28/$C28*100</f>
        <v>3.6027380809415151E-2</v>
      </c>
      <c r="O28" s="1298">
        <f>SUM(O10:O27)</f>
        <v>0</v>
      </c>
      <c r="P28" s="1299">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226" customFormat="1" x14ac:dyDescent="0.2">
      <c r="B43" s="966"/>
      <c r="D43" s="966"/>
      <c r="M43" s="966"/>
      <c r="N43" s="966"/>
    </row>
    <row r="44" spans="2:14" s="1226" customFormat="1" x14ac:dyDescent="0.2">
      <c r="B44" s="966"/>
      <c r="D44" s="966"/>
      <c r="M44" s="966"/>
      <c r="N44" s="966"/>
    </row>
    <row r="45" spans="2:14" s="1226" customFormat="1" x14ac:dyDescent="0.2">
      <c r="D45" s="966"/>
      <c r="M45" s="966"/>
      <c r="N45" s="966"/>
    </row>
    <row r="46" spans="2:14" s="1226" customFormat="1" x14ac:dyDescent="0.2">
      <c r="B46" s="1226" t="s">
        <v>39</v>
      </c>
      <c r="G46" s="1226">
        <f>IFERROR(GETPIVOTDATA("ID PRESTACION
COUNT",#REF!,"CCAA",$B46,"Grado Resuelto",$B$1,"Subtipo",G$1),0)</f>
        <v>0</v>
      </c>
    </row>
    <row r="47" spans="2:14" s="1226" customFormat="1" x14ac:dyDescent="0.2">
      <c r="B47" s="1226" t="s">
        <v>47</v>
      </c>
      <c r="G47" s="1226">
        <f>IFERROR(GETPIVOTDATA("ID PRESTACION
COUNT",#REF!,"CCAA",$B47,"Grado Resuelto",$B$1,"Subtipo",G$1),0)</f>
        <v>0</v>
      </c>
    </row>
    <row r="48" spans="2:14" s="1226" customFormat="1" x14ac:dyDescent="0.2">
      <c r="D48" s="966"/>
      <c r="M48" s="966"/>
      <c r="N48" s="966"/>
    </row>
    <row r="49" spans="4:4" s="1226" customFormat="1" x14ac:dyDescent="0.2">
      <c r="D49" s="966"/>
    </row>
    <row r="50" spans="4:4" s="1334" customFormat="1" x14ac:dyDescent="0.2">
      <c r="D50" s="962"/>
    </row>
    <row r="51" spans="4:4" s="1334" customFormat="1"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60"/>
  <sheetViews>
    <sheetView zoomScaleNormal="100" workbookViewId="0">
      <selection activeCell="C27" sqref="C27:P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42578125"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33</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3" t="s">
        <v>442</v>
      </c>
      <c r="C3" s="1493"/>
      <c r="D3" s="1493"/>
      <c r="E3" s="1493"/>
      <c r="F3" s="1493"/>
      <c r="G3" s="1493"/>
      <c r="H3" s="1493"/>
      <c r="I3" s="1493"/>
      <c r="J3" s="1493"/>
      <c r="K3" s="1493"/>
      <c r="L3" s="1493"/>
      <c r="M3" s="1493"/>
      <c r="N3" s="1493"/>
      <c r="O3" s="1493"/>
      <c r="P3" s="1493"/>
    </row>
    <row r="4" spans="1:21" s="969" customFormat="1" ht="15.75" x14ac:dyDescent="0.2">
      <c r="B4" s="1414" t="str">
        <f>porsaad!$B$6</f>
        <v>Situación a 31 de agosto de 2024</v>
      </c>
      <c r="C4" s="1414"/>
      <c r="D4" s="1414"/>
      <c r="E4" s="1414"/>
      <c r="F4" s="1414"/>
      <c r="G4" s="1414"/>
      <c r="H4" s="1414"/>
      <c r="I4" s="1414"/>
      <c r="J4" s="1414"/>
      <c r="K4" s="1414"/>
      <c r="L4" s="1414"/>
      <c r="M4" s="1414"/>
      <c r="N4" s="1414"/>
      <c r="O4" s="1414"/>
      <c r="P4" s="1414"/>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5" t="s">
        <v>200</v>
      </c>
      <c r="D6" s="1616"/>
      <c r="E6" s="1616"/>
      <c r="F6" s="1616"/>
      <c r="G6" s="1616"/>
      <c r="H6" s="1616"/>
      <c r="I6" s="1616"/>
      <c r="J6" s="1616"/>
      <c r="K6" s="1616"/>
      <c r="L6" s="1616"/>
      <c r="M6" s="1616"/>
      <c r="N6" s="1616"/>
      <c r="O6" s="1616"/>
      <c r="P6" s="1617"/>
    </row>
    <row r="7" spans="1:21" s="969" customFormat="1" ht="57" customHeight="1" x14ac:dyDescent="0.2">
      <c r="B7" s="1618" t="s">
        <v>12</v>
      </c>
      <c r="C7" s="1620" t="s">
        <v>0</v>
      </c>
      <c r="D7" s="1621"/>
      <c r="E7" s="1613" t="s">
        <v>201</v>
      </c>
      <c r="F7" s="1622"/>
      <c r="G7" s="1623" t="s">
        <v>202</v>
      </c>
      <c r="H7" s="1624"/>
      <c r="I7" s="1623" t="s">
        <v>203</v>
      </c>
      <c r="J7" s="1624"/>
      <c r="K7" s="1623" t="s">
        <v>204</v>
      </c>
      <c r="L7" s="1624"/>
      <c r="M7" s="1623" t="s">
        <v>205</v>
      </c>
      <c r="N7" s="1624"/>
      <c r="O7" s="1613" t="s">
        <v>206</v>
      </c>
      <c r="P7" s="1614"/>
    </row>
    <row r="8" spans="1:21" s="974" customFormat="1" ht="12" customHeight="1" x14ac:dyDescent="0.2">
      <c r="B8" s="1619"/>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2393</v>
      </c>
      <c r="D10" s="978">
        <f>IFERROR(C10/$C10*100,"-")</f>
        <v>100</v>
      </c>
      <c r="E10" s="977">
        <v>0</v>
      </c>
      <c r="F10" s="978">
        <v>0</v>
      </c>
      <c r="G10" s="977">
        <v>2242</v>
      </c>
      <c r="H10" s="978">
        <v>93.689928959465107</v>
      </c>
      <c r="I10" s="977">
        <v>151</v>
      </c>
      <c r="J10" s="978">
        <v>6.3100710405348943</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6" si="0">E11+G11+I11+K11+M11+O11</f>
        <v>3834</v>
      </c>
      <c r="D11" s="982">
        <f t="shared" ref="D11:D26" si="1">IFERROR(C11/$C11*100,"-")</f>
        <v>100</v>
      </c>
      <c r="E11" s="981">
        <v>1</v>
      </c>
      <c r="F11" s="982">
        <v>2.6082420448617631E-2</v>
      </c>
      <c r="G11" s="981">
        <v>3502</v>
      </c>
      <c r="H11" s="982">
        <v>91.340636411058952</v>
      </c>
      <c r="I11" s="981">
        <v>331</v>
      </c>
      <c r="J11" s="982">
        <v>8.6332811684924362</v>
      </c>
      <c r="K11" s="981">
        <v>0</v>
      </c>
      <c r="L11" s="982">
        <v>0</v>
      </c>
      <c r="M11" s="981">
        <v>0</v>
      </c>
      <c r="N11" s="982">
        <v>0</v>
      </c>
      <c r="O11" s="981">
        <v>0</v>
      </c>
      <c r="P11" s="982">
        <f t="shared" ref="P11:P26" si="2">IFERROR(O11/$C11*100,"-")</f>
        <v>0</v>
      </c>
      <c r="R11" s="979"/>
    </row>
    <row r="12" spans="1:21" s="964" customFormat="1" ht="16.5" customHeight="1" x14ac:dyDescent="0.2">
      <c r="A12" s="964">
        <v>3</v>
      </c>
      <c r="B12" s="980" t="s">
        <v>37</v>
      </c>
      <c r="C12" s="981">
        <f t="shared" si="0"/>
        <v>1663</v>
      </c>
      <c r="D12" s="982">
        <f t="shared" si="1"/>
        <v>100</v>
      </c>
      <c r="E12" s="981">
        <v>87</v>
      </c>
      <c r="F12" s="982">
        <v>5.2315093205051113</v>
      </c>
      <c r="G12" s="981">
        <v>1362</v>
      </c>
      <c r="H12" s="982">
        <v>81.900180396873125</v>
      </c>
      <c r="I12" s="981">
        <v>170</v>
      </c>
      <c r="J12" s="982">
        <v>10.222489476849068</v>
      </c>
      <c r="K12" s="981">
        <v>2</v>
      </c>
      <c r="L12" s="982">
        <v>0.12026458208057728</v>
      </c>
      <c r="M12" s="981">
        <v>42</v>
      </c>
      <c r="N12" s="982">
        <v>2.525556223692123</v>
      </c>
      <c r="O12" s="981">
        <v>0</v>
      </c>
      <c r="P12" s="982">
        <f t="shared" si="2"/>
        <v>0</v>
      </c>
      <c r="R12" s="979"/>
    </row>
    <row r="13" spans="1:21" s="964" customFormat="1" ht="16.5" customHeight="1" x14ac:dyDescent="0.2">
      <c r="A13" s="964">
        <v>4</v>
      </c>
      <c r="B13" s="980" t="s">
        <v>38</v>
      </c>
      <c r="C13" s="981">
        <f t="shared" si="0"/>
        <v>350</v>
      </c>
      <c r="D13" s="982">
        <f t="shared" si="1"/>
        <v>100</v>
      </c>
      <c r="E13" s="981">
        <v>0</v>
      </c>
      <c r="F13" s="982">
        <v>0</v>
      </c>
      <c r="G13" s="981">
        <v>291</v>
      </c>
      <c r="H13" s="982">
        <v>83.142857142857139</v>
      </c>
      <c r="I13" s="981">
        <v>59</v>
      </c>
      <c r="J13" s="982">
        <v>16.857142857142858</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4856</v>
      </c>
      <c r="D14" s="982">
        <f t="shared" si="1"/>
        <v>100</v>
      </c>
      <c r="E14" s="981">
        <v>3191</v>
      </c>
      <c r="F14" s="982">
        <v>65.712520593080725</v>
      </c>
      <c r="G14" s="981">
        <v>585</v>
      </c>
      <c r="H14" s="982">
        <v>12.046952224052717</v>
      </c>
      <c r="I14" s="981">
        <v>363</v>
      </c>
      <c r="J14" s="982">
        <v>7.4752883031301485</v>
      </c>
      <c r="K14" s="981">
        <v>714</v>
      </c>
      <c r="L14" s="982">
        <v>14.70345963756178</v>
      </c>
      <c r="M14" s="981">
        <v>3</v>
      </c>
      <c r="N14" s="982">
        <v>6.1779242174629323E-2</v>
      </c>
      <c r="O14" s="981">
        <v>0</v>
      </c>
      <c r="P14" s="982">
        <f t="shared" si="2"/>
        <v>0</v>
      </c>
      <c r="R14" s="979"/>
    </row>
    <row r="15" spans="1:21" s="964" customFormat="1" ht="16.5" customHeight="1" x14ac:dyDescent="0.2">
      <c r="A15" s="964">
        <v>6</v>
      </c>
      <c r="B15" s="980" t="s">
        <v>5</v>
      </c>
      <c r="C15" s="981">
        <f t="shared" si="0"/>
        <v>103</v>
      </c>
      <c r="D15" s="982">
        <f t="shared" si="1"/>
        <v>100</v>
      </c>
      <c r="E15" s="981">
        <v>0</v>
      </c>
      <c r="F15" s="982">
        <v>0</v>
      </c>
      <c r="G15" s="981">
        <v>103</v>
      </c>
      <c r="H15" s="982">
        <v>100</v>
      </c>
      <c r="I15" s="981">
        <v>0</v>
      </c>
      <c r="J15" s="982">
        <v>0</v>
      </c>
      <c r="K15" s="981">
        <v>0</v>
      </c>
      <c r="L15" s="982">
        <v>0</v>
      </c>
      <c r="M15" s="981">
        <v>0</v>
      </c>
      <c r="N15" s="982">
        <v>0</v>
      </c>
      <c r="O15" s="981">
        <v>0</v>
      </c>
      <c r="P15" s="982">
        <f t="shared" si="2"/>
        <v>0</v>
      </c>
      <c r="R15" s="979"/>
    </row>
    <row r="16" spans="1:21" s="965" customFormat="1" ht="16.5" customHeight="1" x14ac:dyDescent="0.2">
      <c r="A16" s="965">
        <v>7</v>
      </c>
      <c r="B16" s="980" t="s">
        <v>4</v>
      </c>
      <c r="C16" s="981">
        <f t="shared" si="0"/>
        <v>17208</v>
      </c>
      <c r="D16" s="982">
        <f t="shared" si="1"/>
        <v>100</v>
      </c>
      <c r="E16" s="981">
        <v>3508</v>
      </c>
      <c r="F16" s="982">
        <v>20.385867038586706</v>
      </c>
      <c r="G16" s="981">
        <v>9645</v>
      </c>
      <c r="H16" s="982">
        <v>56.049511854951184</v>
      </c>
      <c r="I16" s="981">
        <v>2147</v>
      </c>
      <c r="J16" s="982">
        <v>12.476754997675501</v>
      </c>
      <c r="K16" s="981">
        <v>1908</v>
      </c>
      <c r="L16" s="982">
        <v>11.08786610878661</v>
      </c>
      <c r="M16" s="981">
        <v>0</v>
      </c>
      <c r="N16" s="982">
        <v>0</v>
      </c>
      <c r="O16" s="981">
        <v>0</v>
      </c>
      <c r="P16" s="982">
        <f t="shared" si="2"/>
        <v>0</v>
      </c>
      <c r="R16" s="979"/>
    </row>
    <row r="17" spans="1:18" s="965" customFormat="1" ht="16.5" customHeight="1" x14ac:dyDescent="0.2">
      <c r="A17" s="965">
        <v>8</v>
      </c>
      <c r="B17" s="980" t="s">
        <v>40</v>
      </c>
      <c r="C17" s="981">
        <f t="shared" si="0"/>
        <v>4099</v>
      </c>
      <c r="D17" s="982">
        <f t="shared" si="1"/>
        <v>100</v>
      </c>
      <c r="E17" s="981">
        <v>283</v>
      </c>
      <c r="F17" s="982">
        <v>6.9041229568187372</v>
      </c>
      <c r="G17" s="981">
        <v>2933</v>
      </c>
      <c r="H17" s="982">
        <v>71.554037570139059</v>
      </c>
      <c r="I17" s="981">
        <v>212</v>
      </c>
      <c r="J17" s="982">
        <v>5.171993169065626</v>
      </c>
      <c r="K17" s="981">
        <v>671</v>
      </c>
      <c r="L17" s="982">
        <v>16.36984630397658</v>
      </c>
      <c r="M17" s="981">
        <v>0</v>
      </c>
      <c r="N17" s="982">
        <v>0</v>
      </c>
      <c r="O17" s="981">
        <v>0</v>
      </c>
      <c r="P17" s="982">
        <f t="shared" si="2"/>
        <v>0</v>
      </c>
      <c r="R17" s="979"/>
    </row>
    <row r="18" spans="1:18" s="965" customFormat="1" ht="16.5" customHeight="1" x14ac:dyDescent="0.2">
      <c r="A18" s="965">
        <v>9</v>
      </c>
      <c r="B18" s="980" t="s">
        <v>41</v>
      </c>
      <c r="C18" s="981">
        <f t="shared" si="0"/>
        <v>11439</v>
      </c>
      <c r="D18" s="982">
        <f t="shared" si="1"/>
        <v>100</v>
      </c>
      <c r="E18" s="981">
        <v>2512</v>
      </c>
      <c r="F18" s="982">
        <v>21.959961535099222</v>
      </c>
      <c r="G18" s="981">
        <v>7780</v>
      </c>
      <c r="H18" s="982">
        <v>68.012938193898066</v>
      </c>
      <c r="I18" s="981">
        <v>1147</v>
      </c>
      <c r="J18" s="982">
        <v>10.027100271002711</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8884</v>
      </c>
      <c r="D19" s="982">
        <f t="shared" si="1"/>
        <v>100</v>
      </c>
      <c r="E19" s="981">
        <v>4299</v>
      </c>
      <c r="F19" s="982">
        <v>48.390364700585323</v>
      </c>
      <c r="G19" s="981">
        <v>3488</v>
      </c>
      <c r="H19" s="982">
        <v>39.261593876632148</v>
      </c>
      <c r="I19" s="981">
        <v>329</v>
      </c>
      <c r="J19" s="982">
        <v>3.7032868077442589</v>
      </c>
      <c r="K19" s="981">
        <v>768</v>
      </c>
      <c r="L19" s="982">
        <v>8.6447546150382699</v>
      </c>
      <c r="M19" s="981">
        <v>0</v>
      </c>
      <c r="N19" s="982">
        <v>0</v>
      </c>
      <c r="O19" s="981">
        <v>0</v>
      </c>
      <c r="P19" s="982">
        <f t="shared" si="2"/>
        <v>0</v>
      </c>
      <c r="R19" s="979"/>
    </row>
    <row r="20" spans="1:18" s="964" customFormat="1" ht="16.5" customHeight="1" x14ac:dyDescent="0.2">
      <c r="A20" s="964">
        <v>11</v>
      </c>
      <c r="B20" s="980" t="s">
        <v>2</v>
      </c>
      <c r="C20" s="981">
        <f t="shared" si="0"/>
        <v>6463</v>
      </c>
      <c r="D20" s="982">
        <f t="shared" si="1"/>
        <v>100</v>
      </c>
      <c r="E20" s="981">
        <v>4527</v>
      </c>
      <c r="F20" s="982">
        <v>70.044870803032637</v>
      </c>
      <c r="G20" s="981">
        <v>1220</v>
      </c>
      <c r="H20" s="982">
        <v>18.876682655113726</v>
      </c>
      <c r="I20" s="981">
        <v>303</v>
      </c>
      <c r="J20" s="982">
        <v>4.6882252823766057</v>
      </c>
      <c r="K20" s="981">
        <v>413</v>
      </c>
      <c r="L20" s="982">
        <v>6.3902212594770234</v>
      </c>
      <c r="M20" s="981">
        <v>0</v>
      </c>
      <c r="N20" s="982">
        <v>0</v>
      </c>
      <c r="O20" s="981">
        <v>0</v>
      </c>
      <c r="P20" s="982">
        <f t="shared" si="2"/>
        <v>0</v>
      </c>
      <c r="R20" s="979"/>
    </row>
    <row r="21" spans="1:18" s="964" customFormat="1" ht="16.5" customHeight="1" x14ac:dyDescent="0.2">
      <c r="A21" s="964">
        <v>12</v>
      </c>
      <c r="B21" s="980" t="s">
        <v>35</v>
      </c>
      <c r="C21" s="981">
        <f t="shared" si="0"/>
        <v>5273</v>
      </c>
      <c r="D21" s="982">
        <f t="shared" si="1"/>
        <v>100</v>
      </c>
      <c r="E21" s="981">
        <v>838</v>
      </c>
      <c r="F21" s="982">
        <v>15.892281433718946</v>
      </c>
      <c r="G21" s="981">
        <v>2582</v>
      </c>
      <c r="H21" s="982">
        <v>48.966432770718754</v>
      </c>
      <c r="I21" s="981">
        <v>1128</v>
      </c>
      <c r="J21" s="982">
        <v>21.391996965674188</v>
      </c>
      <c r="K21" s="981">
        <v>725</v>
      </c>
      <c r="L21" s="982">
        <v>13.74928882988811</v>
      </c>
      <c r="M21" s="981">
        <v>0</v>
      </c>
      <c r="N21" s="982">
        <v>0</v>
      </c>
      <c r="O21" s="981">
        <v>0</v>
      </c>
      <c r="P21" s="982">
        <f t="shared" si="2"/>
        <v>0</v>
      </c>
      <c r="R21" s="979"/>
    </row>
    <row r="22" spans="1:18" s="964" customFormat="1" ht="16.5" customHeight="1" x14ac:dyDescent="0.2">
      <c r="A22" s="964">
        <v>13</v>
      </c>
      <c r="B22" s="980" t="s">
        <v>42</v>
      </c>
      <c r="C22" s="981">
        <f t="shared" si="0"/>
        <v>9777</v>
      </c>
      <c r="D22" s="982">
        <f t="shared" si="1"/>
        <v>100</v>
      </c>
      <c r="E22" s="981">
        <v>967</v>
      </c>
      <c r="F22" s="982">
        <v>9.8905594763219806</v>
      </c>
      <c r="G22" s="981">
        <v>6110</v>
      </c>
      <c r="H22" s="982">
        <v>62.493607446046838</v>
      </c>
      <c r="I22" s="981">
        <v>866</v>
      </c>
      <c r="J22" s="982">
        <v>8.8575227574920721</v>
      </c>
      <c r="K22" s="981">
        <v>1834</v>
      </c>
      <c r="L22" s="982">
        <v>18.758310320139103</v>
      </c>
      <c r="M22" s="981">
        <v>0</v>
      </c>
      <c r="N22" s="982">
        <v>0</v>
      </c>
      <c r="O22" s="981">
        <v>0</v>
      </c>
      <c r="P22" s="982">
        <f t="shared" si="2"/>
        <v>0</v>
      </c>
      <c r="R22" s="979"/>
    </row>
    <row r="23" spans="1:18" s="964" customFormat="1" ht="16.5" customHeight="1" x14ac:dyDescent="0.2">
      <c r="A23" s="964">
        <v>14</v>
      </c>
      <c r="B23" s="980" t="s">
        <v>43</v>
      </c>
      <c r="C23" s="981">
        <f t="shared" si="0"/>
        <v>512</v>
      </c>
      <c r="D23" s="982">
        <f t="shared" si="1"/>
        <v>100</v>
      </c>
      <c r="E23" s="981">
        <v>1</v>
      </c>
      <c r="F23" s="982">
        <v>0.1953125</v>
      </c>
      <c r="G23" s="981">
        <v>216</v>
      </c>
      <c r="H23" s="982">
        <v>42.1875</v>
      </c>
      <c r="I23" s="981">
        <v>124</v>
      </c>
      <c r="J23" s="982">
        <v>24.21875</v>
      </c>
      <c r="K23" s="981">
        <v>171</v>
      </c>
      <c r="L23" s="982">
        <v>33.3984375</v>
      </c>
      <c r="M23" s="981">
        <v>0</v>
      </c>
      <c r="N23" s="982">
        <v>0</v>
      </c>
      <c r="O23" s="981">
        <v>0</v>
      </c>
      <c r="P23" s="982">
        <f t="shared" si="2"/>
        <v>0</v>
      </c>
      <c r="R23" s="979"/>
    </row>
    <row r="24" spans="1:18" s="964" customFormat="1" ht="16.5" customHeight="1" x14ac:dyDescent="0.2">
      <c r="A24" s="964">
        <v>15</v>
      </c>
      <c r="B24" s="980" t="s">
        <v>44</v>
      </c>
      <c r="C24" s="981">
        <f t="shared" si="0"/>
        <v>1330</v>
      </c>
      <c r="D24" s="982">
        <f t="shared" si="1"/>
        <v>100</v>
      </c>
      <c r="E24" s="981">
        <v>639</v>
      </c>
      <c r="F24" s="982">
        <v>48.045112781954884</v>
      </c>
      <c r="G24" s="981">
        <v>578</v>
      </c>
      <c r="H24" s="982">
        <v>43.458646616541351</v>
      </c>
      <c r="I24" s="981">
        <v>112</v>
      </c>
      <c r="J24" s="982">
        <v>8.4210526315789469</v>
      </c>
      <c r="K24" s="981">
        <v>1</v>
      </c>
      <c r="L24" s="982">
        <v>7.518796992481204E-2</v>
      </c>
      <c r="M24" s="981">
        <v>0</v>
      </c>
      <c r="N24" s="982">
        <v>0</v>
      </c>
      <c r="O24" s="981">
        <v>0</v>
      </c>
      <c r="P24" s="982">
        <f t="shared" si="2"/>
        <v>0</v>
      </c>
      <c r="R24" s="979"/>
    </row>
    <row r="25" spans="1:18" s="964" customFormat="1" ht="16.5" customHeight="1" x14ac:dyDescent="0.2">
      <c r="A25" s="964">
        <v>16</v>
      </c>
      <c r="B25" s="980" t="s">
        <v>45</v>
      </c>
      <c r="C25" s="981">
        <f t="shared" si="0"/>
        <v>646</v>
      </c>
      <c r="D25" s="982">
        <f t="shared" si="1"/>
        <v>100</v>
      </c>
      <c r="E25" s="981">
        <v>0</v>
      </c>
      <c r="F25" s="982">
        <v>0</v>
      </c>
      <c r="G25" s="981">
        <v>645</v>
      </c>
      <c r="H25" s="982">
        <v>99.845201238390089</v>
      </c>
      <c r="I25" s="981">
        <v>1</v>
      </c>
      <c r="J25" s="982">
        <v>0.15479876160990713</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521</v>
      </c>
      <c r="D26" s="982">
        <f t="shared" si="1"/>
        <v>100</v>
      </c>
      <c r="E26" s="981">
        <v>0</v>
      </c>
      <c r="F26" s="982">
        <v>0</v>
      </c>
      <c r="G26" s="981">
        <v>493</v>
      </c>
      <c r="H26" s="982">
        <v>94.625719769673694</v>
      </c>
      <c r="I26" s="981">
        <v>28</v>
      </c>
      <c r="J26" s="982">
        <v>5.3742802303262955</v>
      </c>
      <c r="K26" s="981">
        <v>0</v>
      </c>
      <c r="L26" s="982">
        <v>0</v>
      </c>
      <c r="M26" s="981">
        <v>0</v>
      </c>
      <c r="N26" s="982">
        <v>0</v>
      </c>
      <c r="O26" s="981">
        <v>0</v>
      </c>
      <c r="P26" s="982">
        <f t="shared" si="2"/>
        <v>0</v>
      </c>
      <c r="R26" s="979"/>
    </row>
    <row r="27" spans="1:18" s="964" customFormat="1" ht="16.5" customHeight="1" x14ac:dyDescent="0.2">
      <c r="B27" s="983" t="s">
        <v>1</v>
      </c>
      <c r="C27" s="984">
        <v>3</v>
      </c>
      <c r="D27" s="985">
        <v>100</v>
      </c>
      <c r="E27" s="984">
        <v>2</v>
      </c>
      <c r="F27" s="985">
        <v>66.666666666666657</v>
      </c>
      <c r="G27" s="984">
        <v>1</v>
      </c>
      <c r="H27" s="985">
        <v>33.333333333333329</v>
      </c>
      <c r="I27" s="984">
        <v>0</v>
      </c>
      <c r="J27" s="985">
        <v>0</v>
      </c>
      <c r="K27" s="984">
        <v>0</v>
      </c>
      <c r="L27" s="985">
        <v>0</v>
      </c>
      <c r="M27" s="984">
        <v>0</v>
      </c>
      <c r="N27" s="985">
        <v>0</v>
      </c>
      <c r="O27" s="984">
        <v>0</v>
      </c>
      <c r="P27" s="985">
        <v>0</v>
      </c>
      <c r="R27" s="979"/>
    </row>
    <row r="28" spans="1:18" s="1294" customFormat="1" x14ac:dyDescent="0.2">
      <c r="B28" s="1295" t="s">
        <v>0</v>
      </c>
      <c r="C28" s="1296">
        <f>SUM(C10:C27)</f>
        <v>79354</v>
      </c>
      <c r="D28" s="1297">
        <f>C28/$C28*100</f>
        <v>100</v>
      </c>
      <c r="E28" s="1298">
        <f>SUM(E10:E27)</f>
        <v>20855</v>
      </c>
      <c r="F28" s="1299">
        <f>E28/$C28*100</f>
        <v>26.280968823247726</v>
      </c>
      <c r="G28" s="1298">
        <f>SUM(G10:G27)</f>
        <v>43776</v>
      </c>
      <c r="H28" s="1299">
        <f>G28/$C28*100</f>
        <v>55.165461098369327</v>
      </c>
      <c r="I28" s="1298">
        <f>SUM(I10:I27)</f>
        <v>7471</v>
      </c>
      <c r="J28" s="1299">
        <f>I28/$C28*100</f>
        <v>9.4147743024926278</v>
      </c>
      <c r="K28" s="1298">
        <f>SUM(K10:K27)</f>
        <v>7207</v>
      </c>
      <c r="L28" s="1299">
        <f>K28/$C28*100</f>
        <v>9.0820878594651813</v>
      </c>
      <c r="M28" s="1298">
        <f>SUM(M10:M27)</f>
        <v>45</v>
      </c>
      <c r="N28" s="1299">
        <f>M28/$C28*100</f>
        <v>5.6707916425132954E-2</v>
      </c>
      <c r="O28" s="1298">
        <f>SUM(O10:O27)</f>
        <v>0</v>
      </c>
      <c r="P28" s="1299">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334" customFormat="1" x14ac:dyDescent="0.2">
      <c r="B43" s="962"/>
      <c r="D43" s="962"/>
      <c r="M43" s="962"/>
      <c r="N43" s="962"/>
    </row>
    <row r="44" spans="2:14" s="1226" customFormat="1" x14ac:dyDescent="0.2">
      <c r="B44" s="966"/>
      <c r="D44" s="966"/>
      <c r="M44" s="966"/>
      <c r="N44" s="966"/>
    </row>
    <row r="45" spans="2:14" s="1226" customFormat="1" x14ac:dyDescent="0.2">
      <c r="D45" s="966"/>
      <c r="M45" s="966"/>
      <c r="N45" s="966"/>
    </row>
    <row r="46" spans="2:14" s="1226" customFormat="1" x14ac:dyDescent="0.2">
      <c r="B46" s="1226" t="s">
        <v>39</v>
      </c>
      <c r="D46" s="966"/>
      <c r="G46" s="1226">
        <f>IFERROR(GETPIVOTDATA("ID PRESTACION
COUNT",#REF!,"CCAA",$B46,"Grado Resuelto",$B$1,"Subtipo",G$1),0)</f>
        <v>0</v>
      </c>
      <c r="M46" s="966"/>
      <c r="N46" s="966"/>
    </row>
    <row r="47" spans="2:14" s="1226" customFormat="1" x14ac:dyDescent="0.2">
      <c r="B47" s="1226" t="s">
        <v>47</v>
      </c>
      <c r="D47" s="966"/>
      <c r="G47" s="1226">
        <f>IFERROR(GETPIVOTDATA("ID PRESTACION
COUNT",#REF!,"CCAA",$B47,"Grado Resuelto",$B$1,"Subtipo",G$1),0)</f>
        <v>0</v>
      </c>
      <c r="M47" s="966"/>
      <c r="N47" s="966"/>
    </row>
    <row r="48" spans="2:14" s="1226" customFormat="1" x14ac:dyDescent="0.2">
      <c r="D48" s="966"/>
      <c r="M48" s="966"/>
      <c r="N48" s="966"/>
    </row>
    <row r="49" spans="4:4" s="1334" customFormat="1" x14ac:dyDescent="0.2">
      <c r="D49" s="962"/>
    </row>
    <row r="50" spans="4:4" s="1334" customFormat="1"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60"/>
  <sheetViews>
    <sheetView zoomScale="110" zoomScaleNormal="110" workbookViewId="0">
      <selection activeCell="C27" sqref="C27:P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42578125" style="990" bestFit="1" customWidth="1"/>
    <col min="5" max="5" width="8.5703125" style="990" customWidth="1"/>
    <col min="6" max="6" width="7.42578125" style="990" bestFit="1" customWidth="1"/>
    <col min="7" max="7" width="8.28515625" style="990" customWidth="1"/>
    <col min="8" max="8" width="7" style="990" bestFit="1" customWidth="1"/>
    <col min="9" max="9" width="9.7109375" style="990" customWidth="1"/>
    <col min="10" max="10" width="7.42578125" style="990" bestFit="1"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48</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3" t="s">
        <v>441</v>
      </c>
      <c r="C3" s="1493"/>
      <c r="D3" s="1493"/>
      <c r="E3" s="1493"/>
      <c r="F3" s="1493"/>
      <c r="G3" s="1493"/>
      <c r="H3" s="1493"/>
      <c r="I3" s="1493"/>
      <c r="J3" s="1493"/>
      <c r="K3" s="1493"/>
      <c r="L3" s="1493"/>
      <c r="M3" s="1493"/>
      <c r="N3" s="1493"/>
      <c r="O3" s="1493"/>
      <c r="P3" s="1493"/>
    </row>
    <row r="4" spans="1:21" s="969" customFormat="1" ht="15.75" x14ac:dyDescent="0.2">
      <c r="B4" s="1414" t="str">
        <f>porsaad!$B$6</f>
        <v>Situación a 31 de agosto de 2024</v>
      </c>
      <c r="C4" s="1414"/>
      <c r="D4" s="1414"/>
      <c r="E4" s="1414"/>
      <c r="F4" s="1414"/>
      <c r="G4" s="1414"/>
      <c r="H4" s="1414"/>
      <c r="I4" s="1414"/>
      <c r="J4" s="1414"/>
      <c r="K4" s="1414"/>
      <c r="L4" s="1414"/>
      <c r="M4" s="1414"/>
      <c r="N4" s="1414"/>
      <c r="O4" s="1414"/>
      <c r="P4" s="1414"/>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5" t="s">
        <v>200</v>
      </c>
      <c r="D6" s="1616"/>
      <c r="E6" s="1616"/>
      <c r="F6" s="1616"/>
      <c r="G6" s="1616"/>
      <c r="H6" s="1616"/>
      <c r="I6" s="1616"/>
      <c r="J6" s="1616"/>
      <c r="K6" s="1616"/>
      <c r="L6" s="1616"/>
      <c r="M6" s="1616"/>
      <c r="N6" s="1616"/>
      <c r="O6" s="1616"/>
      <c r="P6" s="1617"/>
    </row>
    <row r="7" spans="1:21" s="969" customFormat="1" ht="57" customHeight="1" x14ac:dyDescent="0.2">
      <c r="B7" s="1618" t="s">
        <v>12</v>
      </c>
      <c r="C7" s="1620" t="s">
        <v>0</v>
      </c>
      <c r="D7" s="1621"/>
      <c r="E7" s="1613" t="s">
        <v>201</v>
      </c>
      <c r="F7" s="1622"/>
      <c r="G7" s="1623" t="s">
        <v>202</v>
      </c>
      <c r="H7" s="1624"/>
      <c r="I7" s="1623" t="s">
        <v>203</v>
      </c>
      <c r="J7" s="1624"/>
      <c r="K7" s="1623" t="s">
        <v>204</v>
      </c>
      <c r="L7" s="1624"/>
      <c r="M7" s="1623" t="s">
        <v>205</v>
      </c>
      <c r="N7" s="1624"/>
      <c r="O7" s="1613" t="s">
        <v>206</v>
      </c>
      <c r="P7" s="1614"/>
    </row>
    <row r="8" spans="1:21" s="974" customFormat="1" ht="12" customHeight="1" x14ac:dyDescent="0.2">
      <c r="B8" s="1619"/>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117</v>
      </c>
      <c r="D10" s="978">
        <f>IFERROR(C10/$C10*100,"-")</f>
        <v>100</v>
      </c>
      <c r="E10" s="977">
        <v>0</v>
      </c>
      <c r="F10" s="978">
        <v>0</v>
      </c>
      <c r="G10" s="977">
        <v>12</v>
      </c>
      <c r="H10" s="978">
        <v>10.256410256410255</v>
      </c>
      <c r="I10" s="977">
        <v>105</v>
      </c>
      <c r="J10" s="978">
        <v>89.743589743589752</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6" si="0">E11+G11+I11+K11+M11+O11</f>
        <v>1631</v>
      </c>
      <c r="D11" s="982">
        <f t="shared" ref="D11:D26" si="1">IFERROR(C11/$C11*100,"-")</f>
        <v>100</v>
      </c>
      <c r="E11" s="981">
        <v>0</v>
      </c>
      <c r="F11" s="982">
        <v>0</v>
      </c>
      <c r="G11" s="981">
        <v>43</v>
      </c>
      <c r="H11" s="982">
        <v>2.6364193746167999</v>
      </c>
      <c r="I11" s="981">
        <v>1588</v>
      </c>
      <c r="J11" s="982">
        <v>97.363580625383207</v>
      </c>
      <c r="K11" s="981">
        <v>0</v>
      </c>
      <c r="L11" s="982">
        <v>0</v>
      </c>
      <c r="M11" s="981">
        <v>0</v>
      </c>
      <c r="N11" s="982">
        <v>0</v>
      </c>
      <c r="O11" s="981">
        <v>0</v>
      </c>
      <c r="P11" s="982">
        <f t="shared" ref="P11:P26" si="2">IFERROR(O11/$C11*100,"-")</f>
        <v>0</v>
      </c>
      <c r="R11" s="979"/>
    </row>
    <row r="12" spans="1:21" s="964" customFormat="1" ht="16.5" customHeight="1" x14ac:dyDescent="0.2">
      <c r="A12" s="964">
        <v>3</v>
      </c>
      <c r="B12" s="980" t="s">
        <v>37</v>
      </c>
      <c r="C12" s="981">
        <f t="shared" si="0"/>
        <v>1383</v>
      </c>
      <c r="D12" s="982">
        <f t="shared" si="1"/>
        <v>100</v>
      </c>
      <c r="E12" s="981">
        <v>114</v>
      </c>
      <c r="F12" s="982">
        <v>8.2429501084598709</v>
      </c>
      <c r="G12" s="981">
        <v>19</v>
      </c>
      <c r="H12" s="982">
        <v>1.3738250180766449</v>
      </c>
      <c r="I12" s="981">
        <v>134</v>
      </c>
      <c r="J12" s="982">
        <v>9.6890817064352852</v>
      </c>
      <c r="K12" s="981">
        <v>965</v>
      </c>
      <c r="L12" s="982">
        <v>69.775849602313812</v>
      </c>
      <c r="M12" s="981">
        <v>151</v>
      </c>
      <c r="N12" s="982">
        <v>10.918293564714389</v>
      </c>
      <c r="O12" s="981">
        <v>0</v>
      </c>
      <c r="P12" s="982">
        <f t="shared" si="2"/>
        <v>0</v>
      </c>
      <c r="R12" s="979"/>
    </row>
    <row r="13" spans="1:21" s="964" customFormat="1" ht="16.5" customHeight="1" x14ac:dyDescent="0.2">
      <c r="A13" s="964">
        <v>4</v>
      </c>
      <c r="B13" s="980" t="s">
        <v>38</v>
      </c>
      <c r="C13" s="981">
        <f t="shared" si="0"/>
        <v>39</v>
      </c>
      <c r="D13" s="982">
        <f t="shared" si="1"/>
        <v>100</v>
      </c>
      <c r="E13" s="981">
        <v>0</v>
      </c>
      <c r="F13" s="982">
        <v>0</v>
      </c>
      <c r="G13" s="981">
        <v>0</v>
      </c>
      <c r="H13" s="982">
        <v>0</v>
      </c>
      <c r="I13" s="981">
        <v>39</v>
      </c>
      <c r="J13" s="982">
        <v>100</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5924</v>
      </c>
      <c r="D14" s="982">
        <f t="shared" si="1"/>
        <v>100</v>
      </c>
      <c r="E14" s="981">
        <v>4320</v>
      </c>
      <c r="F14" s="982">
        <v>72.92370020256584</v>
      </c>
      <c r="G14" s="981">
        <v>5</v>
      </c>
      <c r="H14" s="982">
        <v>8.4402430790006755E-2</v>
      </c>
      <c r="I14" s="981">
        <v>523</v>
      </c>
      <c r="J14" s="982">
        <v>8.8284942606347059</v>
      </c>
      <c r="K14" s="981">
        <v>1074</v>
      </c>
      <c r="L14" s="982">
        <v>18.129642133693448</v>
      </c>
      <c r="M14" s="981">
        <v>2</v>
      </c>
      <c r="N14" s="982">
        <v>3.3760972316002703E-2</v>
      </c>
      <c r="O14" s="981">
        <v>0</v>
      </c>
      <c r="P14" s="982">
        <f t="shared" si="2"/>
        <v>0</v>
      </c>
      <c r="R14" s="979"/>
    </row>
    <row r="15" spans="1:21" s="964" customFormat="1" ht="16.5" customHeight="1" x14ac:dyDescent="0.2">
      <c r="A15" s="964">
        <v>6</v>
      </c>
      <c r="B15" s="980" t="s">
        <v>5</v>
      </c>
      <c r="C15" s="981">
        <f t="shared" si="0"/>
        <v>0</v>
      </c>
      <c r="D15" s="982" t="str">
        <f t="shared" si="1"/>
        <v>-</v>
      </c>
      <c r="E15" s="981">
        <v>0</v>
      </c>
      <c r="F15" s="982" t="s">
        <v>364</v>
      </c>
      <c r="G15" s="981">
        <v>0</v>
      </c>
      <c r="H15" s="982" t="s">
        <v>364</v>
      </c>
      <c r="I15" s="981">
        <v>0</v>
      </c>
      <c r="J15" s="982" t="s">
        <v>364</v>
      </c>
      <c r="K15" s="981">
        <v>0</v>
      </c>
      <c r="L15" s="982" t="s">
        <v>364</v>
      </c>
      <c r="M15" s="981">
        <v>0</v>
      </c>
      <c r="N15" s="982" t="s">
        <v>364</v>
      </c>
      <c r="O15" s="981">
        <v>0</v>
      </c>
      <c r="P15" s="982" t="str">
        <f t="shared" si="2"/>
        <v>-</v>
      </c>
      <c r="R15" s="979"/>
    </row>
    <row r="16" spans="1:21" s="965" customFormat="1" ht="16.5" customHeight="1" x14ac:dyDescent="0.2">
      <c r="A16" s="965">
        <v>7</v>
      </c>
      <c r="B16" s="980" t="s">
        <v>4</v>
      </c>
      <c r="C16" s="981">
        <f t="shared" si="0"/>
        <v>20570</v>
      </c>
      <c r="D16" s="982">
        <f t="shared" si="1"/>
        <v>100</v>
      </c>
      <c r="E16" s="981">
        <v>8653</v>
      </c>
      <c r="F16" s="982">
        <v>42.066115702479337</v>
      </c>
      <c r="G16" s="981">
        <v>0</v>
      </c>
      <c r="H16" s="982">
        <v>0</v>
      </c>
      <c r="I16" s="981">
        <v>10258</v>
      </c>
      <c r="J16" s="982">
        <v>49.868740884783662</v>
      </c>
      <c r="K16" s="981">
        <v>1659</v>
      </c>
      <c r="L16" s="982">
        <v>8.0651434127369956</v>
      </c>
      <c r="M16" s="981">
        <v>0</v>
      </c>
      <c r="N16" s="982">
        <v>0</v>
      </c>
      <c r="O16" s="981">
        <v>0</v>
      </c>
      <c r="P16" s="982">
        <f t="shared" si="2"/>
        <v>0</v>
      </c>
      <c r="R16" s="979"/>
    </row>
    <row r="17" spans="1:18" s="965" customFormat="1" ht="16.5" customHeight="1" x14ac:dyDescent="0.2">
      <c r="A17" s="965">
        <v>8</v>
      </c>
      <c r="B17" s="980" t="s">
        <v>40</v>
      </c>
      <c r="C17" s="981">
        <f t="shared" si="0"/>
        <v>3118</v>
      </c>
      <c r="D17" s="982">
        <f t="shared" si="1"/>
        <v>100</v>
      </c>
      <c r="E17" s="981">
        <v>594</v>
      </c>
      <c r="F17" s="982">
        <v>19.050673508659397</v>
      </c>
      <c r="G17" s="981">
        <v>1727</v>
      </c>
      <c r="H17" s="982">
        <v>55.388069275176399</v>
      </c>
      <c r="I17" s="981">
        <v>134</v>
      </c>
      <c r="J17" s="982">
        <v>4.2976266837716484</v>
      </c>
      <c r="K17" s="981">
        <v>663</v>
      </c>
      <c r="L17" s="982">
        <v>21.263630532392561</v>
      </c>
      <c r="M17" s="981">
        <v>0</v>
      </c>
      <c r="N17" s="982">
        <v>0</v>
      </c>
      <c r="O17" s="981">
        <v>0</v>
      </c>
      <c r="P17" s="982">
        <f t="shared" si="2"/>
        <v>0</v>
      </c>
      <c r="R17" s="979"/>
    </row>
    <row r="18" spans="1:18" s="965" customFormat="1" ht="16.5" customHeight="1" x14ac:dyDescent="0.2">
      <c r="A18" s="965">
        <v>9</v>
      </c>
      <c r="B18" s="980" t="s">
        <v>41</v>
      </c>
      <c r="C18" s="981">
        <f t="shared" si="0"/>
        <v>6042</v>
      </c>
      <c r="D18" s="982">
        <f t="shared" si="1"/>
        <v>100</v>
      </c>
      <c r="E18" s="981">
        <v>5466</v>
      </c>
      <c r="F18" s="982">
        <v>90.466732869910629</v>
      </c>
      <c r="G18" s="981">
        <v>5</v>
      </c>
      <c r="H18" s="982">
        <v>8.2754054948692493E-2</v>
      </c>
      <c r="I18" s="981">
        <v>571</v>
      </c>
      <c r="J18" s="982">
        <v>9.4505130751406821</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7238</v>
      </c>
      <c r="D19" s="982">
        <f t="shared" si="1"/>
        <v>100</v>
      </c>
      <c r="E19" s="981">
        <v>5276</v>
      </c>
      <c r="F19" s="982">
        <v>72.89306438242609</v>
      </c>
      <c r="G19" s="981">
        <v>1302</v>
      </c>
      <c r="H19" s="982">
        <v>17.988394584139265</v>
      </c>
      <c r="I19" s="981">
        <v>107</v>
      </c>
      <c r="J19" s="982">
        <v>1.4783089251174357</v>
      </c>
      <c r="K19" s="981">
        <v>553</v>
      </c>
      <c r="L19" s="982">
        <v>7.6402321083172149</v>
      </c>
      <c r="M19" s="981">
        <v>0</v>
      </c>
      <c r="N19" s="982">
        <v>0</v>
      </c>
      <c r="O19" s="981">
        <v>0</v>
      </c>
      <c r="P19" s="982">
        <f t="shared" si="2"/>
        <v>0</v>
      </c>
      <c r="R19" s="979"/>
    </row>
    <row r="20" spans="1:18" s="964" customFormat="1" ht="16.5" customHeight="1" x14ac:dyDescent="0.2">
      <c r="A20" s="964">
        <v>11</v>
      </c>
      <c r="B20" s="980" t="s">
        <v>2</v>
      </c>
      <c r="C20" s="981">
        <f t="shared" si="0"/>
        <v>7160</v>
      </c>
      <c r="D20" s="982">
        <f t="shared" si="1"/>
        <v>100</v>
      </c>
      <c r="E20" s="981">
        <v>6262</v>
      </c>
      <c r="F20" s="982">
        <v>87.458100558659211</v>
      </c>
      <c r="G20" s="981">
        <v>0</v>
      </c>
      <c r="H20" s="982">
        <v>0</v>
      </c>
      <c r="I20" s="981">
        <v>264</v>
      </c>
      <c r="J20" s="982">
        <v>3.6871508379888271</v>
      </c>
      <c r="K20" s="981">
        <v>634</v>
      </c>
      <c r="L20" s="982">
        <v>8.8547486033519558</v>
      </c>
      <c r="M20" s="981">
        <v>0</v>
      </c>
      <c r="N20" s="982">
        <v>0</v>
      </c>
      <c r="O20" s="981">
        <v>0</v>
      </c>
      <c r="P20" s="982">
        <f t="shared" si="2"/>
        <v>0</v>
      </c>
      <c r="R20" s="979"/>
    </row>
    <row r="21" spans="1:18" s="964" customFormat="1" ht="16.5" customHeight="1" x14ac:dyDescent="0.2">
      <c r="A21" s="964">
        <v>12</v>
      </c>
      <c r="B21" s="980" t="s">
        <v>35</v>
      </c>
      <c r="C21" s="981">
        <f t="shared" si="0"/>
        <v>4979</v>
      </c>
      <c r="D21" s="982">
        <f t="shared" si="1"/>
        <v>100</v>
      </c>
      <c r="E21" s="981">
        <v>1653</v>
      </c>
      <c r="F21" s="982">
        <v>33.199437638079935</v>
      </c>
      <c r="G21" s="981">
        <v>39</v>
      </c>
      <c r="H21" s="982">
        <v>0.7832898172323759</v>
      </c>
      <c r="I21" s="981">
        <v>1609</v>
      </c>
      <c r="J21" s="982">
        <v>32.315726049407509</v>
      </c>
      <c r="K21" s="981">
        <v>1678</v>
      </c>
      <c r="L21" s="982">
        <v>33.701546495280176</v>
      </c>
      <c r="M21" s="981">
        <v>0</v>
      </c>
      <c r="N21" s="982">
        <v>0</v>
      </c>
      <c r="O21" s="981">
        <v>0</v>
      </c>
      <c r="P21" s="982">
        <f t="shared" si="2"/>
        <v>0</v>
      </c>
      <c r="R21" s="979"/>
    </row>
    <row r="22" spans="1:18" s="964" customFormat="1" ht="16.5" customHeight="1" x14ac:dyDescent="0.2">
      <c r="A22" s="964">
        <v>13</v>
      </c>
      <c r="B22" s="980" t="s">
        <v>42</v>
      </c>
      <c r="C22" s="981">
        <f t="shared" si="0"/>
        <v>4646</v>
      </c>
      <c r="D22" s="982">
        <f t="shared" si="1"/>
        <v>100</v>
      </c>
      <c r="E22" s="981">
        <v>1044</v>
      </c>
      <c r="F22" s="982">
        <v>22.470942746448557</v>
      </c>
      <c r="G22" s="981">
        <v>3</v>
      </c>
      <c r="H22" s="982">
        <v>6.4571674558760228E-2</v>
      </c>
      <c r="I22" s="981">
        <v>407</v>
      </c>
      <c r="J22" s="982">
        <v>8.7602238484718047</v>
      </c>
      <c r="K22" s="981">
        <v>3192</v>
      </c>
      <c r="L22" s="982">
        <v>68.704261730520884</v>
      </c>
      <c r="M22" s="981">
        <v>0</v>
      </c>
      <c r="N22" s="982">
        <v>0</v>
      </c>
      <c r="O22" s="981">
        <v>0</v>
      </c>
      <c r="P22" s="982">
        <f t="shared" si="2"/>
        <v>0</v>
      </c>
      <c r="R22" s="979"/>
    </row>
    <row r="23" spans="1:18" s="964" customFormat="1" ht="16.5" customHeight="1" x14ac:dyDescent="0.2">
      <c r="A23" s="964">
        <v>14</v>
      </c>
      <c r="B23" s="980" t="s">
        <v>43</v>
      </c>
      <c r="C23" s="981">
        <f t="shared" si="0"/>
        <v>216</v>
      </c>
      <c r="D23" s="982">
        <f t="shared" si="1"/>
        <v>100</v>
      </c>
      <c r="E23" s="981">
        <v>0</v>
      </c>
      <c r="F23" s="982">
        <v>0</v>
      </c>
      <c r="G23" s="981">
        <v>0</v>
      </c>
      <c r="H23" s="982">
        <v>0</v>
      </c>
      <c r="I23" s="981">
        <v>83</v>
      </c>
      <c r="J23" s="982">
        <v>38.425925925925924</v>
      </c>
      <c r="K23" s="981">
        <v>133</v>
      </c>
      <c r="L23" s="982">
        <v>61.574074074074069</v>
      </c>
      <c r="M23" s="981">
        <v>0</v>
      </c>
      <c r="N23" s="982">
        <v>0</v>
      </c>
      <c r="O23" s="981">
        <v>0</v>
      </c>
      <c r="P23" s="982">
        <f t="shared" si="2"/>
        <v>0</v>
      </c>
      <c r="R23" s="979"/>
    </row>
    <row r="24" spans="1:18" s="964" customFormat="1" ht="16.5" customHeight="1" x14ac:dyDescent="0.2">
      <c r="A24" s="964">
        <v>15</v>
      </c>
      <c r="B24" s="980" t="s">
        <v>44</v>
      </c>
      <c r="C24" s="981">
        <f t="shared" si="0"/>
        <v>758</v>
      </c>
      <c r="D24" s="982">
        <f t="shared" si="1"/>
        <v>100</v>
      </c>
      <c r="E24" s="981">
        <v>483</v>
      </c>
      <c r="F24" s="982">
        <v>63.7203166226913</v>
      </c>
      <c r="G24" s="981">
        <v>17</v>
      </c>
      <c r="H24" s="982">
        <v>2.2427440633245381</v>
      </c>
      <c r="I24" s="981">
        <v>133</v>
      </c>
      <c r="J24" s="982">
        <v>17.546174142480211</v>
      </c>
      <c r="K24" s="981">
        <v>125</v>
      </c>
      <c r="L24" s="982">
        <v>16.490765171503956</v>
      </c>
      <c r="M24" s="981">
        <v>0</v>
      </c>
      <c r="N24" s="982">
        <v>0</v>
      </c>
      <c r="O24" s="981">
        <v>0</v>
      </c>
      <c r="P24" s="982">
        <f t="shared" si="2"/>
        <v>0</v>
      </c>
      <c r="R24" s="979"/>
    </row>
    <row r="25" spans="1:18" s="964" customFormat="1" ht="16.5" customHeight="1" x14ac:dyDescent="0.2">
      <c r="A25" s="964">
        <v>16</v>
      </c>
      <c r="B25" s="980" t="s">
        <v>45</v>
      </c>
      <c r="C25" s="981">
        <f t="shared" si="0"/>
        <v>35</v>
      </c>
      <c r="D25" s="982">
        <f t="shared" si="1"/>
        <v>100</v>
      </c>
      <c r="E25" s="981">
        <v>0</v>
      </c>
      <c r="F25" s="982">
        <v>0</v>
      </c>
      <c r="G25" s="981">
        <v>35</v>
      </c>
      <c r="H25" s="982">
        <v>100</v>
      </c>
      <c r="I25" s="981">
        <v>0</v>
      </c>
      <c r="J25" s="982">
        <v>0</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25</v>
      </c>
      <c r="D26" s="982">
        <f t="shared" si="1"/>
        <v>100</v>
      </c>
      <c r="E26" s="981">
        <v>0</v>
      </c>
      <c r="F26" s="982">
        <v>0</v>
      </c>
      <c r="G26" s="981">
        <v>10</v>
      </c>
      <c r="H26" s="982">
        <v>40</v>
      </c>
      <c r="I26" s="981">
        <v>15</v>
      </c>
      <c r="J26" s="982">
        <v>60</v>
      </c>
      <c r="K26" s="981">
        <v>0</v>
      </c>
      <c r="L26" s="982">
        <v>0</v>
      </c>
      <c r="M26" s="981">
        <v>0</v>
      </c>
      <c r="N26" s="982">
        <v>0</v>
      </c>
      <c r="O26" s="981">
        <v>0</v>
      </c>
      <c r="P26" s="982">
        <f t="shared" si="2"/>
        <v>0</v>
      </c>
      <c r="R26" s="979"/>
    </row>
    <row r="27" spans="1:18" s="964" customFormat="1" ht="16.5" customHeight="1" x14ac:dyDescent="0.2">
      <c r="B27" s="983" t="s">
        <v>1</v>
      </c>
      <c r="C27" s="984">
        <v>1</v>
      </c>
      <c r="D27" s="985">
        <v>100</v>
      </c>
      <c r="E27" s="984">
        <v>1</v>
      </c>
      <c r="F27" s="985">
        <v>100</v>
      </c>
      <c r="G27" s="984">
        <v>0</v>
      </c>
      <c r="H27" s="985">
        <v>0</v>
      </c>
      <c r="I27" s="984">
        <v>0</v>
      </c>
      <c r="J27" s="985">
        <v>0</v>
      </c>
      <c r="K27" s="984">
        <v>0</v>
      </c>
      <c r="L27" s="985">
        <v>0</v>
      </c>
      <c r="M27" s="984">
        <v>0</v>
      </c>
      <c r="N27" s="985">
        <v>0</v>
      </c>
      <c r="O27" s="984">
        <v>0</v>
      </c>
      <c r="P27" s="985">
        <v>0</v>
      </c>
      <c r="R27" s="979"/>
    </row>
    <row r="28" spans="1:18" s="1294" customFormat="1" x14ac:dyDescent="0.2">
      <c r="B28" s="1295" t="s">
        <v>0</v>
      </c>
      <c r="C28" s="1298">
        <f>SUM(C10:C27)</f>
        <v>63882</v>
      </c>
      <c r="D28" s="1299">
        <f>C28/$C28*100</f>
        <v>100</v>
      </c>
      <c r="E28" s="1298">
        <f>SUM(E10:E27)</f>
        <v>33866</v>
      </c>
      <c r="F28" s="1299">
        <f>E28/$C28*100</f>
        <v>53.013368397983783</v>
      </c>
      <c r="G28" s="1298">
        <f>SUM(G10:G27)</f>
        <v>3217</v>
      </c>
      <c r="H28" s="1299">
        <f>G28/$C28*100</f>
        <v>5.0358473435396514</v>
      </c>
      <c r="I28" s="1298">
        <f>SUM(I10:I27)</f>
        <v>15970</v>
      </c>
      <c r="J28" s="1299">
        <f>I28/$C28*100</f>
        <v>24.999217306909614</v>
      </c>
      <c r="K28" s="1298">
        <f>SUM(K10:K27)</f>
        <v>10676</v>
      </c>
      <c r="L28" s="1299">
        <f>K28/$C28*100</f>
        <v>16.712062865909019</v>
      </c>
      <c r="M28" s="1298">
        <f>SUM(M10:M27)</f>
        <v>153</v>
      </c>
      <c r="N28" s="1299">
        <f>M28/$C28*100</f>
        <v>0.2395040856579318</v>
      </c>
      <c r="O28" s="1298">
        <f>SUM(O10:O27)</f>
        <v>0</v>
      </c>
      <c r="P28" s="1299">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226" customFormat="1" x14ac:dyDescent="0.2">
      <c r="B43" s="966"/>
      <c r="D43" s="966"/>
      <c r="M43" s="966"/>
      <c r="N43" s="966"/>
    </row>
    <row r="44" spans="2:14" s="1226" customFormat="1" x14ac:dyDescent="0.2">
      <c r="B44" s="966"/>
      <c r="D44" s="966"/>
      <c r="M44" s="966"/>
      <c r="N44" s="966"/>
    </row>
    <row r="45" spans="2:14" s="1226" customFormat="1" x14ac:dyDescent="0.2">
      <c r="D45" s="966"/>
      <c r="M45" s="966"/>
      <c r="N45" s="966"/>
    </row>
    <row r="46" spans="2:14" s="1226" customFormat="1" x14ac:dyDescent="0.2">
      <c r="B46" s="1226" t="s">
        <v>39</v>
      </c>
      <c r="D46" s="966"/>
      <c r="G46" s="1226">
        <f>IFERROR(GETPIVOTDATA("ID PRESTACION
COUNT",#REF!,"CCAA",$B46,"Grado Resuelto",$B$1,"Subtipo",G$1),0)</f>
        <v>0</v>
      </c>
      <c r="M46" s="966"/>
      <c r="N46" s="966"/>
    </row>
    <row r="47" spans="2:14" s="1226" customFormat="1" x14ac:dyDescent="0.2">
      <c r="B47" s="1226" t="s">
        <v>47</v>
      </c>
      <c r="D47" s="966"/>
      <c r="G47" s="1226">
        <f>IFERROR(GETPIVOTDATA("ID PRESTACION
COUNT",#REF!,"CCAA",$B47,"Grado Resuelto",$B$1,"Subtipo",G$1),0)</f>
        <v>0</v>
      </c>
      <c r="M47" s="966"/>
      <c r="N47" s="966"/>
    </row>
    <row r="48" spans="2:14" s="1226" customFormat="1" x14ac:dyDescent="0.2">
      <c r="D48" s="966"/>
      <c r="M48" s="966"/>
      <c r="N48" s="966"/>
    </row>
    <row r="49" spans="4:4" s="1226" customFormat="1" x14ac:dyDescent="0.2">
      <c r="D49" s="966"/>
    </row>
    <row r="50" spans="4:4"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6" customWidth="1"/>
    <col min="2" max="2" width="25.28515625" style="1016" customWidth="1"/>
    <col min="3" max="3" width="11.28515625" style="1016" customWidth="1"/>
    <col min="4" max="16384" width="11.42578125" style="1016"/>
  </cols>
  <sheetData>
    <row r="1" spans="1:39" s="995" customFormat="1" x14ac:dyDescent="0.2">
      <c r="D1" s="998"/>
      <c r="E1" s="998"/>
      <c r="N1" s="998"/>
    </row>
    <row r="2" spans="1:39" s="999" customFormat="1" ht="47.25" customHeight="1" x14ac:dyDescent="0.25">
      <c r="B2" s="1625"/>
      <c r="C2" s="1625"/>
      <c r="D2" s="1625"/>
      <c r="E2" s="1625"/>
      <c r="F2" s="1625"/>
      <c r="G2" s="1625"/>
      <c r="H2" s="1625"/>
      <c r="I2" s="1000"/>
      <c r="L2" s="1001"/>
      <c r="N2" s="1002"/>
      <c r="O2" s="1002"/>
      <c r="P2" s="1002"/>
      <c r="Q2" s="1002"/>
      <c r="R2" s="1002"/>
      <c r="S2" s="1002"/>
      <c r="T2" s="1002"/>
      <c r="U2" s="1002"/>
      <c r="V2" s="1002"/>
      <c r="W2" s="1002"/>
      <c r="X2" s="1002"/>
      <c r="Y2" s="1002"/>
      <c r="Z2" s="1002"/>
      <c r="AA2" s="1002"/>
      <c r="AB2" s="1002"/>
      <c r="AC2" s="1002"/>
      <c r="AD2" s="1002"/>
      <c r="AE2" s="1002"/>
      <c r="AF2" s="1002"/>
      <c r="AG2" s="1002"/>
    </row>
    <row r="3" spans="1:39" s="1003" customFormat="1" ht="1.5" customHeight="1" x14ac:dyDescent="0.2">
      <c r="B3" s="1004"/>
      <c r="C3" s="1004"/>
      <c r="D3" s="1004"/>
      <c r="E3" s="1004"/>
      <c r="F3" s="1004"/>
      <c r="G3" s="1004"/>
      <c r="H3" s="1004"/>
      <c r="I3" s="1004"/>
      <c r="J3" s="1004"/>
      <c r="K3" s="1004"/>
      <c r="L3" s="1004"/>
      <c r="M3" s="1004"/>
      <c r="N3" s="1005"/>
      <c r="O3" s="1002"/>
      <c r="P3" s="1002"/>
      <c r="Q3" s="1002"/>
      <c r="R3" s="1002"/>
      <c r="S3" s="1002"/>
      <c r="T3" s="1002"/>
      <c r="U3" s="1002"/>
      <c r="V3" s="1002"/>
      <c r="W3" s="1002"/>
      <c r="X3" s="1002"/>
      <c r="Y3" s="1002"/>
      <c r="Z3" s="1002"/>
      <c r="AA3" s="1002"/>
      <c r="AB3" s="1002"/>
      <c r="AC3" s="1002"/>
      <c r="AD3" s="1002"/>
      <c r="AE3" s="1002"/>
      <c r="AF3" s="1002"/>
      <c r="AG3" s="1002"/>
    </row>
    <row r="4" spans="1:39" s="1003" customFormat="1" ht="24.75" customHeight="1" x14ac:dyDescent="0.2">
      <c r="A4" s="1006"/>
      <c r="B4" s="1626" t="s">
        <v>444</v>
      </c>
      <c r="C4" s="1626"/>
      <c r="D4" s="1626"/>
      <c r="E4" s="1626"/>
      <c r="F4" s="1626"/>
      <c r="G4" s="1626"/>
      <c r="H4" s="1626"/>
      <c r="I4" s="1626"/>
      <c r="J4" s="1626"/>
      <c r="K4" s="1626"/>
      <c r="L4" s="1626"/>
      <c r="M4" s="1007"/>
      <c r="N4" s="1005"/>
      <c r="O4" s="1002"/>
      <c r="P4" s="1002"/>
      <c r="Q4" s="1002"/>
      <c r="R4" s="1002"/>
      <c r="S4" s="1002"/>
      <c r="T4" s="1002"/>
      <c r="U4" s="1002"/>
      <c r="V4" s="1002"/>
      <c r="W4" s="1002"/>
      <c r="X4" s="1002"/>
      <c r="Y4" s="1002"/>
      <c r="Z4" s="1002"/>
      <c r="AA4" s="1002"/>
      <c r="AB4" s="1002"/>
      <c r="AC4" s="1002"/>
      <c r="AD4" s="1002"/>
      <c r="AE4" s="1002"/>
      <c r="AF4" s="1002"/>
      <c r="AG4" s="1002"/>
    </row>
    <row r="5" spans="1:39" s="1003" customFormat="1" ht="14.25" customHeight="1" x14ac:dyDescent="0.2">
      <c r="A5" s="1006"/>
      <c r="B5" s="1627" t="s">
        <v>491</v>
      </c>
      <c r="C5" s="1627"/>
      <c r="D5" s="1627"/>
      <c r="E5" s="1627"/>
      <c r="F5" s="1627"/>
      <c r="G5" s="1627"/>
      <c r="H5" s="1627"/>
      <c r="I5" s="1627"/>
      <c r="J5" s="1627"/>
      <c r="K5" s="1627"/>
      <c r="L5" s="1627"/>
      <c r="M5" s="1008"/>
      <c r="N5" s="1008"/>
      <c r="O5" s="971"/>
      <c r="P5" s="971"/>
      <c r="Q5" s="971"/>
      <c r="R5" s="971"/>
      <c r="S5" s="971"/>
      <c r="T5" s="971"/>
      <c r="U5" s="971"/>
      <c r="V5" s="971"/>
      <c r="W5" s="971"/>
      <c r="X5" s="971"/>
      <c r="Y5" s="971"/>
      <c r="Z5" s="971"/>
      <c r="AA5" s="971"/>
      <c r="AB5" s="971"/>
      <c r="AC5" s="1002"/>
      <c r="AD5" s="1002"/>
      <c r="AE5" s="1002"/>
      <c r="AF5" s="1002"/>
      <c r="AG5" s="1002"/>
    </row>
    <row r="6" spans="1:39" s="126" customFormat="1" x14ac:dyDescent="0.25">
      <c r="B6" s="996"/>
      <c r="C6" s="996"/>
      <c r="D6" s="996"/>
      <c r="E6" s="996"/>
      <c r="F6" s="996"/>
      <c r="G6" s="127"/>
      <c r="H6" s="127"/>
      <c r="I6" s="127"/>
      <c r="J6" s="127"/>
      <c r="K6" s="127"/>
      <c r="L6" s="127"/>
      <c r="M6" s="127"/>
      <c r="N6" s="128"/>
      <c r="O6" s="128"/>
      <c r="P6" s="128"/>
      <c r="Q6" s="128"/>
      <c r="R6" s="128"/>
      <c r="S6" s="128"/>
      <c r="T6" s="128"/>
      <c r="U6" s="128"/>
      <c r="V6" s="128"/>
      <c r="W6" s="128"/>
      <c r="X6" s="128"/>
      <c r="Y6" s="128"/>
      <c r="Z6" s="128"/>
      <c r="AA6" s="128"/>
      <c r="AB6" s="128"/>
      <c r="AC6" s="997"/>
      <c r="AD6" s="997"/>
      <c r="AE6" s="997"/>
      <c r="AF6" s="997"/>
      <c r="AG6" s="997"/>
    </row>
    <row r="7" spans="1:39" s="201" customFormat="1" x14ac:dyDescent="0.25">
      <c r="B7" s="127"/>
      <c r="C7" s="1628"/>
      <c r="D7" s="1628"/>
      <c r="E7" s="1628"/>
      <c r="F7" s="1628"/>
      <c r="G7" s="1628"/>
      <c r="H7" s="1628"/>
      <c r="I7" s="127"/>
      <c r="J7" s="1628"/>
      <c r="K7" s="1628"/>
      <c r="L7" s="1628"/>
      <c r="M7" s="1628"/>
      <c r="N7" s="127"/>
      <c r="O7" s="127"/>
      <c r="P7" s="127"/>
      <c r="Q7" s="1628"/>
      <c r="R7" s="1628"/>
      <c r="S7" s="1628"/>
      <c r="T7" s="1628"/>
      <c r="U7" s="1628"/>
      <c r="V7" s="1628"/>
      <c r="W7" s="127"/>
      <c r="X7" s="127"/>
      <c r="AF7" s="1629"/>
      <c r="AG7" s="1629"/>
      <c r="AH7" s="1629"/>
      <c r="AI7" s="1629"/>
      <c r="AJ7" s="1629"/>
      <c r="AK7" s="1629"/>
      <c r="AL7" s="1629"/>
      <c r="AM7" s="1629"/>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30"/>
      <c r="B9" s="207" t="s">
        <v>139</v>
      </c>
      <c r="C9" s="1009">
        <v>220876</v>
      </c>
      <c r="D9" s="1010">
        <v>0.34989980277383942</v>
      </c>
      <c r="E9" s="1011"/>
      <c r="F9" s="1011"/>
      <c r="G9" s="1011"/>
      <c r="H9" s="1011" t="s">
        <v>140</v>
      </c>
      <c r="I9" s="207">
        <v>176851</v>
      </c>
      <c r="J9" s="1010">
        <v>0.28021815220267493</v>
      </c>
      <c r="K9" s="1011"/>
      <c r="L9" s="1011"/>
      <c r="M9" s="1011"/>
      <c r="N9" s="127"/>
      <c r="O9" s="1631"/>
      <c r="P9" s="1012"/>
      <c r="Q9" s="1011"/>
      <c r="R9" s="1011"/>
      <c r="S9" s="1011"/>
      <c r="T9" s="1011"/>
      <c r="U9" s="1011"/>
      <c r="V9" s="1011"/>
      <c r="W9" s="127"/>
      <c r="X9" s="127"/>
      <c r="AD9" s="1630"/>
      <c r="AE9" s="1013"/>
      <c r="AF9" s="1014"/>
      <c r="AG9" s="1014"/>
      <c r="AH9" s="1014"/>
      <c r="AI9" s="1014"/>
      <c r="AJ9" s="1014"/>
      <c r="AK9" s="1014"/>
      <c r="AL9" s="1014"/>
      <c r="AM9" s="1014"/>
    </row>
    <row r="10" spans="1:39" s="201" customFormat="1" x14ac:dyDescent="0.25">
      <c r="A10" s="1630"/>
      <c r="B10" s="207" t="s">
        <v>143</v>
      </c>
      <c r="C10" s="1009">
        <v>150908</v>
      </c>
      <c r="D10" s="1010">
        <v>0.23906028467101251</v>
      </c>
      <c r="E10" s="1011"/>
      <c r="F10" s="1011"/>
      <c r="G10" s="1011"/>
      <c r="H10" s="1011" t="s">
        <v>142</v>
      </c>
      <c r="I10" s="207">
        <v>298143</v>
      </c>
      <c r="J10" s="1010">
        <v>0.47240377805136591</v>
      </c>
      <c r="K10" s="1011"/>
      <c r="L10" s="1011"/>
      <c r="M10" s="1011"/>
      <c r="N10" s="127"/>
      <c r="O10" s="1631"/>
      <c r="P10" s="1012"/>
      <c r="Q10" s="1011"/>
      <c r="R10" s="1011"/>
      <c r="S10" s="1011"/>
      <c r="T10" s="1011"/>
      <c r="U10" s="1011"/>
      <c r="V10" s="1011"/>
      <c r="W10" s="127"/>
      <c r="X10" s="127"/>
      <c r="AD10" s="1630"/>
      <c r="AE10" s="1013"/>
      <c r="AF10" s="1014"/>
      <c r="AG10" s="1014"/>
      <c r="AH10" s="1014"/>
      <c r="AI10" s="1014"/>
      <c r="AJ10" s="1014"/>
      <c r="AK10" s="1014"/>
      <c r="AL10" s="1014"/>
      <c r="AM10" s="1014"/>
    </row>
    <row r="11" spans="1:39" s="201" customFormat="1" x14ac:dyDescent="0.25">
      <c r="A11" s="1630"/>
      <c r="B11" s="207" t="s">
        <v>141</v>
      </c>
      <c r="C11" s="1009">
        <v>126840</v>
      </c>
      <c r="D11" s="1010">
        <v>0.20093306191634125</v>
      </c>
      <c r="E11" s="1011"/>
      <c r="F11" s="1011"/>
      <c r="G11" s="1011"/>
      <c r="H11" s="1011" t="s">
        <v>144</v>
      </c>
      <c r="I11" s="207">
        <v>110918</v>
      </c>
      <c r="J11" s="1010">
        <v>0.17574815526073528</v>
      </c>
      <c r="K11" s="1011"/>
      <c r="L11" s="1011"/>
      <c r="M11" s="1011"/>
      <c r="N11" s="127"/>
      <c r="O11" s="1631"/>
      <c r="P11" s="1012"/>
      <c r="Q11" s="1011"/>
      <c r="R11" s="1011"/>
      <c r="S11" s="1011"/>
      <c r="T11" s="1011"/>
      <c r="U11" s="1011"/>
      <c r="V11" s="1011"/>
      <c r="W11" s="127"/>
      <c r="X11" s="127"/>
      <c r="AD11" s="1630"/>
      <c r="AE11" s="1013"/>
      <c r="AF11" s="1014"/>
      <c r="AG11" s="1014"/>
      <c r="AH11" s="1014"/>
      <c r="AI11" s="1014"/>
      <c r="AJ11" s="1014"/>
      <c r="AK11" s="1014"/>
      <c r="AL11" s="1014"/>
      <c r="AM11" s="1014"/>
    </row>
    <row r="12" spans="1:39" s="201" customFormat="1" x14ac:dyDescent="0.25">
      <c r="A12" s="1630"/>
      <c r="B12" s="207" t="s">
        <v>147</v>
      </c>
      <c r="C12" s="1009">
        <v>27662</v>
      </c>
      <c r="D12" s="1010">
        <v>4.3820643004807883E-2</v>
      </c>
      <c r="E12" s="1011"/>
      <c r="F12" s="1011"/>
      <c r="G12" s="1011"/>
      <c r="H12" s="1011" t="s">
        <v>146</v>
      </c>
      <c r="I12" s="207">
        <v>39682</v>
      </c>
      <c r="J12" s="1010">
        <v>6.2875622505422904E-2</v>
      </c>
      <c r="K12" s="1011"/>
      <c r="L12" s="1011"/>
      <c r="M12" s="1011"/>
      <c r="N12" s="127"/>
      <c r="O12" s="1631"/>
      <c r="P12" s="1012"/>
      <c r="Q12" s="1011"/>
      <c r="R12" s="1011"/>
      <c r="S12" s="1011"/>
      <c r="T12" s="1011"/>
      <c r="U12" s="1011"/>
      <c r="V12" s="1011"/>
      <c r="W12" s="127"/>
      <c r="X12" s="127"/>
      <c r="AD12" s="1630"/>
      <c r="AE12" s="1013"/>
      <c r="AF12" s="1014"/>
      <c r="AG12" s="1014"/>
      <c r="AH12" s="1014"/>
      <c r="AI12" s="1014"/>
      <c r="AJ12" s="1014"/>
      <c r="AK12" s="1014"/>
      <c r="AL12" s="1014"/>
      <c r="AM12" s="1014"/>
    </row>
    <row r="13" spans="1:39" s="201" customFormat="1" x14ac:dyDescent="0.25">
      <c r="A13" s="1630"/>
      <c r="B13" s="207" t="s">
        <v>145</v>
      </c>
      <c r="C13" s="1009">
        <v>20903</v>
      </c>
      <c r="D13" s="1010">
        <v>3.3113401081971625E-2</v>
      </c>
      <c r="E13" s="1011"/>
      <c r="F13" s="1011"/>
      <c r="G13" s="1011"/>
      <c r="H13" s="1011" t="s">
        <v>148</v>
      </c>
      <c r="I13" s="207">
        <v>5525</v>
      </c>
      <c r="J13" s="1010">
        <v>8.7542919798009565E-3</v>
      </c>
      <c r="K13" s="1011"/>
      <c r="L13" s="1011"/>
      <c r="M13" s="1011"/>
      <c r="N13" s="127"/>
      <c r="O13" s="1631"/>
      <c r="P13" s="1012"/>
      <c r="Q13" s="1011"/>
      <c r="R13" s="1011"/>
      <c r="S13" s="1011"/>
      <c r="T13" s="1011"/>
      <c r="U13" s="1011"/>
      <c r="V13" s="1011"/>
      <c r="W13" s="127"/>
      <c r="X13" s="127"/>
      <c r="AD13" s="1630"/>
      <c r="AE13" s="1013"/>
      <c r="AF13" s="1014"/>
      <c r="AG13" s="1014"/>
      <c r="AH13" s="1014"/>
      <c r="AI13" s="1014"/>
      <c r="AJ13" s="1014"/>
      <c r="AK13" s="1014"/>
      <c r="AL13" s="1014"/>
      <c r="AM13" s="1014"/>
    </row>
    <row r="14" spans="1:39" s="201" customFormat="1" x14ac:dyDescent="0.25">
      <c r="A14" s="1630"/>
      <c r="B14" s="207" t="s">
        <v>151</v>
      </c>
      <c r="C14" s="1009">
        <v>10696</v>
      </c>
      <c r="D14" s="1010">
        <v>1.6944024205748864E-2</v>
      </c>
      <c r="E14" s="1011"/>
      <c r="F14" s="1011"/>
      <c r="G14" s="1011"/>
      <c r="H14" s="1011" t="s">
        <v>150</v>
      </c>
      <c r="I14" s="207">
        <v>885</v>
      </c>
      <c r="J14" s="1011"/>
      <c r="K14" s="1011"/>
      <c r="L14" s="1011"/>
      <c r="M14" s="1011"/>
      <c r="N14" s="127"/>
      <c r="O14" s="1631"/>
      <c r="P14" s="1012"/>
      <c r="Q14" s="1011"/>
      <c r="R14" s="1011"/>
      <c r="S14" s="1011"/>
      <c r="T14" s="1011"/>
      <c r="U14" s="1011"/>
      <c r="V14" s="1011"/>
      <c r="W14" s="127"/>
      <c r="X14" s="127"/>
      <c r="AD14" s="1630"/>
      <c r="AE14" s="1013"/>
      <c r="AF14" s="1014"/>
      <c r="AG14" s="1014"/>
      <c r="AH14" s="1014"/>
      <c r="AI14" s="1014"/>
      <c r="AJ14" s="1014"/>
      <c r="AK14" s="1014"/>
      <c r="AL14" s="1014"/>
      <c r="AM14" s="1014"/>
    </row>
    <row r="15" spans="1:39" s="201" customFormat="1" x14ac:dyDescent="0.25">
      <c r="A15" s="1630"/>
      <c r="B15" s="207" t="s">
        <v>149</v>
      </c>
      <c r="C15" s="1009">
        <v>10974</v>
      </c>
      <c r="D15" s="1010">
        <v>1.7384416757094994E-2</v>
      </c>
      <c r="E15" s="1011"/>
      <c r="F15" s="1011"/>
      <c r="G15" s="1011"/>
      <c r="H15" s="1011"/>
      <c r="I15" s="127"/>
      <c r="J15" s="1011"/>
      <c r="K15" s="1011"/>
      <c r="L15" s="1011"/>
      <c r="M15" s="1011"/>
      <c r="N15" s="127"/>
      <c r="O15" s="1631"/>
      <c r="P15" s="1012"/>
      <c r="Q15" s="1011"/>
      <c r="R15" s="1011"/>
      <c r="S15" s="1011"/>
      <c r="T15" s="1011"/>
      <c r="U15" s="1011"/>
      <c r="V15" s="1011"/>
      <c r="W15" s="127"/>
      <c r="X15" s="127"/>
      <c r="AD15" s="1630"/>
      <c r="AE15" s="1013"/>
      <c r="AF15" s="1014"/>
      <c r="AG15" s="1014"/>
      <c r="AH15" s="1014"/>
      <c r="AI15" s="1014"/>
      <c r="AJ15" s="1014"/>
      <c r="AK15" s="1014"/>
      <c r="AL15" s="1014"/>
      <c r="AM15" s="1014"/>
    </row>
    <row r="16" spans="1:39" s="201" customFormat="1" x14ac:dyDescent="0.25">
      <c r="A16" s="1630"/>
      <c r="B16" s="207" t="s">
        <v>191</v>
      </c>
      <c r="C16" s="1009">
        <v>8516</v>
      </c>
      <c r="D16" s="1010">
        <v>1.349058621317851E-2</v>
      </c>
      <c r="E16" s="1011"/>
      <c r="F16" s="1011"/>
      <c r="G16" s="1011"/>
      <c r="H16" s="1011"/>
      <c r="I16" s="127"/>
      <c r="J16" s="1011"/>
      <c r="K16" s="1011"/>
      <c r="L16" s="1011"/>
      <c r="M16" s="1011"/>
      <c r="N16" s="127"/>
      <c r="O16" s="1631"/>
      <c r="P16" s="1012"/>
      <c r="Q16" s="1011"/>
      <c r="R16" s="1011"/>
      <c r="S16" s="1011"/>
      <c r="T16" s="1011"/>
      <c r="U16" s="1011"/>
      <c r="V16" s="1011"/>
      <c r="W16" s="127"/>
      <c r="X16" s="127"/>
      <c r="AD16" s="1630"/>
      <c r="AE16" s="1013"/>
      <c r="AF16" s="1014"/>
      <c r="AG16" s="1014"/>
      <c r="AH16" s="1014"/>
      <c r="AI16" s="1014"/>
      <c r="AJ16" s="1014"/>
      <c r="AK16" s="1014"/>
      <c r="AL16" s="1014"/>
      <c r="AM16" s="1014"/>
    </row>
    <row r="17" spans="1:28" s="201" customFormat="1" x14ac:dyDescent="0.25">
      <c r="A17" s="1015"/>
      <c r="B17" s="207" t="s">
        <v>150</v>
      </c>
      <c r="C17" s="205">
        <v>53880</v>
      </c>
      <c r="D17" s="1010">
        <v>8.535377937600494E-2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172030</v>
      </c>
      <c r="D19" s="206">
        <v>0.27219764431870686</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459974</v>
      </c>
      <c r="D20" s="206">
        <v>0.72780235568129314</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7" customFormat="1" x14ac:dyDescent="0.25">
      <c r="B23" s="128"/>
      <c r="C23" s="128"/>
      <c r="D23" s="128"/>
      <c r="E23" s="127"/>
      <c r="F23" s="127"/>
      <c r="G23" s="127"/>
      <c r="H23" s="127"/>
      <c r="I23" s="127"/>
      <c r="J23" s="127"/>
      <c r="K23" s="127"/>
      <c r="L23" s="127"/>
      <c r="M23" s="127"/>
      <c r="N23" s="996"/>
      <c r="O23" s="996"/>
      <c r="P23" s="996"/>
      <c r="Q23" s="996"/>
      <c r="R23" s="996"/>
      <c r="S23" s="996"/>
      <c r="T23" s="996"/>
      <c r="U23" s="996"/>
      <c r="V23" s="996"/>
      <c r="W23" s="996"/>
      <c r="X23" s="996"/>
      <c r="Y23" s="996"/>
      <c r="Z23" s="996"/>
      <c r="AA23" s="996"/>
      <c r="AB23" s="996"/>
    </row>
    <row r="24" spans="1:28" s="997" customFormat="1" x14ac:dyDescent="0.25">
      <c r="B24" s="127"/>
      <c r="C24" s="127"/>
      <c r="D24" s="127"/>
      <c r="E24" s="127"/>
      <c r="F24" s="127"/>
      <c r="G24" s="127"/>
      <c r="H24" s="127"/>
      <c r="I24" s="127"/>
      <c r="J24" s="127"/>
      <c r="K24" s="127"/>
      <c r="L24" s="127"/>
      <c r="M24" s="127"/>
      <c r="N24" s="996"/>
      <c r="O24" s="996"/>
      <c r="P24" s="996"/>
      <c r="Q24" s="996"/>
      <c r="R24" s="996"/>
      <c r="S24" s="996"/>
      <c r="T24" s="996"/>
      <c r="U24" s="996"/>
      <c r="V24" s="996"/>
      <c r="W24" s="996"/>
      <c r="X24" s="996"/>
      <c r="Y24" s="996"/>
      <c r="Z24" s="996"/>
      <c r="AA24" s="996"/>
      <c r="AB24" s="996"/>
    </row>
    <row r="25" spans="1:28" s="997" customFormat="1" x14ac:dyDescent="0.25">
      <c r="B25" s="127"/>
      <c r="C25" s="127"/>
      <c r="D25" s="127"/>
      <c r="E25" s="127"/>
      <c r="F25" s="127"/>
      <c r="G25" s="127"/>
      <c r="H25" s="127"/>
      <c r="I25" s="127"/>
      <c r="J25" s="127"/>
      <c r="K25" s="127"/>
      <c r="L25" s="127"/>
      <c r="M25" s="127"/>
      <c r="N25" s="996"/>
      <c r="O25" s="996"/>
      <c r="P25" s="996"/>
      <c r="Q25" s="996"/>
      <c r="R25" s="996"/>
      <c r="S25" s="996"/>
      <c r="T25" s="996"/>
      <c r="U25" s="996"/>
      <c r="V25" s="996"/>
      <c r="W25" s="996"/>
      <c r="X25" s="996"/>
      <c r="Y25" s="996"/>
      <c r="Z25" s="996"/>
      <c r="AA25" s="996"/>
      <c r="AB25" s="996"/>
    </row>
    <row r="26" spans="1:28" s="997" customFormat="1" x14ac:dyDescent="0.25">
      <c r="B26" s="127"/>
      <c r="C26" s="127"/>
      <c r="D26" s="127"/>
      <c r="E26" s="127"/>
      <c r="F26" s="127"/>
      <c r="G26" s="127"/>
      <c r="H26" s="127"/>
      <c r="I26" s="127"/>
      <c r="J26" s="127"/>
      <c r="K26" s="127"/>
      <c r="L26" s="127"/>
      <c r="M26" s="127"/>
      <c r="N26" s="996"/>
      <c r="O26" s="996"/>
      <c r="P26" s="996"/>
      <c r="Q26" s="996"/>
      <c r="R26" s="996"/>
      <c r="S26" s="996"/>
      <c r="T26" s="996"/>
      <c r="U26" s="996"/>
      <c r="V26" s="996"/>
      <c r="W26" s="996"/>
      <c r="X26" s="996"/>
      <c r="Y26" s="996"/>
      <c r="Z26" s="996"/>
      <c r="AA26" s="996"/>
      <c r="AB26" s="996"/>
    </row>
    <row r="27" spans="1:28" s="997" customFormat="1" x14ac:dyDescent="0.25">
      <c r="B27" s="127"/>
      <c r="C27" s="127"/>
      <c r="D27" s="127"/>
      <c r="E27" s="127"/>
      <c r="F27" s="127"/>
      <c r="G27" s="127"/>
      <c r="H27" s="127"/>
      <c r="I27" s="127"/>
      <c r="J27" s="127"/>
      <c r="K27" s="127"/>
      <c r="L27" s="127"/>
      <c r="M27" s="127"/>
      <c r="N27" s="996"/>
      <c r="O27" s="996"/>
      <c r="P27" s="996"/>
      <c r="Q27" s="996"/>
      <c r="R27" s="996"/>
      <c r="S27" s="996"/>
      <c r="T27" s="996"/>
      <c r="U27" s="996"/>
      <c r="V27" s="996"/>
      <c r="W27" s="996"/>
      <c r="X27" s="996"/>
      <c r="Y27" s="996"/>
      <c r="Z27" s="996"/>
      <c r="AA27" s="996"/>
      <c r="AB27" s="996"/>
    </row>
    <row r="28" spans="1:28" s="997" customFormat="1" x14ac:dyDescent="0.25">
      <c r="B28" s="127"/>
      <c r="C28" s="127"/>
      <c r="D28" s="127"/>
      <c r="E28" s="127"/>
      <c r="F28" s="127"/>
      <c r="G28" s="127"/>
      <c r="H28" s="127"/>
      <c r="I28" s="127"/>
      <c r="J28" s="127"/>
      <c r="K28" s="127"/>
      <c r="L28" s="127"/>
      <c r="M28" s="127"/>
      <c r="N28" s="996"/>
      <c r="O28" s="996"/>
      <c r="P28" s="996"/>
      <c r="Q28" s="996"/>
      <c r="R28" s="996"/>
      <c r="S28" s="996"/>
      <c r="T28" s="996"/>
      <c r="U28" s="996"/>
      <c r="V28" s="996"/>
      <c r="W28" s="996"/>
      <c r="X28" s="996"/>
      <c r="Y28" s="996"/>
      <c r="Z28" s="996"/>
      <c r="AA28" s="996"/>
      <c r="AB28" s="996"/>
    </row>
    <row r="29" spans="1:28" s="997" customFormat="1" x14ac:dyDescent="0.25">
      <c r="B29" s="127"/>
      <c r="C29" s="127"/>
      <c r="D29" s="127"/>
      <c r="E29" s="127"/>
      <c r="F29" s="127"/>
      <c r="G29" s="127"/>
      <c r="H29" s="127"/>
      <c r="I29" s="127"/>
      <c r="J29" s="127"/>
      <c r="K29" s="127"/>
      <c r="L29" s="127"/>
      <c r="M29" s="127"/>
      <c r="N29" s="996"/>
      <c r="O29" s="996"/>
      <c r="P29" s="996"/>
      <c r="Q29" s="996"/>
      <c r="R29" s="996"/>
      <c r="S29" s="996"/>
      <c r="T29" s="996"/>
      <c r="U29" s="996"/>
      <c r="V29" s="996"/>
      <c r="W29" s="996"/>
      <c r="X29" s="996"/>
      <c r="Y29" s="996"/>
      <c r="Z29" s="996"/>
      <c r="AA29" s="996"/>
      <c r="AB29" s="996"/>
    </row>
    <row r="30" spans="1:28" s="996" customFormat="1" x14ac:dyDescent="0.25">
      <c r="B30" s="127"/>
      <c r="C30" s="127"/>
      <c r="D30" s="127"/>
      <c r="E30" s="127"/>
      <c r="F30" s="127"/>
      <c r="G30" s="127"/>
      <c r="H30" s="127"/>
      <c r="I30" s="127"/>
      <c r="J30" s="127"/>
      <c r="K30" s="127"/>
      <c r="L30" s="127"/>
      <c r="M30" s="127"/>
    </row>
    <row r="31" spans="1:28" s="996" customFormat="1" x14ac:dyDescent="0.25">
      <c r="B31" s="127"/>
      <c r="C31" s="127"/>
      <c r="D31" s="127"/>
      <c r="E31" s="127"/>
      <c r="F31" s="127"/>
      <c r="G31" s="127"/>
      <c r="H31" s="127"/>
      <c r="I31" s="127"/>
      <c r="J31" s="127"/>
      <c r="K31" s="127"/>
      <c r="L31" s="127"/>
      <c r="M31" s="127"/>
    </row>
    <row r="32" spans="1:28" s="996" customFormat="1" x14ac:dyDescent="0.25">
      <c r="B32" s="127"/>
      <c r="C32" s="127"/>
      <c r="D32" s="127"/>
      <c r="E32" s="127"/>
      <c r="F32" s="127"/>
      <c r="G32" s="127"/>
      <c r="H32" s="127"/>
      <c r="I32" s="127"/>
      <c r="J32" s="127"/>
      <c r="K32" s="127"/>
      <c r="L32" s="127"/>
      <c r="M32" s="127"/>
    </row>
    <row r="33" spans="2:13" s="996" customFormat="1" x14ac:dyDescent="0.25">
      <c r="B33" s="127"/>
      <c r="C33" s="127"/>
      <c r="D33" s="127"/>
      <c r="E33" s="127"/>
      <c r="F33" s="127"/>
      <c r="G33" s="127"/>
      <c r="H33" s="127"/>
      <c r="I33" s="127"/>
      <c r="J33" s="127"/>
      <c r="K33" s="127"/>
      <c r="L33" s="127"/>
      <c r="M33" s="127"/>
    </row>
    <row r="34" spans="2:13" s="996" customFormat="1" x14ac:dyDescent="0.25">
      <c r="B34" s="127"/>
      <c r="C34" s="127"/>
      <c r="D34" s="127"/>
      <c r="E34" s="127"/>
      <c r="F34" s="127"/>
      <c r="G34" s="127"/>
      <c r="H34" s="127"/>
    </row>
    <row r="35" spans="2:13" s="996" customFormat="1" x14ac:dyDescent="0.25">
      <c r="B35" s="127"/>
      <c r="C35" s="127"/>
      <c r="D35" s="127"/>
      <c r="E35" s="127"/>
      <c r="F35" s="127"/>
      <c r="G35" s="127"/>
      <c r="H35" s="127"/>
    </row>
    <row r="36" spans="2:13" s="996" customFormat="1" x14ac:dyDescent="0.25">
      <c r="B36" s="127"/>
      <c r="C36" s="127"/>
      <c r="D36" s="127"/>
      <c r="E36" s="127"/>
      <c r="F36" s="127"/>
      <c r="G36" s="127"/>
      <c r="H36" s="127"/>
    </row>
    <row r="37" spans="2:13" s="996" customFormat="1" x14ac:dyDescent="0.25">
      <c r="B37" s="127"/>
      <c r="C37" s="127"/>
      <c r="D37" s="127"/>
      <c r="E37" s="127"/>
      <c r="F37" s="127"/>
      <c r="G37" s="127"/>
      <c r="H37" s="127"/>
    </row>
    <row r="38" spans="2:13" s="996" customFormat="1" x14ac:dyDescent="0.25">
      <c r="B38" s="127"/>
      <c r="C38" s="127"/>
      <c r="D38" s="127"/>
      <c r="E38" s="127"/>
      <c r="F38" s="127"/>
      <c r="G38" s="127"/>
      <c r="H38" s="127"/>
    </row>
    <row r="39" spans="2:13" s="996" customFormat="1" x14ac:dyDescent="0.25">
      <c r="B39" s="127"/>
      <c r="C39" s="127"/>
      <c r="D39" s="127"/>
      <c r="E39" s="127"/>
      <c r="F39" s="127"/>
      <c r="G39" s="127"/>
      <c r="H39" s="127"/>
    </row>
    <row r="40" spans="2:13" s="996" customFormat="1" x14ac:dyDescent="0.25">
      <c r="B40" s="127"/>
      <c r="C40" s="127"/>
      <c r="D40" s="127"/>
      <c r="E40" s="127"/>
      <c r="F40" s="127"/>
      <c r="G40" s="127"/>
      <c r="H40" s="127"/>
    </row>
    <row r="41" spans="2:13" s="996" customFormat="1" x14ac:dyDescent="0.25">
      <c r="B41" s="127"/>
      <c r="C41" s="127"/>
      <c r="D41" s="127"/>
      <c r="E41" s="127"/>
      <c r="F41" s="127"/>
      <c r="G41" s="127"/>
      <c r="H41" s="127"/>
    </row>
    <row r="42" spans="2:13" s="996" customFormat="1" x14ac:dyDescent="0.25">
      <c r="B42" s="127"/>
      <c r="C42" s="127"/>
      <c r="D42" s="127"/>
    </row>
    <row r="43" spans="2:13" s="996" customFormat="1" x14ac:dyDescent="0.25"/>
    <row r="44" spans="2:13" s="996" customFormat="1" x14ac:dyDescent="0.25"/>
    <row r="45" spans="2:13" s="996" customFormat="1" x14ac:dyDescent="0.25"/>
    <row r="46" spans="2:13" s="996" customFormat="1" x14ac:dyDescent="0.25"/>
    <row r="47" spans="2:13" s="996" customFormat="1" x14ac:dyDescent="0.25"/>
    <row r="48" spans="2:13" s="996" customFormat="1" x14ac:dyDescent="0.25"/>
    <row r="49" s="996" customFormat="1" x14ac:dyDescent="0.25"/>
    <row r="50" s="996" customFormat="1" x14ac:dyDescent="0.25"/>
    <row r="51" s="996" customFormat="1" x14ac:dyDescent="0.25"/>
    <row r="52" s="996" customFormat="1" x14ac:dyDescent="0.25"/>
    <row r="53" s="996" customFormat="1" x14ac:dyDescent="0.25"/>
    <row r="54" s="996" customFormat="1" x14ac:dyDescent="0.25"/>
    <row r="55" s="996" customFormat="1" x14ac:dyDescent="0.25"/>
    <row r="56" s="996" customFormat="1" x14ac:dyDescent="0.25"/>
    <row r="57" s="996" customFormat="1" x14ac:dyDescent="0.25"/>
    <row r="58" s="996" customFormat="1" x14ac:dyDescent="0.25"/>
    <row r="59" s="996" customFormat="1" x14ac:dyDescent="0.25"/>
    <row r="60" s="996" customFormat="1" x14ac:dyDescent="0.25"/>
    <row r="61" s="996" customFormat="1" x14ac:dyDescent="0.25"/>
    <row r="62" s="996" customFormat="1" x14ac:dyDescent="0.25"/>
    <row r="63" s="996" customFormat="1" x14ac:dyDescent="0.25"/>
    <row r="64" s="996" customFormat="1" x14ac:dyDescent="0.25"/>
    <row r="65" spans="2:4" s="996" customFormat="1" x14ac:dyDescent="0.25"/>
    <row r="66" spans="2:4" s="996" customFormat="1" x14ac:dyDescent="0.25"/>
    <row r="67" spans="2:4" s="128" customFormat="1" x14ac:dyDescent="0.25">
      <c r="B67" s="996"/>
      <c r="C67" s="996"/>
      <c r="D67" s="996"/>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AL7:AM7"/>
    <mergeCell ref="A9:A16"/>
    <mergeCell ref="O9:O16"/>
    <mergeCell ref="AD9:AD16"/>
    <mergeCell ref="Q7:R7"/>
    <mergeCell ref="S7:T7"/>
    <mergeCell ref="U7:V7"/>
    <mergeCell ref="AF7:AG7"/>
    <mergeCell ref="AH7:AI7"/>
    <mergeCell ref="AJ7:AK7"/>
    <mergeCell ref="B2:H2"/>
    <mergeCell ref="B4:L4"/>
    <mergeCell ref="B5:L5"/>
    <mergeCell ref="C7:D7"/>
    <mergeCell ref="E7:F7"/>
    <mergeCell ref="G7:H7"/>
    <mergeCell ref="J7:K7"/>
    <mergeCell ref="L7:M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6" customWidth="1"/>
    <col min="2" max="2" width="12.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9.28515625" style="666" bestFit="1" customWidth="1"/>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3" t="s">
        <v>447</v>
      </c>
      <c r="C6" s="1493"/>
      <c r="D6" s="1493"/>
      <c r="E6" s="1493"/>
      <c r="F6" s="1493"/>
      <c r="G6" s="1493"/>
      <c r="H6" s="1493"/>
      <c r="I6" s="1493"/>
      <c r="J6" s="1493"/>
      <c r="K6" s="1493"/>
      <c r="L6" s="1493"/>
      <c r="M6" s="1493"/>
      <c r="N6" s="1493"/>
      <c r="O6" s="1018"/>
    </row>
    <row r="7" spans="1:17" s="621" customFormat="1" ht="11.25" customHeight="1" x14ac:dyDescent="0.2">
      <c r="A7" s="1017"/>
      <c r="B7" s="1493"/>
      <c r="C7" s="1493"/>
      <c r="D7" s="1493"/>
      <c r="E7" s="1493"/>
      <c r="F7" s="1493"/>
      <c r="G7" s="1493"/>
      <c r="H7" s="1493"/>
      <c r="I7" s="1493"/>
      <c r="J7" s="1493"/>
      <c r="K7" s="1493"/>
      <c r="L7" s="1493"/>
      <c r="M7" s="1493"/>
      <c r="N7" s="1493"/>
      <c r="O7" s="1018"/>
    </row>
    <row r="8" spans="1:17" s="621" customFormat="1" ht="15.75" customHeight="1" x14ac:dyDescent="0.2">
      <c r="A8" s="1017"/>
      <c r="B8" s="1632" t="str">
        <f>porsaad!$B$6</f>
        <v>Situación a 31 de agosto de 2024</v>
      </c>
      <c r="C8" s="1632"/>
      <c r="D8" s="1632"/>
      <c r="E8" s="1632"/>
      <c r="F8" s="1632"/>
      <c r="G8" s="1632"/>
      <c r="H8" s="1632"/>
      <c r="I8" s="1632"/>
      <c r="J8" s="1632"/>
      <c r="K8" s="1632"/>
      <c r="L8" s="1632"/>
      <c r="M8" s="1632"/>
      <c r="N8" s="1632"/>
      <c r="O8" s="1019"/>
      <c r="P8" s="1019"/>
      <c r="Q8" s="1019"/>
    </row>
    <row r="9" spans="1:17" s="700" customFormat="1" ht="6" customHeight="1" x14ac:dyDescent="0.25">
      <c r="A9" s="1020"/>
      <c r="B9" s="666"/>
      <c r="C9" s="666"/>
      <c r="D9" s="666"/>
      <c r="E9" s="666"/>
      <c r="F9" s="666"/>
      <c r="G9" s="666"/>
      <c r="H9" s="666"/>
      <c r="I9" s="666"/>
      <c r="J9" s="666"/>
      <c r="K9" s="666"/>
      <c r="L9" s="666"/>
      <c r="M9" s="666"/>
      <c r="N9" s="666"/>
      <c r="O9" s="666"/>
      <c r="P9" s="666"/>
      <c r="Q9" s="666"/>
    </row>
    <row r="10" spans="1:17" s="101" customFormat="1" x14ac:dyDescent="0.25"/>
    <row r="11" spans="1:17" s="101" customFormat="1" x14ac:dyDescent="0.25">
      <c r="C11" s="1633" t="s">
        <v>0</v>
      </c>
      <c r="D11" s="1633"/>
      <c r="E11" s="1633"/>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21">
        <v>15696</v>
      </c>
      <c r="D13" s="1021">
        <v>70559</v>
      </c>
      <c r="E13" s="1021" t="e">
        <v>#REF!</v>
      </c>
      <c r="F13" s="1021">
        <v>86255</v>
      </c>
      <c r="G13" s="129">
        <v>0.18197205959074836</v>
      </c>
      <c r="H13" s="129">
        <v>0.81802794040925164</v>
      </c>
      <c r="I13" s="129">
        <v>0.27219764431870686</v>
      </c>
      <c r="M13" s="1021"/>
      <c r="N13" s="1021"/>
      <c r="O13" s="1022"/>
      <c r="P13" s="1022"/>
      <c r="Q13" s="1022"/>
    </row>
    <row r="14" spans="1:17" s="101" customFormat="1" x14ac:dyDescent="0.25">
      <c r="B14" s="101" t="s">
        <v>7</v>
      </c>
      <c r="C14" s="1021">
        <v>6694</v>
      </c>
      <c r="D14" s="1021">
        <v>15551</v>
      </c>
      <c r="E14" s="1021" t="e">
        <v>#REF!</v>
      </c>
      <c r="F14" s="1021">
        <v>22245</v>
      </c>
      <c r="G14" s="129">
        <v>0.30092155540570914</v>
      </c>
      <c r="H14" s="129">
        <v>0.6990784445942908</v>
      </c>
      <c r="I14" s="129">
        <v>0.27219764431870686</v>
      </c>
      <c r="M14" s="1021"/>
      <c r="N14" s="1021"/>
      <c r="O14" s="1022"/>
      <c r="P14" s="1022"/>
      <c r="Q14" s="1022"/>
    </row>
    <row r="15" spans="1:17" s="101" customFormat="1" x14ac:dyDescent="0.25">
      <c r="B15" s="101" t="s">
        <v>37</v>
      </c>
      <c r="C15" s="1021">
        <v>3071</v>
      </c>
      <c r="D15" s="1021">
        <v>8764</v>
      </c>
      <c r="E15" s="1021" t="e">
        <v>#REF!</v>
      </c>
      <c r="F15" s="1021">
        <v>11835</v>
      </c>
      <c r="G15" s="129">
        <v>0.25948457963667088</v>
      </c>
      <c r="H15" s="129">
        <v>0.74051542036332907</v>
      </c>
      <c r="I15" s="129">
        <v>0.27219764431870686</v>
      </c>
      <c r="M15" s="1021"/>
      <c r="N15" s="1021"/>
      <c r="O15" s="1022"/>
      <c r="P15" s="1022"/>
      <c r="Q15" s="1022"/>
    </row>
    <row r="16" spans="1:17" s="101" customFormat="1" x14ac:dyDescent="0.25">
      <c r="B16" s="101" t="s">
        <v>38</v>
      </c>
      <c r="C16" s="1021">
        <v>7303</v>
      </c>
      <c r="D16" s="1021">
        <v>17665</v>
      </c>
      <c r="E16" s="1021" t="e">
        <v>#REF!</v>
      </c>
      <c r="F16" s="1021">
        <v>24968</v>
      </c>
      <c r="G16" s="129">
        <v>0.2924943928228132</v>
      </c>
      <c r="H16" s="129">
        <v>0.7075056071771868</v>
      </c>
      <c r="I16" s="129">
        <v>0.27219764431870686</v>
      </c>
      <c r="M16" s="1021"/>
      <c r="N16" s="1021"/>
      <c r="O16" s="1022"/>
      <c r="P16" s="1022"/>
      <c r="Q16" s="1022"/>
    </row>
    <row r="17" spans="2:17" s="101" customFormat="1" x14ac:dyDescent="0.25">
      <c r="B17" s="101" t="s">
        <v>6</v>
      </c>
      <c r="C17" s="1021">
        <v>5051</v>
      </c>
      <c r="D17" s="1021">
        <v>14187</v>
      </c>
      <c r="E17" s="1021" t="e">
        <v>#REF!</v>
      </c>
      <c r="F17" s="1021">
        <v>19238</v>
      </c>
      <c r="G17" s="129">
        <v>0.2625532799667325</v>
      </c>
      <c r="H17" s="129">
        <v>0.7374467200332675</v>
      </c>
      <c r="I17" s="129">
        <v>0.27219764431870686</v>
      </c>
      <c r="M17" s="1021"/>
      <c r="N17" s="1021"/>
      <c r="O17" s="1022"/>
      <c r="P17" s="1022"/>
      <c r="Q17" s="1022"/>
    </row>
    <row r="18" spans="2:17" s="101" customFormat="1" x14ac:dyDescent="0.25">
      <c r="B18" s="101" t="s">
        <v>5</v>
      </c>
      <c r="C18" s="1021">
        <v>2620</v>
      </c>
      <c r="D18" s="1021">
        <v>6748</v>
      </c>
      <c r="E18" s="1021" t="e">
        <v>#REF!</v>
      </c>
      <c r="F18" s="1021">
        <v>9368</v>
      </c>
      <c r="G18" s="129">
        <v>0.27967549103330486</v>
      </c>
      <c r="H18" s="129">
        <v>0.72032450896669509</v>
      </c>
      <c r="I18" s="129">
        <v>0.27219764431870686</v>
      </c>
      <c r="M18" s="1021"/>
      <c r="N18" s="1021"/>
      <c r="O18" s="1022"/>
      <c r="P18" s="1022"/>
      <c r="Q18" s="1022"/>
    </row>
    <row r="19" spans="2:17" s="101" customFormat="1" x14ac:dyDescent="0.25">
      <c r="B19" s="101" t="s">
        <v>4</v>
      </c>
      <c r="C19" s="1021">
        <v>8704</v>
      </c>
      <c r="D19" s="1021">
        <v>26836</v>
      </c>
      <c r="E19" s="1021" t="e">
        <v>#REF!</v>
      </c>
      <c r="F19" s="1021">
        <v>35540</v>
      </c>
      <c r="G19" s="129">
        <v>0.24490714687675857</v>
      </c>
      <c r="H19" s="129">
        <v>0.75509285312324137</v>
      </c>
      <c r="I19" s="129">
        <v>0.27219764431870686</v>
      </c>
      <c r="M19" s="1021"/>
      <c r="N19" s="1021"/>
      <c r="O19" s="1022"/>
      <c r="P19" s="1022"/>
      <c r="Q19" s="1022"/>
    </row>
    <row r="20" spans="2:17" s="101" customFormat="1" x14ac:dyDescent="0.25">
      <c r="B20" s="101" t="s">
        <v>40</v>
      </c>
      <c r="C20" s="1021">
        <v>4602</v>
      </c>
      <c r="D20" s="1021">
        <v>15499</v>
      </c>
      <c r="E20" s="1021" t="e">
        <v>#REF!</v>
      </c>
      <c r="F20" s="1021">
        <v>20101</v>
      </c>
      <c r="G20" s="129">
        <v>0.22894383364011742</v>
      </c>
      <c r="H20" s="129">
        <v>0.77105616635988261</v>
      </c>
      <c r="I20" s="129">
        <v>0.27219764431870686</v>
      </c>
      <c r="M20" s="1021"/>
      <c r="N20" s="1021"/>
      <c r="O20" s="1022"/>
      <c r="P20" s="1022"/>
      <c r="Q20" s="1022"/>
    </row>
    <row r="21" spans="2:17" s="101" customFormat="1" x14ac:dyDescent="0.25">
      <c r="B21" s="101" t="s">
        <v>41</v>
      </c>
      <c r="C21" s="1021">
        <v>47824</v>
      </c>
      <c r="D21" s="1021">
        <v>88733</v>
      </c>
      <c r="E21" s="1021" t="e">
        <v>#REF!</v>
      </c>
      <c r="F21" s="1021">
        <v>136557</v>
      </c>
      <c r="G21" s="129">
        <v>0.35021273167981137</v>
      </c>
      <c r="H21" s="129">
        <v>0.64978726832018863</v>
      </c>
      <c r="I21" s="129">
        <v>0.27219764431870686</v>
      </c>
      <c r="M21" s="1021"/>
      <c r="N21" s="1021"/>
      <c r="O21" s="1022"/>
      <c r="P21" s="1022"/>
      <c r="Q21" s="1022"/>
    </row>
    <row r="22" spans="2:17" s="101" customFormat="1" x14ac:dyDescent="0.25">
      <c r="B22" s="101" t="s">
        <v>3</v>
      </c>
      <c r="C22" s="1021">
        <v>29208</v>
      </c>
      <c r="D22" s="1021">
        <v>80901</v>
      </c>
      <c r="E22" s="1021" t="e">
        <v>#REF!</v>
      </c>
      <c r="F22" s="1021">
        <v>110109</v>
      </c>
      <c r="G22" s="129">
        <v>0.26526441980219601</v>
      </c>
      <c r="H22" s="129">
        <v>0.73473558019780394</v>
      </c>
      <c r="I22" s="129">
        <v>0.27219764431870686</v>
      </c>
      <c r="M22" s="1021"/>
      <c r="N22" s="1021"/>
      <c r="O22" s="1022"/>
      <c r="P22" s="1022"/>
      <c r="Q22" s="1022"/>
    </row>
    <row r="23" spans="2:17" s="101" customFormat="1" x14ac:dyDescent="0.25">
      <c r="B23" s="101" t="s">
        <v>2</v>
      </c>
      <c r="C23" s="1021">
        <v>1256</v>
      </c>
      <c r="D23" s="1021">
        <v>5527</v>
      </c>
      <c r="E23" s="1021" t="e">
        <v>#REF!</v>
      </c>
      <c r="F23" s="1021">
        <v>6783</v>
      </c>
      <c r="G23" s="129">
        <v>0.1851688043638508</v>
      </c>
      <c r="H23" s="129">
        <v>0.81483119563614914</v>
      </c>
      <c r="I23" s="129">
        <v>0.27219764431870686</v>
      </c>
      <c r="M23" s="1021"/>
      <c r="N23" s="1021"/>
      <c r="O23" s="1022"/>
      <c r="P23" s="1022"/>
      <c r="Q23" s="1022"/>
    </row>
    <row r="24" spans="2:17" s="101" customFormat="1" x14ac:dyDescent="0.25">
      <c r="B24" s="101" t="s">
        <v>35</v>
      </c>
      <c r="C24" s="1021">
        <v>3124</v>
      </c>
      <c r="D24" s="1021">
        <v>16594</v>
      </c>
      <c r="E24" s="1021" t="e">
        <v>#REF!</v>
      </c>
      <c r="F24" s="1021">
        <v>19718</v>
      </c>
      <c r="G24" s="129">
        <v>0.15843391824728675</v>
      </c>
      <c r="H24" s="129">
        <v>0.8415660817527133</v>
      </c>
      <c r="I24" s="129">
        <v>0.27219764431870686</v>
      </c>
      <c r="M24" s="1021"/>
      <c r="N24" s="1021"/>
      <c r="O24" s="1022"/>
      <c r="P24" s="1022"/>
      <c r="Q24" s="1022"/>
    </row>
    <row r="25" spans="2:17" s="101" customFormat="1" x14ac:dyDescent="0.25">
      <c r="B25" s="101" t="s">
        <v>42</v>
      </c>
      <c r="C25" s="1021">
        <v>12839</v>
      </c>
      <c r="D25" s="1021">
        <v>38014</v>
      </c>
      <c r="E25" s="1021" t="e">
        <v>#REF!</v>
      </c>
      <c r="F25" s="1021">
        <v>50853</v>
      </c>
      <c r="G25" s="129">
        <v>0.2524728137966295</v>
      </c>
      <c r="H25" s="129">
        <v>0.74752718620337055</v>
      </c>
      <c r="I25" s="129">
        <v>0.27219764431870686</v>
      </c>
      <c r="M25" s="1021"/>
      <c r="N25" s="1021"/>
      <c r="O25" s="1022"/>
      <c r="P25" s="1022"/>
      <c r="Q25" s="1022"/>
    </row>
    <row r="26" spans="2:17" s="101" customFormat="1" x14ac:dyDescent="0.25">
      <c r="B26" s="101" t="s">
        <v>43</v>
      </c>
      <c r="C26" s="1021">
        <v>7827</v>
      </c>
      <c r="D26" s="1021">
        <v>19419</v>
      </c>
      <c r="E26" s="1021" t="e">
        <v>#REF!</v>
      </c>
      <c r="F26" s="1021">
        <v>27246</v>
      </c>
      <c r="G26" s="129">
        <v>0.28727152609557366</v>
      </c>
      <c r="H26" s="129">
        <v>0.71272847390442629</v>
      </c>
      <c r="I26" s="129">
        <v>0.27219764431870686</v>
      </c>
      <c r="M26" s="1021"/>
      <c r="N26" s="1021"/>
      <c r="O26" s="1022"/>
      <c r="P26" s="1022"/>
      <c r="Q26" s="1022"/>
    </row>
    <row r="27" spans="2:17" s="101" customFormat="1" x14ac:dyDescent="0.25">
      <c r="B27" s="101" t="s">
        <v>44</v>
      </c>
      <c r="C27" s="1021">
        <v>2877</v>
      </c>
      <c r="D27" s="1021">
        <v>7310</v>
      </c>
      <c r="E27" s="1021" t="e">
        <v>#REF!</v>
      </c>
      <c r="F27" s="1021">
        <v>10187</v>
      </c>
      <c r="G27" s="129">
        <v>0.28241876901933838</v>
      </c>
      <c r="H27" s="129">
        <v>0.71758123098066162</v>
      </c>
      <c r="I27" s="129">
        <v>0.27219764431870686</v>
      </c>
      <c r="M27" s="1021"/>
      <c r="N27" s="1021"/>
      <c r="O27" s="1022"/>
      <c r="P27" s="1022"/>
      <c r="Q27" s="1022"/>
    </row>
    <row r="28" spans="2:17" s="101" customFormat="1" x14ac:dyDescent="0.25">
      <c r="B28" s="101" t="s">
        <v>45</v>
      </c>
      <c r="C28" s="1021">
        <v>12715</v>
      </c>
      <c r="D28" s="1021">
        <v>25207</v>
      </c>
      <c r="E28" s="1021" t="e">
        <v>#REF!</v>
      </c>
      <c r="F28" s="1021">
        <v>37922</v>
      </c>
      <c r="G28" s="129">
        <v>0.33529349717841889</v>
      </c>
      <c r="H28" s="129">
        <v>0.66470650282158117</v>
      </c>
      <c r="I28" s="129">
        <v>0.27219764431870686</v>
      </c>
      <c r="M28" s="1021"/>
      <c r="N28" s="1021"/>
      <c r="O28" s="1022"/>
      <c r="P28" s="1022"/>
      <c r="Q28" s="1022"/>
    </row>
    <row r="29" spans="2:17" s="101" customFormat="1" x14ac:dyDescent="0.25">
      <c r="B29" s="101" t="s">
        <v>46</v>
      </c>
      <c r="C29" s="1021">
        <v>361</v>
      </c>
      <c r="D29" s="1021">
        <v>838</v>
      </c>
      <c r="E29" s="1021" t="e">
        <v>#REF!</v>
      </c>
      <c r="F29" s="1021">
        <v>1199</v>
      </c>
      <c r="G29" s="129">
        <v>0.30108423686405339</v>
      </c>
      <c r="H29" s="129">
        <v>0.69891576313594661</v>
      </c>
      <c r="I29" s="129">
        <v>0.27219764431870686</v>
      </c>
      <c r="M29" s="1021"/>
      <c r="N29" s="1021"/>
      <c r="O29" s="1022"/>
      <c r="P29" s="1022"/>
      <c r="Q29" s="1022"/>
    </row>
    <row r="30" spans="2:17" s="101" customFormat="1" x14ac:dyDescent="0.25">
      <c r="B30" s="101" t="s">
        <v>39</v>
      </c>
      <c r="C30" s="1021">
        <v>148</v>
      </c>
      <c r="D30" s="1021">
        <v>710</v>
      </c>
      <c r="E30" s="1021" t="e">
        <v>#REF!</v>
      </c>
      <c r="F30" s="1021">
        <v>858</v>
      </c>
      <c r="G30" s="129">
        <v>0.17249417249417248</v>
      </c>
      <c r="H30" s="129">
        <v>0.82750582750582746</v>
      </c>
      <c r="I30" s="129">
        <v>0.27219764431870686</v>
      </c>
      <c r="M30" s="1021"/>
      <c r="N30" s="1021"/>
      <c r="O30" s="1022"/>
      <c r="P30" s="1022"/>
      <c r="Q30" s="1022"/>
    </row>
    <row r="31" spans="2:17" s="101" customFormat="1" x14ac:dyDescent="0.25">
      <c r="B31" s="101" t="s">
        <v>47</v>
      </c>
      <c r="C31" s="1021">
        <v>110</v>
      </c>
      <c r="D31" s="1021">
        <v>912</v>
      </c>
      <c r="E31" s="1021" t="e">
        <v>#REF!</v>
      </c>
      <c r="F31" s="1021">
        <v>1022</v>
      </c>
      <c r="G31" s="129">
        <v>0.10763209393346379</v>
      </c>
      <c r="H31" s="129">
        <v>0.89236790606653615</v>
      </c>
      <c r="I31" s="129">
        <v>0.27219764431870686</v>
      </c>
      <c r="M31" s="1021"/>
      <c r="N31" s="1021"/>
      <c r="O31" s="1022"/>
      <c r="P31" s="1022"/>
      <c r="Q31" s="1022"/>
    </row>
    <row r="32" spans="2:17" s="101" customFormat="1" x14ac:dyDescent="0.25">
      <c r="B32" s="104" t="s">
        <v>0</v>
      </c>
      <c r="C32" s="105">
        <v>172030</v>
      </c>
      <c r="D32" s="105">
        <v>459974</v>
      </c>
      <c r="E32" s="105" t="e">
        <v>#REF!</v>
      </c>
      <c r="F32" s="105">
        <v>632004</v>
      </c>
      <c r="G32" s="1023">
        <v>0.27219764431870686</v>
      </c>
      <c r="H32" s="1023">
        <v>0.72780235568129314</v>
      </c>
      <c r="I32" s="129">
        <v>0.27219764431870686</v>
      </c>
      <c r="M32" s="1021"/>
      <c r="N32" s="1021"/>
      <c r="O32" s="1022"/>
      <c r="P32" s="1022"/>
      <c r="Q32" s="1022"/>
    </row>
    <row r="33" spans="13:16" s="101" customFormat="1" x14ac:dyDescent="0.25">
      <c r="M33" s="1021"/>
      <c r="N33" s="1021"/>
      <c r="O33" s="1022"/>
      <c r="P33" s="1022"/>
    </row>
    <row r="34" spans="13:16" s="101" customFormat="1" x14ac:dyDescent="0.25"/>
    <row r="35" spans="13:16" s="700" customFormat="1" x14ac:dyDescent="0.25"/>
    <row r="36" spans="13:16" s="700" customFormat="1" x14ac:dyDescent="0.25"/>
    <row r="37" spans="13:16" s="700" customFormat="1" x14ac:dyDescent="0.25"/>
    <row r="38" spans="13:16" s="700" customFormat="1" x14ac:dyDescent="0.25"/>
    <row r="39" spans="13:16" s="700" customFormat="1" x14ac:dyDescent="0.25"/>
    <row r="40" spans="13:16" s="700" customFormat="1" x14ac:dyDescent="0.25"/>
    <row r="41" spans="13:16" s="700" customFormat="1" x14ac:dyDescent="0.25"/>
    <row r="42" spans="13:16" s="700"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1" t="s">
        <v>368</v>
      </c>
      <c r="C3" s="1361"/>
      <c r="D3" s="1361"/>
      <c r="E3" s="1361"/>
      <c r="F3" s="1361"/>
      <c r="G3" s="1361"/>
      <c r="H3" s="1361"/>
      <c r="I3" s="1361"/>
      <c r="J3" s="1361"/>
      <c r="K3" s="1361"/>
      <c r="L3" s="1361"/>
      <c r="M3" s="1361"/>
      <c r="N3" s="1361"/>
      <c r="O3" s="1361"/>
      <c r="P3" s="1361"/>
      <c r="Q3" s="1361"/>
      <c r="R3" s="1361"/>
      <c r="S3" s="1361"/>
      <c r="T3" s="1361"/>
      <c r="U3" s="1361"/>
      <c r="V3" s="1361"/>
      <c r="W3" s="1361"/>
      <c r="X3" s="1361"/>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EVO_sol!W6</f>
        <v>45535</v>
      </c>
      <c r="X6" s="1369"/>
    </row>
    <row r="7" spans="1:26" x14ac:dyDescent="0.25">
      <c r="B7" s="225"/>
      <c r="C7" s="219"/>
      <c r="D7" s="226">
        <v>43465</v>
      </c>
      <c r="E7" s="227">
        <v>43830</v>
      </c>
      <c r="F7" s="228">
        <v>44196</v>
      </c>
      <c r="G7" s="228">
        <v>44561</v>
      </c>
      <c r="H7" s="228">
        <v>44926</v>
      </c>
      <c r="I7" s="228">
        <v>45291</v>
      </c>
      <c r="J7" s="228">
        <f>EVO!J7</f>
        <v>45535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287340</v>
      </c>
      <c r="E9" s="300">
        <v>294246</v>
      </c>
      <c r="F9" s="300">
        <v>285089</v>
      </c>
      <c r="G9" s="254">
        <v>295552</v>
      </c>
      <c r="H9" s="254">
        <v>307238</v>
      </c>
      <c r="I9" s="254">
        <v>322158</v>
      </c>
      <c r="J9" s="301">
        <v>313442</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-1.7145903232887005E-2</v>
      </c>
      <c r="X9" s="279">
        <v>-5468</v>
      </c>
    </row>
    <row r="10" spans="1:26" x14ac:dyDescent="0.25">
      <c r="B10" s="303" t="s">
        <v>7</v>
      </c>
      <c r="C10" s="219"/>
      <c r="D10" s="253">
        <v>35146</v>
      </c>
      <c r="E10" s="254">
        <v>39188</v>
      </c>
      <c r="F10" s="254">
        <v>36344</v>
      </c>
      <c r="G10" s="254">
        <v>37924</v>
      </c>
      <c r="H10" s="254">
        <v>39112</v>
      </c>
      <c r="I10" s="254">
        <v>40520</v>
      </c>
      <c r="J10" s="257">
        <v>42797</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6.7416571058013686E-2</v>
      </c>
      <c r="X10" s="257">
        <v>2703</v>
      </c>
    </row>
    <row r="11" spans="1:26" x14ac:dyDescent="0.25">
      <c r="B11" s="303" t="s">
        <v>37</v>
      </c>
      <c r="C11" s="219"/>
      <c r="D11" s="253">
        <v>25573</v>
      </c>
      <c r="E11" s="254">
        <v>26877</v>
      </c>
      <c r="F11" s="254">
        <v>27263</v>
      </c>
      <c r="G11" s="254">
        <v>29763</v>
      </c>
      <c r="H11" s="254">
        <v>31755</v>
      </c>
      <c r="I11" s="254">
        <v>32560</v>
      </c>
      <c r="J11" s="257">
        <v>32030</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-3.1829036060816773E-2</v>
      </c>
      <c r="X11" s="257">
        <v>-1053</v>
      </c>
    </row>
    <row r="12" spans="1:26" x14ac:dyDescent="0.25">
      <c r="B12" s="303" t="s">
        <v>38</v>
      </c>
      <c r="C12" s="219"/>
      <c r="D12" s="253">
        <v>20139</v>
      </c>
      <c r="E12" s="254">
        <v>24991</v>
      </c>
      <c r="F12" s="254">
        <v>25528</v>
      </c>
      <c r="G12" s="254">
        <v>26990</v>
      </c>
      <c r="H12" s="254">
        <v>29491</v>
      </c>
      <c r="I12" s="254">
        <v>33350</v>
      </c>
      <c r="J12" s="257">
        <v>35114</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9.2124906693207276E-2</v>
      </c>
      <c r="X12" s="257">
        <v>2962</v>
      </c>
    </row>
    <row r="13" spans="1:26" x14ac:dyDescent="0.25">
      <c r="B13" s="303" t="s">
        <v>6</v>
      </c>
      <c r="C13" s="219"/>
      <c r="D13" s="253">
        <v>30594</v>
      </c>
      <c r="E13" s="254">
        <v>32430</v>
      </c>
      <c r="F13" s="254">
        <v>33152</v>
      </c>
      <c r="G13" s="254">
        <v>36737</v>
      </c>
      <c r="H13" s="254">
        <v>41768</v>
      </c>
      <c r="I13" s="254">
        <v>46523</v>
      </c>
      <c r="J13" s="257">
        <v>49605</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9.6994626152723473E-2</v>
      </c>
      <c r="X13" s="257">
        <v>4386</v>
      </c>
      <c r="Z13" s="224"/>
    </row>
    <row r="14" spans="1:26" x14ac:dyDescent="0.25">
      <c r="B14" s="303" t="s">
        <v>5</v>
      </c>
      <c r="C14" s="219"/>
      <c r="D14" s="253">
        <v>20401</v>
      </c>
      <c r="E14" s="254">
        <v>21169</v>
      </c>
      <c r="F14" s="254">
        <v>21022</v>
      </c>
      <c r="G14" s="254">
        <v>18734</v>
      </c>
      <c r="H14" s="254">
        <v>18426</v>
      </c>
      <c r="I14" s="254">
        <v>18749</v>
      </c>
      <c r="J14" s="257">
        <v>18704</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-4.1529123629006071E-3</v>
      </c>
      <c r="X14" s="257">
        <v>-78</v>
      </c>
      <c r="Z14" s="224"/>
    </row>
    <row r="15" spans="1:26" x14ac:dyDescent="0.25">
      <c r="B15" s="303" t="s">
        <v>4</v>
      </c>
      <c r="C15" s="219"/>
      <c r="D15" s="253">
        <v>94845</v>
      </c>
      <c r="E15" s="254">
        <v>106369</v>
      </c>
      <c r="F15" s="254">
        <v>105708</v>
      </c>
      <c r="G15" s="254">
        <v>108898</v>
      </c>
      <c r="H15" s="254">
        <v>114380</v>
      </c>
      <c r="I15" s="254">
        <v>122746</v>
      </c>
      <c r="J15" s="257">
        <v>125294</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4.7766386245421621E-2</v>
      </c>
      <c r="X15" s="257">
        <v>5712</v>
      </c>
      <c r="Z15" s="224"/>
    </row>
    <row r="16" spans="1:26" x14ac:dyDescent="0.25">
      <c r="B16" s="303" t="s">
        <v>40</v>
      </c>
      <c r="C16" s="219"/>
      <c r="D16" s="253">
        <v>64964</v>
      </c>
      <c r="E16" s="254">
        <v>68077</v>
      </c>
      <c r="F16" s="254">
        <v>64772</v>
      </c>
      <c r="G16" s="254">
        <v>66829</v>
      </c>
      <c r="H16" s="254">
        <v>69929</v>
      </c>
      <c r="I16" s="254">
        <v>74835</v>
      </c>
      <c r="J16" s="257">
        <v>78456</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5.9958388500094495E-2</v>
      </c>
      <c r="X16" s="257">
        <v>4438</v>
      </c>
      <c r="Z16" s="224"/>
    </row>
    <row r="17" spans="2:28" x14ac:dyDescent="0.25">
      <c r="B17" s="303" t="s">
        <v>41</v>
      </c>
      <c r="C17" s="219"/>
      <c r="D17" s="253">
        <v>230178</v>
      </c>
      <c r="E17" s="254">
        <v>239983</v>
      </c>
      <c r="F17" s="254">
        <v>230320</v>
      </c>
      <c r="G17" s="254">
        <v>245417</v>
      </c>
      <c r="H17" s="254">
        <v>257644</v>
      </c>
      <c r="I17" s="254">
        <v>250190</v>
      </c>
      <c r="J17" s="257">
        <v>261231</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-2.3223727013707673E-2</v>
      </c>
      <c r="X17" s="257">
        <v>-6211</v>
      </c>
      <c r="Z17" s="224"/>
    </row>
    <row r="18" spans="2:28" x14ac:dyDescent="0.25">
      <c r="B18" s="303" t="s">
        <v>3</v>
      </c>
      <c r="C18" s="219"/>
      <c r="D18" s="253">
        <v>85031</v>
      </c>
      <c r="E18" s="254">
        <v>103107</v>
      </c>
      <c r="F18" s="254">
        <v>115485</v>
      </c>
      <c r="G18" s="254">
        <v>129091</v>
      </c>
      <c r="H18" s="254">
        <v>144410</v>
      </c>
      <c r="I18" s="254">
        <v>161791</v>
      </c>
      <c r="J18" s="257">
        <v>168423</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8.4731462577366745E-2</v>
      </c>
      <c r="X18" s="257">
        <v>13156</v>
      </c>
      <c r="Z18" s="224"/>
    </row>
    <row r="19" spans="2:28" x14ac:dyDescent="0.25">
      <c r="B19" s="303" t="s">
        <v>2</v>
      </c>
      <c r="C19" s="219"/>
      <c r="D19" s="253">
        <v>33341</v>
      </c>
      <c r="E19" s="254">
        <v>35443</v>
      </c>
      <c r="F19" s="254">
        <v>34750</v>
      </c>
      <c r="G19" s="254">
        <v>36342</v>
      </c>
      <c r="H19" s="254">
        <v>38917</v>
      </c>
      <c r="I19" s="254">
        <v>41046</v>
      </c>
      <c r="J19" s="257">
        <v>40771</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1.3876109715763585E-2</v>
      </c>
      <c r="X19" s="257">
        <v>558</v>
      </c>
      <c r="Z19" s="224"/>
    </row>
    <row r="20" spans="2:28" x14ac:dyDescent="0.25">
      <c r="B20" s="303" t="s">
        <v>35</v>
      </c>
      <c r="C20" s="219"/>
      <c r="D20" s="253">
        <v>67903</v>
      </c>
      <c r="E20" s="254">
        <v>70092</v>
      </c>
      <c r="F20" s="254">
        <v>67467</v>
      </c>
      <c r="G20" s="254">
        <v>69079</v>
      </c>
      <c r="H20" s="254">
        <v>71374</v>
      </c>
      <c r="I20" s="254">
        <v>75584</v>
      </c>
      <c r="J20" s="257">
        <v>77227</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3.1150692979410977E-2</v>
      </c>
      <c r="X20" s="257">
        <v>2333</v>
      </c>
      <c r="Z20" s="224"/>
    </row>
    <row r="21" spans="2:28" x14ac:dyDescent="0.25">
      <c r="B21" s="303" t="s">
        <v>42</v>
      </c>
      <c r="C21" s="219"/>
      <c r="D21" s="253">
        <v>161368</v>
      </c>
      <c r="E21" s="254">
        <v>171922</v>
      </c>
      <c r="F21" s="254">
        <v>161936</v>
      </c>
      <c r="G21" s="254">
        <v>163249</v>
      </c>
      <c r="H21" s="254">
        <v>173065</v>
      </c>
      <c r="I21" s="254">
        <v>185857</v>
      </c>
      <c r="J21" s="257">
        <v>198409</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8.3994864370202427E-2</v>
      </c>
      <c r="X21" s="257">
        <v>15374</v>
      </c>
      <c r="Z21" s="224"/>
    </row>
    <row r="22" spans="2:28" x14ac:dyDescent="0.25">
      <c r="B22" s="303" t="s">
        <v>43</v>
      </c>
      <c r="C22" s="219"/>
      <c r="D22" s="253">
        <v>39429</v>
      </c>
      <c r="E22" s="254">
        <v>41312</v>
      </c>
      <c r="F22" s="254">
        <v>40012</v>
      </c>
      <c r="G22" s="254">
        <v>42082</v>
      </c>
      <c r="H22" s="254">
        <v>44287</v>
      </c>
      <c r="I22" s="254">
        <v>47580</v>
      </c>
      <c r="J22" s="257">
        <v>49659</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9.5620518477661287E-2</v>
      </c>
      <c r="X22" s="257">
        <v>4334</v>
      </c>
      <c r="Z22" s="224"/>
    </row>
    <row r="23" spans="2:28" x14ac:dyDescent="0.25">
      <c r="B23" s="303" t="s">
        <v>44</v>
      </c>
      <c r="C23" s="219"/>
      <c r="D23" s="253">
        <v>15133</v>
      </c>
      <c r="E23" s="254">
        <v>14637</v>
      </c>
      <c r="F23" s="254">
        <v>14462</v>
      </c>
      <c r="G23" s="254">
        <v>15183</v>
      </c>
      <c r="H23" s="254">
        <v>16013</v>
      </c>
      <c r="I23" s="254">
        <v>16801</v>
      </c>
      <c r="J23" s="257">
        <v>16795</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3.0115309126594658E-2</v>
      </c>
      <c r="X23" s="257">
        <v>491</v>
      </c>
      <c r="Z23" s="224"/>
    </row>
    <row r="24" spans="2:28" x14ac:dyDescent="0.25">
      <c r="B24" s="303" t="s">
        <v>45</v>
      </c>
      <c r="C24" s="219"/>
      <c r="D24" s="253">
        <v>78811</v>
      </c>
      <c r="E24" s="254">
        <v>80742</v>
      </c>
      <c r="F24" s="254">
        <v>79315</v>
      </c>
      <c r="G24" s="254">
        <v>78831</v>
      </c>
      <c r="H24" s="254">
        <v>79067</v>
      </c>
      <c r="I24" s="254">
        <v>82443</v>
      </c>
      <c r="J24" s="257">
        <v>83874</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3.4651205822488151E-2</v>
      </c>
      <c r="X24" s="257">
        <v>2809</v>
      </c>
      <c r="Z24" s="224"/>
    </row>
    <row r="25" spans="2:28" x14ac:dyDescent="0.25">
      <c r="B25" s="303" t="s">
        <v>46</v>
      </c>
      <c r="C25" s="219"/>
      <c r="D25" s="253">
        <v>11167</v>
      </c>
      <c r="E25" s="254">
        <v>11398</v>
      </c>
      <c r="F25" s="254">
        <v>10806</v>
      </c>
      <c r="G25" s="254">
        <v>11690</v>
      </c>
      <c r="H25" s="254">
        <v>10545</v>
      </c>
      <c r="I25" s="254">
        <v>10646</v>
      </c>
      <c r="J25" s="257">
        <v>10689</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7.8257590043371295E-3</v>
      </c>
      <c r="X25" s="257">
        <v>83</v>
      </c>
      <c r="Z25" s="224"/>
    </row>
    <row r="26" spans="2:28" x14ac:dyDescent="0.25">
      <c r="B26" s="305" t="s">
        <v>1</v>
      </c>
      <c r="C26" s="219"/>
      <c r="D26" s="260">
        <v>2949</v>
      </c>
      <c r="E26" s="261">
        <v>3054</v>
      </c>
      <c r="F26" s="261">
        <v>3042</v>
      </c>
      <c r="G26" s="261">
        <v>3187</v>
      </c>
      <c r="H26" s="261">
        <v>3439</v>
      </c>
      <c r="I26" s="261">
        <v>3728</v>
      </c>
      <c r="J26" s="265">
        <v>3937</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7.5389237913138452E-2</v>
      </c>
      <c r="X26" s="265">
        <v>276</v>
      </c>
      <c r="Z26" s="224"/>
      <c r="AA26" s="224"/>
      <c r="AB26" s="286"/>
    </row>
    <row r="27" spans="2:28" x14ac:dyDescent="0.25">
      <c r="B27" s="235" t="s">
        <v>0</v>
      </c>
      <c r="C27" s="219"/>
      <c r="D27" s="1228">
        <f>SUM(D9:D26)</f>
        <v>1304312</v>
      </c>
      <c r="E27" s="306">
        <f>SUM(E9:E26)</f>
        <v>1385037</v>
      </c>
      <c r="F27" s="307">
        <f>SUM(F9:F26)</f>
        <v>1356473</v>
      </c>
      <c r="G27" s="306">
        <f>SUM(G9:G26)</f>
        <v>1415578</v>
      </c>
      <c r="H27" s="307">
        <v>1490860</v>
      </c>
      <c r="I27" s="306">
        <v>1567107</v>
      </c>
      <c r="J27" s="306">
        <f>SUM(J9:J26)</f>
        <v>1606457</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3.0009899644279692E-2</v>
      </c>
      <c r="X27" s="243">
        <f>SUM(X9:X26)</f>
        <v>46805</v>
      </c>
    </row>
    <row r="28" spans="2:28" x14ac:dyDescent="0.2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5" customWidth="1"/>
    <col min="2" max="2" width="30.28515625" style="1025" customWidth="1"/>
    <col min="3" max="3" width="11.28515625" style="1025" customWidth="1"/>
    <col min="4" max="4" width="0.85546875" style="1025" customWidth="1"/>
    <col min="5" max="5" width="17.7109375" style="1025" customWidth="1"/>
    <col min="6" max="6" width="0.7109375" style="1025" customWidth="1"/>
    <col min="7" max="7" width="17.7109375" style="1025" customWidth="1"/>
    <col min="8" max="8" width="0.7109375" style="1025" customWidth="1"/>
    <col min="9" max="9" width="17.7109375" style="1025" customWidth="1"/>
    <col min="10" max="10" width="0.7109375" style="1025" customWidth="1"/>
    <col min="11" max="11" width="17.7109375" style="1025" customWidth="1"/>
    <col min="12" max="12" width="0.7109375" style="1025" customWidth="1"/>
    <col min="13" max="13" width="17.7109375" style="1025" customWidth="1"/>
    <col min="14" max="16384" width="11.42578125" style="1025"/>
  </cols>
  <sheetData>
    <row r="1" spans="1:13" ht="9.75" customHeight="1" x14ac:dyDescent="0.25"/>
    <row r="2" spans="1:13" s="314" customFormat="1" ht="49.5" customHeight="1" x14ac:dyDescent="0.25">
      <c r="B2" s="1635"/>
      <c r="C2" s="1635"/>
      <c r="D2" s="1026"/>
      <c r="E2" s="1636"/>
      <c r="F2" s="1636"/>
      <c r="G2" s="1636"/>
      <c r="H2" s="1636"/>
      <c r="I2" s="1636"/>
    </row>
    <row r="3" spans="1:13" s="314" customFormat="1" ht="14.25" customHeight="1" x14ac:dyDescent="0.25">
      <c r="B3" s="1026"/>
      <c r="C3" s="1026"/>
      <c r="D3" s="1026"/>
      <c r="G3" s="1026"/>
      <c r="I3" s="1026"/>
      <c r="K3" s="1026"/>
      <c r="M3" s="1026"/>
    </row>
    <row r="4" spans="1:13" s="315" customFormat="1" ht="21.75" customHeight="1" x14ac:dyDescent="0.2">
      <c r="B4" s="1413" t="s">
        <v>446</v>
      </c>
      <c r="C4" s="1413"/>
      <c r="D4" s="1413"/>
      <c r="E4" s="1413"/>
      <c r="F4" s="1413"/>
      <c r="G4" s="1413"/>
      <c r="H4" s="1413"/>
      <c r="I4" s="1413"/>
      <c r="J4" s="1413"/>
      <c r="K4" s="1413"/>
      <c r="L4" s="1413"/>
      <c r="M4" s="1413"/>
    </row>
    <row r="5" spans="1:13" s="315" customFormat="1" ht="18.75" customHeight="1" x14ac:dyDescent="0.2">
      <c r="B5" s="1414" t="str">
        <f>porsaad!$B$6</f>
        <v>Situación a 31 de agosto de 2024</v>
      </c>
      <c r="C5" s="1414"/>
      <c r="D5" s="1414"/>
      <c r="E5" s="1414"/>
      <c r="F5" s="1414"/>
      <c r="G5" s="1414"/>
      <c r="H5" s="1414"/>
      <c r="I5" s="1414"/>
      <c r="J5" s="1414"/>
      <c r="K5" s="1414"/>
      <c r="L5" s="1414"/>
      <c r="M5" s="1414"/>
    </row>
    <row r="6" spans="1:13" s="315" customFormat="1" ht="4.5" customHeight="1" x14ac:dyDescent="0.2"/>
    <row r="7" spans="1:13" s="1030" customFormat="1" ht="15" customHeight="1" x14ac:dyDescent="0.2">
      <c r="A7" s="1027"/>
      <c r="B7" s="1637" t="s">
        <v>12</v>
      </c>
      <c r="C7" s="1328" t="s">
        <v>68</v>
      </c>
      <c r="D7" s="1028"/>
      <c r="E7" s="1330" t="s">
        <v>140</v>
      </c>
      <c r="F7" s="1029"/>
      <c r="G7" s="1330" t="s">
        <v>142</v>
      </c>
      <c r="H7" s="1029"/>
      <c r="I7" s="1330" t="s">
        <v>144</v>
      </c>
      <c r="J7" s="1029"/>
      <c r="K7" s="1330" t="s">
        <v>146</v>
      </c>
      <c r="L7" s="1029"/>
      <c r="M7" s="1330" t="s">
        <v>148</v>
      </c>
    </row>
    <row r="8" spans="1:13" s="1030" customFormat="1" ht="19.5" customHeight="1" x14ac:dyDescent="0.2">
      <c r="A8" s="1027"/>
      <c r="B8" s="1638"/>
      <c r="C8" s="1329" t="s">
        <v>28</v>
      </c>
      <c r="D8" s="1028"/>
      <c r="E8" s="1329" t="s">
        <v>28</v>
      </c>
      <c r="F8" s="1028"/>
      <c r="G8" s="1329" t="s">
        <v>28</v>
      </c>
      <c r="H8" s="1028"/>
      <c r="I8" s="1329" t="s">
        <v>28</v>
      </c>
      <c r="J8" s="1028"/>
      <c r="K8" s="1329" t="s">
        <v>28</v>
      </c>
      <c r="L8" s="1028"/>
      <c r="M8" s="1329" t="s">
        <v>28</v>
      </c>
    </row>
    <row r="9" spans="1:13" s="1030" customFormat="1" ht="6" customHeight="1" x14ac:dyDescent="0.2">
      <c r="A9" s="1027"/>
      <c r="B9" s="1031"/>
      <c r="C9" s="1031"/>
      <c r="D9" s="1031"/>
      <c r="E9" s="1031"/>
      <c r="F9" s="1031"/>
      <c r="G9" s="1031"/>
      <c r="H9" s="1031"/>
      <c r="I9" s="1031"/>
      <c r="J9" s="1031"/>
      <c r="K9" s="1031"/>
      <c r="L9" s="1031"/>
      <c r="M9" s="1031"/>
    </row>
    <row r="10" spans="1:13" s="1037" customFormat="1" ht="18" customHeight="1" x14ac:dyDescent="0.2">
      <c r="A10" s="1032"/>
      <c r="B10" s="1033" t="s">
        <v>8</v>
      </c>
      <c r="C10" s="1034">
        <f>M10+K10+I10+G10+E10</f>
        <v>100</v>
      </c>
      <c r="D10" s="1035"/>
      <c r="E10" s="1036">
        <v>38.058781095106234</v>
      </c>
      <c r="F10" s="1035"/>
      <c r="G10" s="1036">
        <v>45.413399111069744</v>
      </c>
      <c r="H10" s="1035"/>
      <c r="I10" s="1036">
        <v>13.791217741372488</v>
      </c>
      <c r="J10" s="1035"/>
      <c r="K10" s="1036">
        <v>2.5248411793451702</v>
      </c>
      <c r="L10" s="1035"/>
      <c r="M10" s="1036">
        <v>0.21176087310636912</v>
      </c>
    </row>
    <row r="11" spans="1:13" s="1037" customFormat="1" ht="18" customHeight="1" x14ac:dyDescent="0.2">
      <c r="A11" s="1032"/>
      <c r="B11" s="1038" t="s">
        <v>7</v>
      </c>
      <c r="C11" s="1039">
        <f t="shared" ref="C11:C28" si="0">M11+K11+I11+G11+E11</f>
        <v>99.999999999999986</v>
      </c>
      <c r="D11" s="1035"/>
      <c r="E11" s="1040">
        <v>20.998364825581394</v>
      </c>
      <c r="F11" s="1035"/>
      <c r="G11" s="1040">
        <v>56.209120639534881</v>
      </c>
      <c r="H11" s="1035"/>
      <c r="I11" s="1040">
        <v>16.510719476744189</v>
      </c>
      <c r="J11" s="1035"/>
      <c r="K11" s="1040">
        <v>5.527797965116279</v>
      </c>
      <c r="L11" s="1035"/>
      <c r="M11" s="1040">
        <v>0.7539970930232559</v>
      </c>
    </row>
    <row r="12" spans="1:13" s="1037" customFormat="1" ht="18" customHeight="1" x14ac:dyDescent="0.2">
      <c r="A12" s="1032"/>
      <c r="B12" s="1038" t="s">
        <v>37</v>
      </c>
      <c r="C12" s="1039">
        <f t="shared" si="0"/>
        <v>100</v>
      </c>
      <c r="D12" s="1035"/>
      <c r="E12" s="1040">
        <v>24.355179704016912</v>
      </c>
      <c r="F12" s="1035"/>
      <c r="G12" s="1040">
        <v>45.623678646934465</v>
      </c>
      <c r="H12" s="1035"/>
      <c r="I12" s="1040">
        <v>22.080338266384778</v>
      </c>
      <c r="J12" s="1035"/>
      <c r="K12" s="1040">
        <v>6.8752642706131075</v>
      </c>
      <c r="L12" s="1035"/>
      <c r="M12" s="1040">
        <v>1.06553911205074</v>
      </c>
    </row>
    <row r="13" spans="1:13" s="1037" customFormat="1" ht="18" customHeight="1" x14ac:dyDescent="0.2">
      <c r="A13" s="1032"/>
      <c r="B13" s="1038" t="s">
        <v>38</v>
      </c>
      <c r="C13" s="1039">
        <f t="shared" si="0"/>
        <v>100</v>
      </c>
      <c r="D13" s="1035"/>
      <c r="E13" s="1040">
        <v>24.955851661582919</v>
      </c>
      <c r="F13" s="1035"/>
      <c r="G13" s="1040">
        <v>52.119120244019911</v>
      </c>
      <c r="H13" s="1035"/>
      <c r="I13" s="1040">
        <v>17.318189115427838</v>
      </c>
      <c r="J13" s="1035"/>
      <c r="K13" s="1040">
        <v>5.1332477123133726</v>
      </c>
      <c r="L13" s="1035"/>
      <c r="M13" s="1040">
        <v>0.47359126665596402</v>
      </c>
    </row>
    <row r="14" spans="1:13" s="1037" customFormat="1" ht="18" customHeight="1" x14ac:dyDescent="0.2">
      <c r="A14" s="1032"/>
      <c r="B14" s="1038" t="s">
        <v>6</v>
      </c>
      <c r="C14" s="1039">
        <f t="shared" si="0"/>
        <v>100</v>
      </c>
      <c r="D14" s="1035"/>
      <c r="E14" s="1040">
        <v>35.068450366977252</v>
      </c>
      <c r="F14" s="1035"/>
      <c r="G14" s="1040">
        <v>46.447347873614078</v>
      </c>
      <c r="H14" s="1035"/>
      <c r="I14" s="1040">
        <v>13.903492790588725</v>
      </c>
      <c r="J14" s="1035"/>
      <c r="K14" s="1040">
        <v>3.9768882411118631</v>
      </c>
      <c r="L14" s="1035"/>
      <c r="M14" s="1040">
        <v>0.60382072770808393</v>
      </c>
    </row>
    <row r="15" spans="1:13" s="1037" customFormat="1" ht="18" customHeight="1" x14ac:dyDescent="0.2">
      <c r="A15" s="1032"/>
      <c r="B15" s="1038" t="s">
        <v>5</v>
      </c>
      <c r="C15" s="1039">
        <f t="shared" si="0"/>
        <v>100.00000000000001</v>
      </c>
      <c r="D15" s="1035"/>
      <c r="E15" s="1040">
        <v>22.651579846285227</v>
      </c>
      <c r="F15" s="1035"/>
      <c r="G15" s="1040">
        <v>47.363364645602054</v>
      </c>
      <c r="H15" s="1035"/>
      <c r="I15" s="1040">
        <v>21.231853116994024</v>
      </c>
      <c r="J15" s="1035"/>
      <c r="K15" s="1040">
        <v>7.4722459436379163</v>
      </c>
      <c r="L15" s="1035"/>
      <c r="M15" s="1040">
        <v>1.2809564474807857</v>
      </c>
    </row>
    <row r="16" spans="1:13" s="1037" customFormat="1" ht="18" customHeight="1" x14ac:dyDescent="0.2">
      <c r="A16" s="1032"/>
      <c r="B16" s="1038" t="s">
        <v>4</v>
      </c>
      <c r="C16" s="1039">
        <f t="shared" si="0"/>
        <v>100</v>
      </c>
      <c r="D16" s="1035"/>
      <c r="E16" s="1040">
        <v>24.194501505473166</v>
      </c>
      <c r="F16" s="1035"/>
      <c r="G16" s="1040">
        <v>52.570560261136279</v>
      </c>
      <c r="H16" s="1035"/>
      <c r="I16" s="1040">
        <v>18.496215212313928</v>
      </c>
      <c r="J16" s="1035"/>
      <c r="K16" s="1040">
        <v>4.4179306075358076</v>
      </c>
      <c r="L16" s="1035"/>
      <c r="M16" s="1040">
        <v>0.32079241354081661</v>
      </c>
    </row>
    <row r="17" spans="1:13" s="1037" customFormat="1" ht="18" customHeight="1" x14ac:dyDescent="0.2">
      <c r="A17" s="1032"/>
      <c r="B17" s="1038" t="s">
        <v>40</v>
      </c>
      <c r="C17" s="1039">
        <f t="shared" si="0"/>
        <v>99.999999999999986</v>
      </c>
      <c r="D17" s="1035"/>
      <c r="E17" s="1040">
        <v>31.922961780261449</v>
      </c>
      <c r="F17" s="1035"/>
      <c r="G17" s="1040">
        <v>47.644945614210158</v>
      </c>
      <c r="H17" s="1035"/>
      <c r="I17" s="1040">
        <v>14.908691747330604</v>
      </c>
      <c r="J17" s="1035"/>
      <c r="K17" s="1040">
        <v>4.5454545454545459</v>
      </c>
      <c r="L17" s="1035"/>
      <c r="M17" s="1040">
        <v>0.97794631274323918</v>
      </c>
    </row>
    <row r="18" spans="1:13" s="1037" customFormat="1" ht="18" customHeight="1" x14ac:dyDescent="0.2">
      <c r="A18" s="1032"/>
      <c r="B18" s="1038" t="s">
        <v>41</v>
      </c>
      <c r="C18" s="1039">
        <f t="shared" si="0"/>
        <v>100</v>
      </c>
      <c r="D18" s="1035"/>
      <c r="E18" s="1040">
        <v>22.317175063396903</v>
      </c>
      <c r="F18" s="1035"/>
      <c r="G18" s="1040">
        <v>43.044663666612919</v>
      </c>
      <c r="H18" s="1035"/>
      <c r="I18" s="1040">
        <v>21.892818926723443</v>
      </c>
      <c r="J18" s="1035"/>
      <c r="K18" s="1040">
        <v>11.052315269491798</v>
      </c>
      <c r="L18" s="1035"/>
      <c r="M18" s="1040">
        <v>1.6930270737749373</v>
      </c>
    </row>
    <row r="19" spans="1:13" s="1037" customFormat="1" ht="18" customHeight="1" x14ac:dyDescent="0.2">
      <c r="A19" s="1032"/>
      <c r="B19" s="1038" t="s">
        <v>3</v>
      </c>
      <c r="C19" s="1039">
        <f t="shared" si="0"/>
        <v>100</v>
      </c>
      <c r="D19" s="1035"/>
      <c r="E19" s="1040">
        <v>24.118448542101916</v>
      </c>
      <c r="F19" s="1035"/>
      <c r="G19" s="1040">
        <v>54.731583250068127</v>
      </c>
      <c r="H19" s="1035"/>
      <c r="I19" s="1040">
        <v>16.289399582160051</v>
      </c>
      <c r="J19" s="1035"/>
      <c r="K19" s="1040">
        <v>4.3655191207194113</v>
      </c>
      <c r="L19" s="1035"/>
      <c r="M19" s="1040">
        <v>0.49504950495049505</v>
      </c>
    </row>
    <row r="20" spans="1:13" s="1037" customFormat="1" ht="18" customHeight="1" x14ac:dyDescent="0.2">
      <c r="A20" s="1032"/>
      <c r="B20" s="1038" t="s">
        <v>2</v>
      </c>
      <c r="C20" s="1039">
        <f t="shared" si="0"/>
        <v>100</v>
      </c>
      <c r="D20" s="1035"/>
      <c r="E20" s="1040">
        <v>37.265889986727622</v>
      </c>
      <c r="F20" s="1035"/>
      <c r="G20" s="1040">
        <v>44.904881285946026</v>
      </c>
      <c r="H20" s="1035"/>
      <c r="I20" s="1040">
        <v>15.248488423536353</v>
      </c>
      <c r="J20" s="1035"/>
      <c r="K20" s="1040">
        <v>2.418522341837487</v>
      </c>
      <c r="L20" s="1035"/>
      <c r="M20" s="1040">
        <v>0.16221796195251437</v>
      </c>
    </row>
    <row r="21" spans="1:13" s="1037" customFormat="1" ht="18" customHeight="1" x14ac:dyDescent="0.2">
      <c r="A21" s="1032"/>
      <c r="B21" s="1038" t="s">
        <v>35</v>
      </c>
      <c r="C21" s="1039">
        <f t="shared" si="0"/>
        <v>100</v>
      </c>
      <c r="D21" s="1035"/>
      <c r="E21" s="1040">
        <v>39.25489797990052</v>
      </c>
      <c r="F21" s="1035"/>
      <c r="G21" s="1040">
        <v>45.553750888234696</v>
      </c>
      <c r="H21" s="1035"/>
      <c r="I21" s="1040">
        <v>12.638310831387676</v>
      </c>
      <c r="J21" s="1035"/>
      <c r="K21" s="1040">
        <v>2.2637295706019693</v>
      </c>
      <c r="L21" s="1035"/>
      <c r="M21" s="1040">
        <v>0.28931072987513956</v>
      </c>
    </row>
    <row r="22" spans="1:13" s="1037" customFormat="1" ht="18" customHeight="1" x14ac:dyDescent="0.2">
      <c r="A22" s="1032"/>
      <c r="B22" s="1038" t="s">
        <v>42</v>
      </c>
      <c r="C22" s="1039">
        <f t="shared" si="0"/>
        <v>100</v>
      </c>
      <c r="D22" s="1035"/>
      <c r="E22" s="1040">
        <v>36.904317041990367</v>
      </c>
      <c r="F22" s="1035"/>
      <c r="G22" s="1040">
        <v>41.21152522371915</v>
      </c>
      <c r="H22" s="1035"/>
      <c r="I22" s="1040">
        <v>16.67813944340643</v>
      </c>
      <c r="J22" s="1035"/>
      <c r="K22" s="1040">
        <v>4.6926934801848761</v>
      </c>
      <c r="L22" s="1035"/>
      <c r="M22" s="1040">
        <v>0.51332481069918379</v>
      </c>
    </row>
    <row r="23" spans="1:13" s="1037" customFormat="1" ht="18" customHeight="1" x14ac:dyDescent="0.2">
      <c r="A23" s="1032">
        <v>47094</v>
      </c>
      <c r="B23" s="1038" t="s">
        <v>43</v>
      </c>
      <c r="C23" s="1039">
        <f t="shared" si="0"/>
        <v>100</v>
      </c>
      <c r="D23" s="1035"/>
      <c r="E23" s="1040">
        <v>34.725791057925264</v>
      </c>
      <c r="F23" s="1035"/>
      <c r="G23" s="1040">
        <v>44.115703692827253</v>
      </c>
      <c r="H23" s="1035"/>
      <c r="I23" s="1040">
        <v>14.657514132589384</v>
      </c>
      <c r="J23" s="1035"/>
      <c r="K23" s="1040">
        <v>5.7558182218632989</v>
      </c>
      <c r="L23" s="1035"/>
      <c r="M23" s="1040">
        <v>0.7451728947948022</v>
      </c>
    </row>
    <row r="24" spans="1:13" s="1037" customFormat="1" ht="18" customHeight="1" x14ac:dyDescent="0.2">
      <c r="B24" s="1038" t="s">
        <v>44</v>
      </c>
      <c r="C24" s="1039">
        <f t="shared" si="0"/>
        <v>100</v>
      </c>
      <c r="D24" s="1035"/>
      <c r="E24" s="1040">
        <v>19.650397721693018</v>
      </c>
      <c r="F24" s="1035"/>
      <c r="G24" s="1040">
        <v>54.915054502602381</v>
      </c>
      <c r="H24" s="1035"/>
      <c r="I24" s="1040">
        <v>16.92035745850928</v>
      </c>
      <c r="J24" s="1035"/>
      <c r="K24" s="1040">
        <v>7.5616223116959631</v>
      </c>
      <c r="L24" s="1035"/>
      <c r="M24" s="1040">
        <v>0.95256800549936171</v>
      </c>
    </row>
    <row r="25" spans="1:13" s="1037" customFormat="1" ht="18" customHeight="1" x14ac:dyDescent="0.2">
      <c r="B25" s="1038" t="s">
        <v>45</v>
      </c>
      <c r="C25" s="1039">
        <f t="shared" si="0"/>
        <v>100</v>
      </c>
      <c r="D25" s="1035"/>
      <c r="E25" s="1040">
        <v>20.068610634648369</v>
      </c>
      <c r="F25" s="1035"/>
      <c r="G25" s="1040">
        <v>42.820952632273382</v>
      </c>
      <c r="H25" s="1035"/>
      <c r="I25" s="1040">
        <v>22.074152262831507</v>
      </c>
      <c r="J25" s="1035"/>
      <c r="K25" s="1040">
        <v>12.748383691779919</v>
      </c>
      <c r="L25" s="1035"/>
      <c r="M25" s="1040">
        <v>2.2879007784668164</v>
      </c>
    </row>
    <row r="26" spans="1:13" s="1037" customFormat="1" ht="18" customHeight="1" x14ac:dyDescent="0.2">
      <c r="B26" s="1038" t="s">
        <v>46</v>
      </c>
      <c r="C26" s="1039">
        <f t="shared" si="0"/>
        <v>100.00000000000001</v>
      </c>
      <c r="D26" s="1035"/>
      <c r="E26" s="1040">
        <v>21.619365609348915</v>
      </c>
      <c r="F26" s="1035"/>
      <c r="G26" s="1040">
        <v>35.976627712854757</v>
      </c>
      <c r="H26" s="1035"/>
      <c r="I26" s="1040">
        <v>23.789649415692821</v>
      </c>
      <c r="J26" s="1035"/>
      <c r="K26" s="1040">
        <v>16.026711185308848</v>
      </c>
      <c r="L26" s="1035"/>
      <c r="M26" s="1040">
        <v>2.5876460767946576</v>
      </c>
    </row>
    <row r="27" spans="1:13" s="1037" customFormat="1" ht="18" customHeight="1" x14ac:dyDescent="0.2">
      <c r="B27" s="1041" t="s">
        <v>1</v>
      </c>
      <c r="C27" s="1042">
        <f t="shared" si="0"/>
        <v>100</v>
      </c>
      <c r="D27" s="1035"/>
      <c r="E27" s="1043">
        <v>64.521276595744681</v>
      </c>
      <c r="F27" s="1035"/>
      <c r="G27" s="1043">
        <v>28.617021276595743</v>
      </c>
      <c r="H27" s="1035"/>
      <c r="I27" s="1043">
        <v>5.7978723404255321</v>
      </c>
      <c r="J27" s="1035"/>
      <c r="K27" s="1043">
        <v>0.7978723404255319</v>
      </c>
      <c r="L27" s="1035"/>
      <c r="M27" s="1043">
        <v>0.26595744680851063</v>
      </c>
    </row>
    <row r="28" spans="1:13" s="1300" customFormat="1" ht="18" customHeight="1" x14ac:dyDescent="0.2">
      <c r="B28" s="1301" t="s">
        <v>0</v>
      </c>
      <c r="C28" s="1302">
        <f t="shared" si="0"/>
        <v>100</v>
      </c>
      <c r="D28" s="1303"/>
      <c r="E28" s="1302">
        <v>28.021815220267491</v>
      </c>
      <c r="F28" s="1303"/>
      <c r="G28" s="1304">
        <v>47.240377805136589</v>
      </c>
      <c r="H28" s="1305"/>
      <c r="I28" s="1302">
        <v>17.574815526073529</v>
      </c>
      <c r="J28" s="1303"/>
      <c r="K28" s="1302">
        <v>6.2875622505422903</v>
      </c>
      <c r="L28" s="1303"/>
      <c r="M28" s="1302">
        <v>0.87542919798009566</v>
      </c>
    </row>
    <row r="29" spans="1:13" s="1024" customFormat="1" ht="6.75" customHeight="1" x14ac:dyDescent="0.2">
      <c r="B29" s="1634"/>
      <c r="C29" s="1634"/>
      <c r="D29" s="1044"/>
    </row>
    <row r="30" spans="1:13" x14ac:dyDescent="0.25">
      <c r="E30" s="1045"/>
    </row>
    <row r="31" spans="1:13" x14ac:dyDescent="0.25">
      <c r="E31" s="1045"/>
      <c r="G31" s="1045"/>
    </row>
    <row r="32" spans="1:13" x14ac:dyDescent="0.25">
      <c r="B32" s="1045"/>
      <c r="G32" s="1045"/>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50" customWidth="1"/>
    <col min="2" max="2" width="30.28515625" style="750" customWidth="1"/>
    <col min="3" max="3" width="11.28515625" style="750" customWidth="1"/>
    <col min="4" max="4" width="0.85546875" style="750" customWidth="1"/>
    <col min="5" max="5" width="10" style="750" customWidth="1"/>
    <col min="6" max="6" width="0.7109375" style="750" customWidth="1"/>
    <col min="7" max="7" width="10" style="750" customWidth="1"/>
    <col min="8" max="8" width="0.7109375" style="750" customWidth="1"/>
    <col min="9" max="9" width="10" style="750" customWidth="1"/>
    <col min="10" max="10" width="0.7109375" style="750" customWidth="1"/>
    <col min="11" max="11" width="11.85546875" style="750" customWidth="1"/>
    <col min="12" max="12" width="0.7109375" style="750" customWidth="1"/>
    <col min="13" max="13" width="10" style="750" customWidth="1"/>
    <col min="14" max="14" width="0.7109375" style="750" customWidth="1"/>
    <col min="15" max="15" width="13.85546875" style="750" bestFit="1" customWidth="1"/>
    <col min="16" max="16" width="0.7109375" style="750" customWidth="1"/>
    <col min="17" max="17" width="8.140625" style="750" bestFit="1" customWidth="1"/>
    <col min="18" max="18" width="0.7109375" style="750" customWidth="1"/>
    <col min="19" max="19" width="14.42578125" style="750" bestFit="1" customWidth="1"/>
    <col min="20" max="20" width="0.7109375" style="750" customWidth="1"/>
    <col min="21" max="21" width="11.140625" style="750" customWidth="1"/>
    <col min="22" max="16384" width="11.42578125" style="750"/>
  </cols>
  <sheetData>
    <row r="1" spans="1:21" ht="9.75" customHeight="1" x14ac:dyDescent="0.25"/>
    <row r="2" spans="1:21" s="343" customFormat="1" ht="49.5" customHeight="1" x14ac:dyDescent="0.25">
      <c r="B2" s="1386"/>
      <c r="C2" s="1386"/>
      <c r="D2" s="344"/>
      <c r="E2" s="1584"/>
      <c r="F2" s="1584"/>
      <c r="G2" s="1584"/>
      <c r="H2" s="1584"/>
      <c r="I2" s="1584"/>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13" t="s">
        <v>445</v>
      </c>
      <c r="C4" s="1413"/>
      <c r="D4" s="1413"/>
      <c r="E4" s="1413"/>
      <c r="F4" s="1413"/>
      <c r="G4" s="1413"/>
      <c r="H4" s="1413"/>
      <c r="I4" s="1413"/>
      <c r="J4" s="1413"/>
      <c r="K4" s="1413"/>
      <c r="L4" s="1413"/>
      <c r="M4" s="1413"/>
      <c r="N4" s="1413"/>
      <c r="O4" s="1413"/>
      <c r="P4" s="1413"/>
      <c r="Q4" s="1413"/>
      <c r="R4" s="1413"/>
      <c r="S4" s="1413"/>
      <c r="T4" s="1413"/>
      <c r="U4" s="1413"/>
    </row>
    <row r="5" spans="1:21" s="345" customFormat="1" ht="18.75" customHeight="1" x14ac:dyDescent="0.2">
      <c r="B5" s="1414" t="str">
        <f>porsaad!$B$6</f>
        <v>Situación a 31 de agosto de 2024</v>
      </c>
      <c r="C5" s="1414"/>
      <c r="D5" s="1414"/>
      <c r="E5" s="1414"/>
      <c r="F5" s="1414"/>
      <c r="G5" s="1414"/>
      <c r="H5" s="1414"/>
      <c r="I5" s="1414"/>
      <c r="J5" s="1414"/>
      <c r="K5" s="1414"/>
      <c r="L5" s="1414"/>
      <c r="M5" s="1414"/>
      <c r="N5" s="1414"/>
      <c r="O5" s="1414"/>
      <c r="P5" s="1414"/>
      <c r="Q5" s="1414"/>
      <c r="R5" s="1414"/>
      <c r="S5" s="1414"/>
      <c r="T5" s="1414"/>
      <c r="U5" s="1414"/>
    </row>
    <row r="6" spans="1:21" s="345" customFormat="1" ht="4.5" customHeight="1" x14ac:dyDescent="0.2"/>
    <row r="7" spans="1:21" s="322" customFormat="1" ht="15" customHeight="1" x14ac:dyDescent="0.2">
      <c r="A7" s="316"/>
      <c r="B7" s="1639" t="s">
        <v>12</v>
      </c>
      <c r="C7" s="1331" t="s">
        <v>68</v>
      </c>
      <c r="D7" s="922"/>
      <c r="E7" s="1326" t="s">
        <v>139</v>
      </c>
      <c r="F7" s="923"/>
      <c r="G7" s="1326" t="s">
        <v>143</v>
      </c>
      <c r="H7" s="923"/>
      <c r="I7" s="1326" t="s">
        <v>141</v>
      </c>
      <c r="J7" s="923"/>
      <c r="K7" s="1326" t="s">
        <v>147</v>
      </c>
      <c r="L7" s="923"/>
      <c r="M7" s="1326" t="s">
        <v>145</v>
      </c>
      <c r="N7" s="923"/>
      <c r="O7" s="1326" t="s">
        <v>151</v>
      </c>
      <c r="P7" s="923"/>
      <c r="Q7" s="1326" t="s">
        <v>149</v>
      </c>
      <c r="R7" s="923"/>
      <c r="S7" s="1326" t="s">
        <v>191</v>
      </c>
      <c r="T7" s="923"/>
      <c r="U7" s="1326" t="s">
        <v>150</v>
      </c>
    </row>
    <row r="8" spans="1:21" s="322" customFormat="1" ht="19.5" customHeight="1" x14ac:dyDescent="0.2">
      <c r="A8" s="316"/>
      <c r="B8" s="1640"/>
      <c r="C8" s="1332" t="s">
        <v>28</v>
      </c>
      <c r="D8" s="922"/>
      <c r="E8" s="1332" t="s">
        <v>28</v>
      </c>
      <c r="F8" s="922"/>
      <c r="G8" s="1332" t="s">
        <v>28</v>
      </c>
      <c r="H8" s="922"/>
      <c r="I8" s="1332" t="s">
        <v>28</v>
      </c>
      <c r="J8" s="922"/>
      <c r="K8" s="1332" t="s">
        <v>28</v>
      </c>
      <c r="L8" s="922"/>
      <c r="M8" s="1332" t="s">
        <v>28</v>
      </c>
      <c r="N8" s="922"/>
      <c r="O8" s="1332" t="s">
        <v>28</v>
      </c>
      <c r="P8" s="922"/>
      <c r="Q8" s="1332" t="s">
        <v>28</v>
      </c>
      <c r="R8" s="922"/>
      <c r="S8" s="1332" t="s">
        <v>28</v>
      </c>
      <c r="T8" s="922"/>
      <c r="U8" s="1332" t="s">
        <v>28</v>
      </c>
    </row>
    <row r="9" spans="1:21" s="322" customFormat="1" ht="6" customHeight="1" x14ac:dyDescent="0.2">
      <c r="A9" s="316"/>
      <c r="B9" s="925"/>
      <c r="C9" s="925"/>
      <c r="D9" s="925"/>
      <c r="E9" s="925"/>
      <c r="F9" s="925"/>
      <c r="G9" s="925"/>
      <c r="H9" s="925"/>
      <c r="I9" s="925"/>
      <c r="J9" s="925"/>
      <c r="K9" s="925"/>
      <c r="L9" s="925"/>
      <c r="M9" s="925"/>
      <c r="N9" s="925"/>
      <c r="O9" s="925"/>
      <c r="P9" s="925"/>
      <c r="Q9" s="925"/>
      <c r="R9" s="925"/>
      <c r="S9" s="925"/>
      <c r="T9" s="925"/>
      <c r="U9" s="925"/>
    </row>
    <row r="10" spans="1:21" s="331" customFormat="1" ht="18" customHeight="1" x14ac:dyDescent="0.2">
      <c r="A10" s="330"/>
      <c r="B10" s="928" t="s">
        <v>8</v>
      </c>
      <c r="C10" s="1046">
        <f>K10+M10+G10+I10+E10+S10+O10+U10+Q10</f>
        <v>99.999999999999986</v>
      </c>
      <c r="D10" s="932"/>
      <c r="E10" s="1046">
        <v>23.014611162045796</v>
      </c>
      <c r="F10" s="932"/>
      <c r="G10" s="1046">
        <v>42.47449719730291</v>
      </c>
      <c r="H10" s="932"/>
      <c r="I10" s="1046">
        <v>18.319078069330487</v>
      </c>
      <c r="J10" s="932"/>
      <c r="K10" s="1046">
        <v>5.2270590829435868</v>
      </c>
      <c r="L10" s="932"/>
      <c r="M10" s="1046">
        <v>4.0386690960576548</v>
      </c>
      <c r="N10" s="932"/>
      <c r="O10" s="1046">
        <v>0.84371046920514814</v>
      </c>
      <c r="P10" s="932"/>
      <c r="Q10" s="1046">
        <v>0.77059663212134577</v>
      </c>
      <c r="R10" s="932"/>
      <c r="S10" s="1046">
        <v>0.2854921257557998</v>
      </c>
      <c r="T10" s="932"/>
      <c r="U10" s="1046">
        <v>5.0262861652372717</v>
      </c>
    </row>
    <row r="11" spans="1:21" s="331" customFormat="1" ht="18" customHeight="1" x14ac:dyDescent="0.2">
      <c r="A11" s="330"/>
      <c r="B11" s="933" t="s">
        <v>7</v>
      </c>
      <c r="C11" s="1047">
        <f t="shared" ref="C11:C27" si="0">K11+M11+G11+I11+E11+S11+O11+U11+Q11</f>
        <v>100</v>
      </c>
      <c r="D11" s="932"/>
      <c r="E11" s="1047">
        <v>8.0960734043988669</v>
      </c>
      <c r="F11" s="932"/>
      <c r="G11" s="1047">
        <v>5.5727971933612199</v>
      </c>
      <c r="H11" s="932"/>
      <c r="I11" s="1047">
        <v>15.472495839517833</v>
      </c>
      <c r="J11" s="932"/>
      <c r="K11" s="1047">
        <v>1.8036252417577474</v>
      </c>
      <c r="L11" s="932"/>
      <c r="M11" s="1047">
        <v>0.76912697341789227</v>
      </c>
      <c r="N11" s="932"/>
      <c r="O11" s="1047">
        <v>0.32834075473395402</v>
      </c>
      <c r="P11" s="932"/>
      <c r="Q11" s="1047">
        <v>8.9956371159987406E-2</v>
      </c>
      <c r="R11" s="932"/>
      <c r="S11" s="1047">
        <v>0.11694328250798362</v>
      </c>
      <c r="T11" s="932"/>
      <c r="U11" s="1047">
        <v>67.750640939144517</v>
      </c>
    </row>
    <row r="12" spans="1:21" s="331" customFormat="1" ht="18" customHeight="1" x14ac:dyDescent="0.2">
      <c r="A12" s="330"/>
      <c r="B12" s="933" t="s">
        <v>37</v>
      </c>
      <c r="C12" s="1047">
        <f t="shared" si="0"/>
        <v>100</v>
      </c>
      <c r="D12" s="932"/>
      <c r="E12" s="1047">
        <v>37.011279789670084</v>
      </c>
      <c r="F12" s="932"/>
      <c r="G12" s="1047">
        <v>21.898057840725976</v>
      </c>
      <c r="H12" s="932"/>
      <c r="I12" s="1047">
        <v>23.823255025019083</v>
      </c>
      <c r="J12" s="932"/>
      <c r="K12" s="1047">
        <v>4.8681197523534898</v>
      </c>
      <c r="L12" s="932"/>
      <c r="M12" s="1047">
        <v>2.6715291323891104</v>
      </c>
      <c r="N12" s="932"/>
      <c r="O12" s="1047">
        <v>2.5697565940123823</v>
      </c>
      <c r="P12" s="932"/>
      <c r="Q12" s="1047">
        <v>1.5520312102451022</v>
      </c>
      <c r="R12" s="932"/>
      <c r="S12" s="1047">
        <v>0.19506403188872867</v>
      </c>
      <c r="T12" s="932"/>
      <c r="U12" s="1047">
        <v>5.4109066236960395</v>
      </c>
    </row>
    <row r="13" spans="1:21" s="331" customFormat="1" ht="18" customHeight="1" x14ac:dyDescent="0.2">
      <c r="A13" s="330"/>
      <c r="B13" s="933" t="s">
        <v>38</v>
      </c>
      <c r="C13" s="1047">
        <f t="shared" si="0"/>
        <v>99.999999999999986</v>
      </c>
      <c r="D13" s="932"/>
      <c r="E13" s="1047">
        <v>48.850252383623108</v>
      </c>
      <c r="F13" s="932"/>
      <c r="G13" s="1047">
        <v>15.247175707074753</v>
      </c>
      <c r="H13" s="932"/>
      <c r="I13" s="1047">
        <v>16.332825895360948</v>
      </c>
      <c r="J13" s="932"/>
      <c r="K13" s="1047">
        <v>5.1838794968351891</v>
      </c>
      <c r="L13" s="932"/>
      <c r="M13" s="1047">
        <v>2.5558849451165773</v>
      </c>
      <c r="N13" s="932"/>
      <c r="O13" s="1047">
        <v>1.866837593141575</v>
      </c>
      <c r="P13" s="932"/>
      <c r="Q13" s="1047">
        <v>1.2899607403252944</v>
      </c>
      <c r="R13" s="932"/>
      <c r="S13" s="1047">
        <v>0.85730310071308391</v>
      </c>
      <c r="T13" s="932"/>
      <c r="U13" s="1047">
        <v>7.8158801378094704</v>
      </c>
    </row>
    <row r="14" spans="1:21" s="331" customFormat="1" ht="18" customHeight="1" x14ac:dyDescent="0.2">
      <c r="A14" s="330"/>
      <c r="B14" s="933" t="s">
        <v>6</v>
      </c>
      <c r="C14" s="1047">
        <f t="shared" si="0"/>
        <v>100</v>
      </c>
      <c r="D14" s="932"/>
      <c r="E14" s="1047">
        <v>32.038329340693679</v>
      </c>
      <c r="F14" s="932"/>
      <c r="G14" s="1047">
        <v>35.871263410061452</v>
      </c>
      <c r="H14" s="932"/>
      <c r="I14" s="1047">
        <v>13.6287886678471</v>
      </c>
      <c r="J14" s="932"/>
      <c r="K14" s="1047">
        <v>6.32225809811478</v>
      </c>
      <c r="L14" s="932"/>
      <c r="M14" s="1047">
        <v>5.0307259660452033</v>
      </c>
      <c r="N14" s="932"/>
      <c r="O14" s="1047">
        <v>1.0467659618789709</v>
      </c>
      <c r="P14" s="932"/>
      <c r="Q14" s="1047">
        <v>1.1457139881262368</v>
      </c>
      <c r="R14" s="932"/>
      <c r="S14" s="1047">
        <v>0.26038954275596293</v>
      </c>
      <c r="T14" s="932"/>
      <c r="U14" s="1047">
        <v>4.6557650244766169</v>
      </c>
    </row>
    <row r="15" spans="1:21" s="331" customFormat="1" ht="18" customHeight="1" x14ac:dyDescent="0.2">
      <c r="A15" s="330"/>
      <c r="B15" s="933" t="s">
        <v>5</v>
      </c>
      <c r="C15" s="1047">
        <f t="shared" si="0"/>
        <v>100.00000000000001</v>
      </c>
      <c r="D15" s="932"/>
      <c r="E15" s="1047">
        <v>41.524338172502134</v>
      </c>
      <c r="F15" s="932"/>
      <c r="G15" s="1047">
        <v>17.03672075149445</v>
      </c>
      <c r="H15" s="932"/>
      <c r="I15" s="1047">
        <v>24.583689154568745</v>
      </c>
      <c r="J15" s="932"/>
      <c r="K15" s="1047">
        <v>4.9103330486763452</v>
      </c>
      <c r="L15" s="932"/>
      <c r="M15" s="1047">
        <v>1.675918018787361</v>
      </c>
      <c r="N15" s="932"/>
      <c r="O15" s="1047">
        <v>2.2630230572160546</v>
      </c>
      <c r="P15" s="932"/>
      <c r="Q15" s="1047">
        <v>2.2096498719043551</v>
      </c>
      <c r="R15" s="932"/>
      <c r="S15" s="1047">
        <v>0.60845431255337323</v>
      </c>
      <c r="T15" s="932"/>
      <c r="U15" s="1047">
        <v>5.1878736122971825</v>
      </c>
    </row>
    <row r="16" spans="1:21" s="331" customFormat="1" ht="18" customHeight="1" x14ac:dyDescent="0.2">
      <c r="A16" s="330"/>
      <c r="B16" s="933" t="s">
        <v>4</v>
      </c>
      <c r="C16" s="1047">
        <f t="shared" si="0"/>
        <v>100</v>
      </c>
      <c r="D16" s="932"/>
      <c r="E16" s="1047">
        <v>45.597793972818593</v>
      </c>
      <c r="F16" s="932"/>
      <c r="G16" s="1047">
        <v>18.301021413095473</v>
      </c>
      <c r="H16" s="932"/>
      <c r="I16" s="1047">
        <v>19.693857452376264</v>
      </c>
      <c r="J16" s="932"/>
      <c r="K16" s="1047">
        <v>5.1886659725934887</v>
      </c>
      <c r="L16" s="932"/>
      <c r="M16" s="1047">
        <v>2.0906609640113678</v>
      </c>
      <c r="N16" s="932"/>
      <c r="O16" s="1047">
        <v>1.8936942513858013</v>
      </c>
      <c r="P16" s="932"/>
      <c r="Q16" s="1047">
        <v>0.93137116970089195</v>
      </c>
      <c r="R16" s="932"/>
      <c r="S16" s="1047">
        <v>0.95669546132417915</v>
      </c>
      <c r="T16" s="932"/>
      <c r="U16" s="1047">
        <v>5.3462393426939414</v>
      </c>
    </row>
    <row r="17" spans="1:21" s="331" customFormat="1" ht="18" customHeight="1" x14ac:dyDescent="0.2">
      <c r="A17" s="330"/>
      <c r="B17" s="933" t="s">
        <v>40</v>
      </c>
      <c r="C17" s="1047">
        <f t="shared" si="0"/>
        <v>100</v>
      </c>
      <c r="D17" s="932"/>
      <c r="E17" s="1047">
        <v>33.63862618218019</v>
      </c>
      <c r="F17" s="932"/>
      <c r="G17" s="1047">
        <v>34.952712792434049</v>
      </c>
      <c r="H17" s="932"/>
      <c r="I17" s="1047">
        <v>13.554006968641117</v>
      </c>
      <c r="J17" s="932"/>
      <c r="K17" s="1047">
        <v>5.5798904927824786</v>
      </c>
      <c r="L17" s="932"/>
      <c r="M17" s="1047">
        <v>5.4355400696864109</v>
      </c>
      <c r="N17" s="932"/>
      <c r="O17" s="1047">
        <v>1.4235938277750124</v>
      </c>
      <c r="P17" s="932"/>
      <c r="Q17" s="1047">
        <v>0.62717770034843201</v>
      </c>
      <c r="R17" s="932"/>
      <c r="S17" s="1047">
        <v>0.20905923344947736</v>
      </c>
      <c r="T17" s="932"/>
      <c r="U17" s="1047">
        <v>4.5793927327028374</v>
      </c>
    </row>
    <row r="18" spans="1:21" s="331" customFormat="1" ht="18" customHeight="1" x14ac:dyDescent="0.2">
      <c r="A18" s="330"/>
      <c r="B18" s="933" t="s">
        <v>41</v>
      </c>
      <c r="C18" s="1047">
        <f t="shared" si="0"/>
        <v>100</v>
      </c>
      <c r="D18" s="932"/>
      <c r="E18" s="1047">
        <v>36.708220653870676</v>
      </c>
      <c r="F18" s="932"/>
      <c r="G18" s="1047">
        <v>18.498486614046275</v>
      </c>
      <c r="H18" s="932"/>
      <c r="I18" s="1047">
        <v>30.867210459585632</v>
      </c>
      <c r="J18" s="932"/>
      <c r="K18" s="1047">
        <v>3.9304062323652058</v>
      </c>
      <c r="L18" s="932"/>
      <c r="M18" s="1047">
        <v>3.0744087534536715</v>
      </c>
      <c r="N18" s="932"/>
      <c r="O18" s="1047">
        <v>1.4415642474477643</v>
      </c>
      <c r="P18" s="932"/>
      <c r="Q18" s="1047">
        <v>2.484444737594266</v>
      </c>
      <c r="R18" s="932"/>
      <c r="S18" s="1047">
        <v>0</v>
      </c>
      <c r="T18" s="932"/>
      <c r="U18" s="1047">
        <v>2.9952583016365089</v>
      </c>
    </row>
    <row r="19" spans="1:21" s="331" customFormat="1" ht="18" customHeight="1" x14ac:dyDescent="0.2">
      <c r="A19" s="330"/>
      <c r="B19" s="933" t="s">
        <v>3</v>
      </c>
      <c r="C19" s="1047">
        <f t="shared" si="0"/>
        <v>100</v>
      </c>
      <c r="D19" s="932"/>
      <c r="E19" s="1047">
        <v>46.719370468869542</v>
      </c>
      <c r="F19" s="932"/>
      <c r="G19" s="1047">
        <v>11.55142263834748</v>
      </c>
      <c r="H19" s="932"/>
      <c r="I19" s="1047">
        <v>13.643484279937338</v>
      </c>
      <c r="J19" s="932"/>
      <c r="K19" s="1047">
        <v>4.5912419395970714</v>
      </c>
      <c r="L19" s="932"/>
      <c r="M19" s="1047">
        <v>2.0191992422310467</v>
      </c>
      <c r="N19" s="932"/>
      <c r="O19" s="1047">
        <v>3.1339939524208535</v>
      </c>
      <c r="P19" s="932"/>
      <c r="Q19" s="1047">
        <v>2.6704069365004193</v>
      </c>
      <c r="R19" s="932"/>
      <c r="S19" s="1047">
        <v>0</v>
      </c>
      <c r="T19" s="932"/>
      <c r="U19" s="1047">
        <v>15.670880542096253</v>
      </c>
    </row>
    <row r="20" spans="1:21" s="331" customFormat="1" ht="18" customHeight="1" x14ac:dyDescent="0.2">
      <c r="A20" s="330"/>
      <c r="B20" s="933" t="s">
        <v>2</v>
      </c>
      <c r="C20" s="1047">
        <f t="shared" si="0"/>
        <v>100.00000000000001</v>
      </c>
      <c r="D20" s="932"/>
      <c r="E20" s="1047">
        <v>25.383480825958703</v>
      </c>
      <c r="F20" s="932"/>
      <c r="G20" s="1047">
        <v>37.330383480825958</v>
      </c>
      <c r="H20" s="932"/>
      <c r="I20" s="1047">
        <v>21.415929203539825</v>
      </c>
      <c r="J20" s="932"/>
      <c r="K20" s="1047">
        <v>5.221238938053097</v>
      </c>
      <c r="L20" s="932"/>
      <c r="M20" s="1047">
        <v>4.5722713864306783</v>
      </c>
      <c r="N20" s="932"/>
      <c r="O20" s="1047">
        <v>1.5929203539823009</v>
      </c>
      <c r="P20" s="932"/>
      <c r="Q20" s="1047">
        <v>0.87020648967551617</v>
      </c>
      <c r="R20" s="932"/>
      <c r="S20" s="1047">
        <v>0.20648967551622419</v>
      </c>
      <c r="T20" s="932"/>
      <c r="U20" s="1047">
        <v>3.4070796460176993</v>
      </c>
    </row>
    <row r="21" spans="1:21" s="331" customFormat="1" ht="18" customHeight="1" x14ac:dyDescent="0.2">
      <c r="A21" s="330"/>
      <c r="B21" s="933" t="s">
        <v>35</v>
      </c>
      <c r="C21" s="1047">
        <f t="shared" si="0"/>
        <v>99.999999999999986</v>
      </c>
      <c r="D21" s="932"/>
      <c r="E21" s="1047">
        <v>29.37344123784802</v>
      </c>
      <c r="F21" s="932"/>
      <c r="G21" s="1047">
        <v>37.756400468264872</v>
      </c>
      <c r="H21" s="932"/>
      <c r="I21" s="1047">
        <v>10.897338015982083</v>
      </c>
      <c r="J21" s="932"/>
      <c r="K21" s="1047">
        <v>4.998218557540592</v>
      </c>
      <c r="L21" s="932"/>
      <c r="M21" s="1047">
        <v>4.7233674352318422</v>
      </c>
      <c r="N21" s="932"/>
      <c r="O21" s="1047">
        <v>3.522166234030641</v>
      </c>
      <c r="P21" s="932"/>
      <c r="Q21" s="1047">
        <v>1.4200641319285385</v>
      </c>
      <c r="R21" s="932"/>
      <c r="S21" s="1047">
        <v>0</v>
      </c>
      <c r="T21" s="932"/>
      <c r="U21" s="1047">
        <v>7.3090039191734109</v>
      </c>
    </row>
    <row r="22" spans="1:21" s="331" customFormat="1" ht="18" customHeight="1" x14ac:dyDescent="0.2">
      <c r="A22" s="330"/>
      <c r="B22" s="933" t="s">
        <v>42</v>
      </c>
      <c r="C22" s="1047">
        <f t="shared" si="0"/>
        <v>100</v>
      </c>
      <c r="D22" s="932"/>
      <c r="E22" s="1047">
        <v>24.641101278269421</v>
      </c>
      <c r="F22" s="932"/>
      <c r="G22" s="1047">
        <v>37.75811209439528</v>
      </c>
      <c r="H22" s="932"/>
      <c r="I22" s="1047">
        <v>25.683382497541789</v>
      </c>
      <c r="J22" s="932"/>
      <c r="K22" s="1047">
        <v>1.7187807276302851</v>
      </c>
      <c r="L22" s="932"/>
      <c r="M22" s="1047">
        <v>5.8171091445427727</v>
      </c>
      <c r="N22" s="932"/>
      <c r="O22" s="1047">
        <v>0.58997050147492625</v>
      </c>
      <c r="P22" s="932"/>
      <c r="Q22" s="1047">
        <v>0.84169124877089485</v>
      </c>
      <c r="R22" s="932"/>
      <c r="S22" s="1047">
        <v>0</v>
      </c>
      <c r="T22" s="932"/>
      <c r="U22" s="1047">
        <v>2.9498525073746311</v>
      </c>
    </row>
    <row r="23" spans="1:21" s="331" customFormat="1" ht="18" customHeight="1" x14ac:dyDescent="0.2">
      <c r="A23" s="330">
        <v>47094</v>
      </c>
      <c r="B23" s="933" t="s">
        <v>43</v>
      </c>
      <c r="C23" s="1047">
        <f t="shared" si="0"/>
        <v>100</v>
      </c>
      <c r="D23" s="932"/>
      <c r="E23" s="1047">
        <v>37.792703516112461</v>
      </c>
      <c r="F23" s="932"/>
      <c r="G23" s="1047">
        <v>24.539381927622404</v>
      </c>
      <c r="H23" s="932"/>
      <c r="I23" s="1047">
        <v>20.678264699405418</v>
      </c>
      <c r="J23" s="932"/>
      <c r="K23" s="1047">
        <v>4.3639433311311748</v>
      </c>
      <c r="L23" s="932"/>
      <c r="M23" s="1047">
        <v>2.9288702928870292</v>
      </c>
      <c r="N23" s="932"/>
      <c r="O23" s="1047">
        <v>2.176466270278206</v>
      </c>
      <c r="P23" s="932"/>
      <c r="Q23" s="1047">
        <v>3.7877119577185638</v>
      </c>
      <c r="R23" s="932"/>
      <c r="S23" s="1047">
        <v>3.6702635249210897E-3</v>
      </c>
      <c r="T23" s="932"/>
      <c r="U23" s="1047">
        <v>3.7289877413198265</v>
      </c>
    </row>
    <row r="24" spans="1:21" s="331" customFormat="1" ht="18" customHeight="1" x14ac:dyDescent="0.2">
      <c r="B24" s="933" t="s">
        <v>44</v>
      </c>
      <c r="C24" s="1047">
        <f t="shared" si="0"/>
        <v>100.00000000000001</v>
      </c>
      <c r="D24" s="932"/>
      <c r="E24" s="1047">
        <v>46.854043392504927</v>
      </c>
      <c r="F24" s="932"/>
      <c r="G24" s="1047">
        <v>13.717948717948719</v>
      </c>
      <c r="H24" s="932"/>
      <c r="I24" s="1047">
        <v>15.601577909270217</v>
      </c>
      <c r="J24" s="932"/>
      <c r="K24" s="1047">
        <v>6.0749506903353057</v>
      </c>
      <c r="L24" s="932"/>
      <c r="M24" s="1047">
        <v>2.4260355029585798</v>
      </c>
      <c r="N24" s="932"/>
      <c r="O24" s="1047">
        <v>2.2090729783037477</v>
      </c>
      <c r="P24" s="932"/>
      <c r="Q24" s="1047">
        <v>1.0946745562130178</v>
      </c>
      <c r="R24" s="932"/>
      <c r="S24" s="1047">
        <v>0.14792899408284024</v>
      </c>
      <c r="T24" s="932"/>
      <c r="U24" s="1047">
        <v>11.873767258382644</v>
      </c>
    </row>
    <row r="25" spans="1:21" s="331" customFormat="1" ht="18" customHeight="1" x14ac:dyDescent="0.2">
      <c r="B25" s="933" t="s">
        <v>45</v>
      </c>
      <c r="C25" s="1047">
        <f t="shared" si="0"/>
        <v>100.00000000000001</v>
      </c>
      <c r="D25" s="932"/>
      <c r="E25" s="1047">
        <v>33.842339847561782</v>
      </c>
      <c r="F25" s="932"/>
      <c r="G25" s="1047">
        <v>20.663554606113351</v>
      </c>
      <c r="H25" s="932"/>
      <c r="I25" s="1047">
        <v>12.192420286415064</v>
      </c>
      <c r="J25" s="932"/>
      <c r="K25" s="1047">
        <v>4.417543582034444</v>
      </c>
      <c r="L25" s="932"/>
      <c r="M25" s="1047">
        <v>3.8478782604108974</v>
      </c>
      <c r="N25" s="932"/>
      <c r="O25" s="1047">
        <v>1.0892211936598359</v>
      </c>
      <c r="P25" s="932"/>
      <c r="Q25" s="1047">
        <v>1.7142706437745601</v>
      </c>
      <c r="R25" s="932"/>
      <c r="S25" s="1047">
        <v>19.745760476830974</v>
      </c>
      <c r="T25" s="932"/>
      <c r="U25" s="1047">
        <v>2.4870111031990927</v>
      </c>
    </row>
    <row r="26" spans="1:21" s="331" customFormat="1" ht="18" customHeight="1" x14ac:dyDescent="0.2">
      <c r="B26" s="933" t="s">
        <v>46</v>
      </c>
      <c r="C26" s="1047">
        <f t="shared" si="0"/>
        <v>99.999999999999986</v>
      </c>
      <c r="D26" s="932"/>
      <c r="E26" s="1047">
        <v>23.603002502085072</v>
      </c>
      <c r="F26" s="932"/>
      <c r="G26" s="1047">
        <v>28.10675562969141</v>
      </c>
      <c r="H26" s="932"/>
      <c r="I26" s="1047">
        <v>34.361968306922435</v>
      </c>
      <c r="J26" s="932"/>
      <c r="K26" s="1047">
        <v>6.839032527105922</v>
      </c>
      <c r="L26" s="932"/>
      <c r="M26" s="1047">
        <v>2.9190992493744785</v>
      </c>
      <c r="N26" s="932"/>
      <c r="O26" s="1047">
        <v>0.91743119266055051</v>
      </c>
      <c r="P26" s="932"/>
      <c r="Q26" s="1047">
        <v>0.91743119266055051</v>
      </c>
      <c r="R26" s="932"/>
      <c r="S26" s="1047">
        <v>0</v>
      </c>
      <c r="T26" s="932"/>
      <c r="U26" s="1047">
        <v>2.3352793994995831</v>
      </c>
    </row>
    <row r="27" spans="1:21" s="331" customFormat="1" ht="18" customHeight="1" x14ac:dyDescent="0.2">
      <c r="B27" s="955" t="s">
        <v>1</v>
      </c>
      <c r="C27" s="1048">
        <f t="shared" si="0"/>
        <v>100</v>
      </c>
      <c r="D27" s="932"/>
      <c r="E27" s="1048">
        <v>6.0138371474188403</v>
      </c>
      <c r="F27" s="932"/>
      <c r="G27" s="1048">
        <v>71.846726982437474</v>
      </c>
      <c r="H27" s="932"/>
      <c r="I27" s="1048">
        <v>4.5236828100053224</v>
      </c>
      <c r="J27" s="932"/>
      <c r="K27" s="1048">
        <v>3.9382650345928685</v>
      </c>
      <c r="L27" s="932"/>
      <c r="M27" s="1048">
        <v>10.377860564129856</v>
      </c>
      <c r="N27" s="932"/>
      <c r="O27" s="1048">
        <v>0.31931878658861096</v>
      </c>
      <c r="P27" s="932"/>
      <c r="Q27" s="1048">
        <v>0.47897817988291641</v>
      </c>
      <c r="R27" s="932"/>
      <c r="S27" s="1048">
        <v>5.3219797764768491E-2</v>
      </c>
      <c r="T27" s="932"/>
      <c r="U27" s="1048">
        <v>2.4481106971793505</v>
      </c>
    </row>
    <row r="28" spans="1:21" s="319" customFormat="1" ht="18" customHeight="1" x14ac:dyDescent="0.2">
      <c r="B28" s="1291" t="s">
        <v>0</v>
      </c>
      <c r="C28" s="1306">
        <f>K28+M28+G28+I28+E28+S28+O28+U28+Q28</f>
        <v>100.00000000000001</v>
      </c>
      <c r="D28" s="1284"/>
      <c r="E28" s="1306">
        <v>34.989980277383943</v>
      </c>
      <c r="F28" s="1284"/>
      <c r="G28" s="1306">
        <v>23.906028467101251</v>
      </c>
      <c r="H28" s="1284"/>
      <c r="I28" s="1306">
        <v>20.093306191634124</v>
      </c>
      <c r="J28" s="1284"/>
      <c r="K28" s="1306">
        <v>4.3820643004807884</v>
      </c>
      <c r="L28" s="1284"/>
      <c r="M28" s="1306">
        <v>3.3113401081971623</v>
      </c>
      <c r="N28" s="1284"/>
      <c r="O28" s="1306">
        <v>1.6944024205748864</v>
      </c>
      <c r="P28" s="1284"/>
      <c r="Q28" s="1306">
        <v>1.7384416757094994</v>
      </c>
      <c r="R28" s="1284"/>
      <c r="S28" s="1306">
        <v>1.349058621317851</v>
      </c>
      <c r="T28" s="1284"/>
      <c r="U28" s="1306">
        <v>8.5353779376004937</v>
      </c>
    </row>
    <row r="29" spans="1:21" s="328" customFormat="1" ht="6.75" customHeight="1" x14ac:dyDescent="0.2">
      <c r="B29" s="1602"/>
      <c r="C29" s="1602"/>
      <c r="D29" s="781"/>
    </row>
    <row r="30" spans="1:21" x14ac:dyDescent="0.25">
      <c r="E30" s="937"/>
    </row>
    <row r="31" spans="1:21" x14ac:dyDescent="0.25">
      <c r="E31" s="937"/>
      <c r="G31" s="937"/>
    </row>
    <row r="32" spans="1:21" x14ac:dyDescent="0.25">
      <c r="B32" s="937"/>
      <c r="G32" s="937"/>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20"/>
  <sheetViews>
    <sheetView zoomScaleNormal="100" workbookViewId="0">
      <selection activeCell="C19" sqref="C19:R19"/>
    </sheetView>
  </sheetViews>
  <sheetFormatPr baseColWidth="10" defaultColWidth="11.42578125" defaultRowHeight="15" x14ac:dyDescent="0.25"/>
  <cols>
    <col min="1" max="1" width="2" style="666" customWidth="1"/>
    <col min="2" max="2" width="12" style="666" customWidth="1"/>
    <col min="3" max="3" width="9.28515625" style="666" customWidth="1"/>
    <col min="4" max="4" width="9.42578125" style="666" bestFit="1" customWidth="1"/>
    <col min="5" max="5" width="10" style="666" bestFit="1" customWidth="1"/>
    <col min="6" max="6" width="7.140625" style="666" bestFit="1" customWidth="1"/>
    <col min="7" max="7" width="5.5703125" style="666" customWidth="1"/>
    <col min="8" max="8" width="11.42578125" style="666"/>
    <col min="9" max="12" width="10.42578125" style="666" customWidth="1"/>
    <col min="13" max="13" width="4.85546875" style="666" customWidth="1"/>
    <col min="14" max="14" width="11.42578125" style="666"/>
    <col min="15" max="15" width="8.85546875" style="666" bestFit="1" customWidth="1"/>
    <col min="16" max="16" width="9.42578125" style="666" bestFit="1" customWidth="1"/>
    <col min="17" max="17" width="10" style="666" bestFit="1" customWidth="1"/>
    <col min="18" max="18" width="8.7109375" style="666" customWidth="1"/>
    <col min="19" max="19" width="5.28515625" style="666" customWidth="1"/>
    <col min="20" max="16384" width="11.42578125" style="666"/>
  </cols>
  <sheetData>
    <row r="1" spans="2:18" s="1049" customFormat="1" x14ac:dyDescent="0.25">
      <c r="B1" s="1049" t="s">
        <v>79</v>
      </c>
      <c r="C1" s="1049" t="s">
        <v>80</v>
      </c>
      <c r="J1" s="1049" t="s">
        <v>79</v>
      </c>
      <c r="K1" s="1049" t="s">
        <v>67</v>
      </c>
      <c r="R1" s="1049" t="s">
        <v>81</v>
      </c>
    </row>
    <row r="2" spans="2:18" s="613" customFormat="1" ht="15" customHeight="1" x14ac:dyDescent="0.2"/>
    <row r="3" spans="2:18" s="619" customFormat="1" ht="38.25" customHeight="1" x14ac:dyDescent="0.25">
      <c r="B3" s="1475"/>
      <c r="C3" s="1475"/>
      <c r="D3" s="1475"/>
    </row>
    <row r="4" spans="2:18" s="621" customFormat="1" ht="23.25" customHeight="1" x14ac:dyDescent="0.2">
      <c r="B4" s="1477" t="s">
        <v>329</v>
      </c>
      <c r="C4" s="1477"/>
      <c r="D4" s="1477"/>
      <c r="E4" s="1477"/>
      <c r="F4" s="1477"/>
      <c r="G4" s="1477"/>
      <c r="H4" s="1477"/>
      <c r="I4" s="1477"/>
      <c r="J4" s="1477"/>
      <c r="K4" s="1477"/>
      <c r="L4" s="1477"/>
      <c r="M4" s="1477"/>
      <c r="N4" s="1477"/>
      <c r="O4" s="1477"/>
      <c r="P4" s="1477"/>
      <c r="Q4" s="1477"/>
      <c r="R4" s="1477"/>
    </row>
    <row r="5" spans="2:18" s="621" customFormat="1" ht="15.75" customHeight="1" x14ac:dyDescent="0.2">
      <c r="B5" s="1632" t="str">
        <f>porsaad!$B$6</f>
        <v>Situación a 31 de agosto de 2024</v>
      </c>
      <c r="C5" s="1632"/>
      <c r="D5" s="1632"/>
      <c r="E5" s="1632"/>
      <c r="F5" s="1632"/>
      <c r="G5" s="1632"/>
      <c r="H5" s="1632"/>
      <c r="I5" s="1632"/>
      <c r="J5" s="1632"/>
      <c r="K5" s="1632"/>
      <c r="L5" s="1632"/>
      <c r="M5" s="1632"/>
      <c r="N5" s="1632"/>
      <c r="O5" s="1632"/>
      <c r="P5" s="1632"/>
      <c r="Q5" s="1632"/>
      <c r="R5" s="1632"/>
    </row>
    <row r="7" spans="2:18" ht="16.5" customHeight="1" x14ac:dyDescent="0.25">
      <c r="B7" s="1641" t="s">
        <v>82</v>
      </c>
      <c r="C7" s="1642"/>
      <c r="D7" s="1642"/>
      <c r="E7" s="1642"/>
      <c r="F7" s="1643"/>
      <c r="G7" s="1050"/>
      <c r="H7" s="1641" t="s">
        <v>83</v>
      </c>
      <c r="I7" s="1642"/>
      <c r="J7" s="1642"/>
      <c r="K7" s="1642"/>
      <c r="L7" s="1643"/>
      <c r="M7" s="1050"/>
      <c r="N7" s="1641" t="s">
        <v>84</v>
      </c>
      <c r="O7" s="1642"/>
      <c r="P7" s="1642"/>
      <c r="Q7" s="1642"/>
      <c r="R7" s="1643"/>
    </row>
    <row r="8" spans="2:18" ht="16.5" customHeight="1" x14ac:dyDescent="0.25">
      <c r="B8" s="1065" t="s">
        <v>85</v>
      </c>
      <c r="C8" s="1066" t="s">
        <v>48</v>
      </c>
      <c r="D8" s="1066" t="s">
        <v>33</v>
      </c>
      <c r="E8" s="1064" t="s">
        <v>32</v>
      </c>
      <c r="F8" s="1067" t="s">
        <v>0</v>
      </c>
      <c r="G8" s="1050"/>
      <c r="H8" s="1065" t="s">
        <v>85</v>
      </c>
      <c r="I8" s="1066" t="s">
        <v>48</v>
      </c>
      <c r="J8" s="1066" t="s">
        <v>33</v>
      </c>
      <c r="K8" s="1064" t="s">
        <v>32</v>
      </c>
      <c r="L8" s="1067" t="s">
        <v>0</v>
      </c>
      <c r="M8" s="1050"/>
      <c r="N8" s="1065" t="s">
        <v>85</v>
      </c>
      <c r="O8" s="1066" t="s">
        <v>48</v>
      </c>
      <c r="P8" s="1066" t="s">
        <v>33</v>
      </c>
      <c r="Q8" s="1064" t="s">
        <v>32</v>
      </c>
      <c r="R8" s="1067" t="s">
        <v>0</v>
      </c>
    </row>
    <row r="9" spans="2:18" ht="6.75" customHeight="1" x14ac:dyDescent="0.25"/>
    <row r="10" spans="2:18" ht="16.5" customHeight="1" x14ac:dyDescent="0.25">
      <c r="B10" s="1051" t="s">
        <v>86</v>
      </c>
      <c r="C10" s="1052">
        <v>2.7448744747788265E-3</v>
      </c>
      <c r="D10" s="1052">
        <v>1.8259144600402753E-3</v>
      </c>
      <c r="E10" s="1052">
        <v>1.2348869934809454E-3</v>
      </c>
      <c r="F10" s="1053">
        <v>2.0852123929479801E-3</v>
      </c>
      <c r="G10" s="1054"/>
      <c r="H10" s="1051" t="s">
        <v>86</v>
      </c>
      <c r="I10" s="1052">
        <v>4.8596112311015117E-4</v>
      </c>
      <c r="J10" s="1052">
        <v>0</v>
      </c>
      <c r="K10" s="1052">
        <v>0</v>
      </c>
      <c r="L10" s="1053">
        <v>2.6145309821921388E-4</v>
      </c>
      <c r="M10" s="113"/>
      <c r="N10" s="1051" t="s">
        <v>86</v>
      </c>
      <c r="O10" s="1052">
        <v>2.2775482862565592E-3</v>
      </c>
      <c r="P10" s="1052">
        <v>1.5899395430395979E-3</v>
      </c>
      <c r="Q10" s="1052">
        <v>1.052258072410038E-3</v>
      </c>
      <c r="R10" s="1053">
        <v>1.781462636419671E-3</v>
      </c>
    </row>
    <row r="11" spans="2:18" ht="16.5" customHeight="1" x14ac:dyDescent="0.25">
      <c r="B11" s="1055" t="s">
        <v>87</v>
      </c>
      <c r="C11" s="1056">
        <v>0.35698148265450474</v>
      </c>
      <c r="D11" s="1056">
        <v>1.7860899882780799E-2</v>
      </c>
      <c r="E11" s="1056">
        <v>6.5477728956664085E-3</v>
      </c>
      <c r="F11" s="1057">
        <v>0.1553149714769626</v>
      </c>
      <c r="G11" s="1054"/>
      <c r="H11" s="1055" t="s">
        <v>87</v>
      </c>
      <c r="I11" s="1056">
        <v>1.7683585313174946E-2</v>
      </c>
      <c r="J11" s="1056">
        <v>3.5471774602209387E-4</v>
      </c>
      <c r="K11" s="1056">
        <v>0</v>
      </c>
      <c r="L11" s="1057">
        <v>9.615663945617756E-3</v>
      </c>
      <c r="M11" s="113"/>
      <c r="N11" s="1055" t="s">
        <v>87</v>
      </c>
      <c r="O11" s="1056">
        <v>0.28679245283018867</v>
      </c>
      <c r="P11" s="1056">
        <v>1.5598419220602476E-2</v>
      </c>
      <c r="Q11" s="1056">
        <v>5.5794148955695044E-3</v>
      </c>
      <c r="R11" s="1057">
        <v>0.13104990270845168</v>
      </c>
    </row>
    <row r="12" spans="2:18" ht="16.5" customHeight="1" x14ac:dyDescent="0.25">
      <c r="B12" s="1058" t="s">
        <v>88</v>
      </c>
      <c r="C12" s="1059">
        <v>7.0543274001815842E-2</v>
      </c>
      <c r="D12" s="1059">
        <v>5.3267109494755195E-2</v>
      </c>
      <c r="E12" s="1059">
        <v>1.4215559576117859E-2</v>
      </c>
      <c r="F12" s="1060">
        <v>5.2498629676139545E-2</v>
      </c>
      <c r="G12" s="1054"/>
      <c r="H12" s="1058" t="s">
        <v>88</v>
      </c>
      <c r="I12" s="1059">
        <v>6.9060475161987045E-2</v>
      </c>
      <c r="J12" s="1059">
        <v>8.1078341947907163E-4</v>
      </c>
      <c r="K12" s="1059">
        <v>1.656726308813784E-4</v>
      </c>
      <c r="L12" s="1060">
        <v>3.7416843389594168E-2</v>
      </c>
      <c r="M12" s="113"/>
      <c r="N12" s="1058" t="s">
        <v>88</v>
      </c>
      <c r="O12" s="1059">
        <v>7.0229987719102382E-2</v>
      </c>
      <c r="P12" s="1059">
        <v>4.6487738490931456E-2</v>
      </c>
      <c r="Q12" s="1059">
        <v>1.2137674509659973E-2</v>
      </c>
      <c r="R12" s="1060">
        <v>4.9982475435394788E-2</v>
      </c>
    </row>
    <row r="13" spans="2:18" ht="16.5" customHeight="1" x14ac:dyDescent="0.25">
      <c r="B13" s="1055" t="s">
        <v>89</v>
      </c>
      <c r="C13" s="1056">
        <v>0.44332538023549617</v>
      </c>
      <c r="D13" s="1056">
        <v>1.8499594241231102E-2</v>
      </c>
      <c r="E13" s="1056">
        <v>2.8201372734843917E-2</v>
      </c>
      <c r="F13" s="1057">
        <v>0.19551403820665933</v>
      </c>
      <c r="G13" s="1054"/>
      <c r="H13" s="1055" t="s">
        <v>89</v>
      </c>
      <c r="I13" s="1056">
        <v>0.64532937365010801</v>
      </c>
      <c r="J13" s="1056">
        <v>4.0589844937671024E-2</v>
      </c>
      <c r="K13" s="1056">
        <v>2.9324055666003976E-2</v>
      </c>
      <c r="L13" s="1057">
        <v>0.36397176306539231</v>
      </c>
      <c r="M13" s="113"/>
      <c r="N13" s="1055" t="s">
        <v>89</v>
      </c>
      <c r="O13" s="1056">
        <v>0.48505079825834541</v>
      </c>
      <c r="P13" s="1056">
        <v>2.1349682012091392E-2</v>
      </c>
      <c r="Q13" s="1056">
        <v>2.8362025719144979E-2</v>
      </c>
      <c r="R13" s="1057">
        <v>0.22352400865350913</v>
      </c>
    </row>
    <row r="14" spans="2:18" ht="16.5" customHeight="1" x14ac:dyDescent="0.25">
      <c r="B14" s="1058" t="s">
        <v>90</v>
      </c>
      <c r="C14" s="1059">
        <v>0.1019193006904415</v>
      </c>
      <c r="D14" s="1059">
        <v>0.14968741546692316</v>
      </c>
      <c r="E14" s="1059">
        <v>0.1605209500014359</v>
      </c>
      <c r="F14" s="1060">
        <v>0.1321920251501556</v>
      </c>
      <c r="G14" s="1054"/>
      <c r="H14" s="1058" t="s">
        <v>90</v>
      </c>
      <c r="I14" s="1059">
        <v>0.21592872570194385</v>
      </c>
      <c r="J14" s="1059">
        <v>5.736292692814432E-2</v>
      </c>
      <c r="K14" s="1059">
        <v>6.2127236580516903E-3</v>
      </c>
      <c r="L14" s="1060">
        <v>0.13370420939488134</v>
      </c>
      <c r="M14" s="113"/>
      <c r="N14" s="1058" t="s">
        <v>90</v>
      </c>
      <c r="O14" s="1059">
        <v>0.12548286256559116</v>
      </c>
      <c r="P14" s="1059">
        <v>0.13774895966918788</v>
      </c>
      <c r="Q14" s="1059">
        <v>0.13769898077793685</v>
      </c>
      <c r="R14" s="1060">
        <v>0.1324276960636202</v>
      </c>
    </row>
    <row r="15" spans="2:18" ht="16.5" customHeight="1" x14ac:dyDescent="0.25">
      <c r="B15" s="1055" t="s">
        <v>91</v>
      </c>
      <c r="C15" s="1056">
        <v>2.2669847905801538E-2</v>
      </c>
      <c r="D15" s="1056">
        <v>0.60858555498782718</v>
      </c>
      <c r="E15" s="1056">
        <v>2.6679302719623217E-2</v>
      </c>
      <c r="F15" s="1057">
        <v>0.24962225463952506</v>
      </c>
      <c r="G15" s="1054"/>
      <c r="H15" s="1055" t="s">
        <v>91</v>
      </c>
      <c r="I15" s="1056">
        <v>3.763498920086393E-2</v>
      </c>
      <c r="J15" s="1056">
        <v>0.65825478868957132</v>
      </c>
      <c r="K15" s="1056">
        <v>1.6898608349900597E-2</v>
      </c>
      <c r="L15" s="1057">
        <v>0.21189321093454958</v>
      </c>
      <c r="M15" s="113"/>
      <c r="N15" s="1055" t="s">
        <v>91</v>
      </c>
      <c r="O15" s="1056">
        <v>2.5761973875181421E-2</v>
      </c>
      <c r="P15" s="1056">
        <v>0.61492711141354128</v>
      </c>
      <c r="Q15" s="1056">
        <v>2.5229722619877888E-2</v>
      </c>
      <c r="R15" s="1057">
        <v>0.24331347216011409</v>
      </c>
    </row>
    <row r="16" spans="2:18" ht="16.5" customHeight="1" x14ac:dyDescent="0.25">
      <c r="B16" s="1058" t="s">
        <v>92</v>
      </c>
      <c r="C16" s="1059">
        <v>6.7566140917632654E-4</v>
      </c>
      <c r="D16" s="1059">
        <v>8.7516155210243154E-2</v>
      </c>
      <c r="E16" s="1059">
        <v>8.0899457224088908E-2</v>
      </c>
      <c r="F16" s="1060">
        <v>5.0396016345281014E-2</v>
      </c>
      <c r="G16" s="1054"/>
      <c r="H16" s="1058" t="s">
        <v>92</v>
      </c>
      <c r="I16" s="1059">
        <v>1.6198704103671707E-4</v>
      </c>
      <c r="J16" s="1059">
        <v>0.15531569879395965</v>
      </c>
      <c r="K16" s="1059">
        <v>2.6176275679257788E-2</v>
      </c>
      <c r="L16" s="1060">
        <v>4.919675798158208E-2</v>
      </c>
      <c r="M16" s="113"/>
      <c r="N16" s="1058" t="s">
        <v>92</v>
      </c>
      <c r="O16" s="1059">
        <v>5.6938707156413979E-4</v>
      </c>
      <c r="P16" s="1059">
        <v>9.6260043445261581E-2</v>
      </c>
      <c r="Q16" s="1059">
        <v>7.2801575939996824E-2</v>
      </c>
      <c r="R16" s="1060">
        <v>5.0190353029332495E-2</v>
      </c>
    </row>
    <row r="17" spans="2:18" ht="16.5" customHeight="1" x14ac:dyDescent="0.25">
      <c r="B17" s="1055" t="s">
        <v>93</v>
      </c>
      <c r="C17" s="1056">
        <v>4.9266977752440472E-4</v>
      </c>
      <c r="D17" s="1056">
        <v>6.1044152565297105E-2</v>
      </c>
      <c r="E17" s="1056">
        <v>8.5594899629533899E-2</v>
      </c>
      <c r="F17" s="1057">
        <v>4.1051712687313849E-2</v>
      </c>
      <c r="G17" s="1054"/>
      <c r="H17" s="1055" t="s">
        <v>93</v>
      </c>
      <c r="I17" s="1056">
        <v>4.3736501079913604E-3</v>
      </c>
      <c r="J17" s="1056">
        <v>5.523462045201176E-2</v>
      </c>
      <c r="K17" s="1056">
        <v>0.17950629555997349</v>
      </c>
      <c r="L17" s="1057">
        <v>4.9661563489527348E-2</v>
      </c>
      <c r="M17" s="113"/>
      <c r="N17" s="1055" t="s">
        <v>93</v>
      </c>
      <c r="O17" s="1056">
        <v>1.2950764764988276E-3</v>
      </c>
      <c r="P17" s="1056">
        <v>6.0286843413855373E-2</v>
      </c>
      <c r="Q17" s="1056">
        <v>9.9450623401730109E-2</v>
      </c>
      <c r="R17" s="1057">
        <v>4.2479544603038398E-2</v>
      </c>
    </row>
    <row r="18" spans="2:18" ht="16.5" customHeight="1" x14ac:dyDescent="0.25">
      <c r="B18" s="1058" t="s">
        <v>94</v>
      </c>
      <c r="C18" s="1059">
        <v>2.5337302844112244E-4</v>
      </c>
      <c r="D18" s="1059">
        <v>4.8089928165669804E-4</v>
      </c>
      <c r="E18" s="1059">
        <v>0.41084403090089316</v>
      </c>
      <c r="F18" s="1060">
        <v>8.3269288214634765E-2</v>
      </c>
      <c r="G18" s="1054"/>
      <c r="H18" s="1058" t="s">
        <v>94</v>
      </c>
      <c r="I18" s="1059">
        <v>1.3498920086393089E-4</v>
      </c>
      <c r="J18" s="1059">
        <v>3.5471774602209387E-4</v>
      </c>
      <c r="K18" s="1059">
        <v>0.49900596421471172</v>
      </c>
      <c r="L18" s="1060">
        <v>8.7673938936176393E-2</v>
      </c>
      <c r="M18" s="113"/>
      <c r="N18" s="1058" t="s">
        <v>94</v>
      </c>
      <c r="O18" s="1059">
        <v>2.2887127386401698E-4</v>
      </c>
      <c r="P18" s="1059">
        <v>4.6455023685519121E-4</v>
      </c>
      <c r="Q18" s="1059">
        <v>0.42379082088365205</v>
      </c>
      <c r="R18" s="1060">
        <v>8.3992216676133963E-2</v>
      </c>
    </row>
    <row r="19" spans="2:18" ht="16.5" customHeight="1" x14ac:dyDescent="0.25">
      <c r="B19" s="1061" t="s">
        <v>95</v>
      </c>
      <c r="C19" s="1062">
        <v>3.9413582201952379E-4</v>
      </c>
      <c r="D19" s="1062">
        <v>1.2323044092452887E-3</v>
      </c>
      <c r="E19" s="1062">
        <v>0.18526176732431579</v>
      </c>
      <c r="F19" s="1063">
        <v>3.8055851210380243E-2</v>
      </c>
      <c r="G19" s="1054"/>
      <c r="H19" s="1061" t="s">
        <v>95</v>
      </c>
      <c r="I19" s="1062">
        <v>9.2062634989200868E-3</v>
      </c>
      <c r="J19" s="1062">
        <v>3.172190128711868E-2</v>
      </c>
      <c r="K19" s="1062">
        <v>0.24271040424121934</v>
      </c>
      <c r="L19" s="1063">
        <v>5.6604595764459809E-2</v>
      </c>
      <c r="M19" s="113"/>
      <c r="N19" s="1061" t="s">
        <v>95</v>
      </c>
      <c r="O19" s="1062">
        <v>2.311041643407391E-3</v>
      </c>
      <c r="P19" s="1062">
        <v>5.2867125546337251E-3</v>
      </c>
      <c r="Q19" s="1062">
        <v>0.19389690318002178</v>
      </c>
      <c r="R19" s="1063">
        <v>4.1258868033985568E-2</v>
      </c>
    </row>
    <row r="20" spans="2:18" ht="16.5" customHeight="1" x14ac:dyDescent="0.25">
      <c r="B20" s="1307" t="s">
        <v>0</v>
      </c>
      <c r="C20" s="1308">
        <f>SUM(C10:C19)</f>
        <v>0.99999999999999989</v>
      </c>
      <c r="D20" s="1308">
        <f>SUM(D10:D19)</f>
        <v>1</v>
      </c>
      <c r="E20" s="1308">
        <f>SUM(E10:E19)</f>
        <v>1</v>
      </c>
      <c r="F20" s="1309">
        <f>SUM(F10:F19)</f>
        <v>1</v>
      </c>
      <c r="G20" s="113"/>
      <c r="H20" s="1307" t="s">
        <v>0</v>
      </c>
      <c r="I20" s="1308">
        <f>SUM(I10:I19)</f>
        <v>1.0000000000000002</v>
      </c>
      <c r="J20" s="1308">
        <f>SUM(J10:J19)</f>
        <v>1</v>
      </c>
      <c r="K20" s="1308">
        <f>SUM(K10:K19)</f>
        <v>1</v>
      </c>
      <c r="L20" s="1309">
        <f>SUM(L10:L19)</f>
        <v>1</v>
      </c>
      <c r="M20" s="113"/>
      <c r="N20" s="1307" t="s">
        <v>0</v>
      </c>
      <c r="O20" s="1308">
        <f>SUM(O10:O19)</f>
        <v>1</v>
      </c>
      <c r="P20" s="1308">
        <f>SUM(P10:P19)</f>
        <v>1</v>
      </c>
      <c r="Q20" s="1308">
        <f>SUM(Q10:Q19)</f>
        <v>1</v>
      </c>
      <c r="R20" s="1309">
        <f>SUM(R10:R19)</f>
        <v>1</v>
      </c>
    </row>
  </sheetData>
  <mergeCells count="6">
    <mergeCell ref="B3:D3"/>
    <mergeCell ref="B4:R4"/>
    <mergeCell ref="B5:R5"/>
    <mergeCell ref="B7:F7"/>
    <mergeCell ref="H7:L7"/>
    <mergeCell ref="N7:R7"/>
  </mergeCells>
  <conditionalFormatting sqref="C10:C19">
    <cfRule type="colorScale" priority="7">
      <colorScale>
        <cfvo type="min"/>
        <cfvo type="max"/>
        <color rgb="FFFCFCFF"/>
        <color theme="4"/>
      </colorScale>
    </cfRule>
  </conditionalFormatting>
  <conditionalFormatting sqref="D10:D19">
    <cfRule type="colorScale" priority="8">
      <colorScale>
        <cfvo type="min"/>
        <cfvo type="max"/>
        <color rgb="FFFCFCFF"/>
        <color theme="4"/>
      </colorScale>
    </cfRule>
  </conditionalFormatting>
  <conditionalFormatting sqref="E10:E19">
    <cfRule type="colorScale" priority="9">
      <colorScale>
        <cfvo type="min"/>
        <cfvo type="max"/>
        <color rgb="FFFCFCFF"/>
        <color theme="4"/>
      </colorScale>
    </cfRule>
  </conditionalFormatting>
  <conditionalFormatting sqref="I10:I19">
    <cfRule type="colorScale" priority="4">
      <colorScale>
        <cfvo type="min"/>
        <cfvo type="max"/>
        <color rgb="FFFCFCFF"/>
        <color theme="4"/>
      </colorScale>
    </cfRule>
  </conditionalFormatting>
  <conditionalFormatting sqref="J10:J19">
    <cfRule type="colorScale" priority="5">
      <colorScale>
        <cfvo type="min"/>
        <cfvo type="max"/>
        <color rgb="FFFCFCFF"/>
        <color theme="4"/>
      </colorScale>
    </cfRule>
  </conditionalFormatting>
  <conditionalFormatting sqref="K10:K19">
    <cfRule type="colorScale" priority="6">
      <colorScale>
        <cfvo type="min"/>
        <cfvo type="max"/>
        <color rgb="FFFCFCFF"/>
        <color theme="4"/>
      </colorScale>
    </cfRule>
  </conditionalFormatting>
  <conditionalFormatting sqref="O10:O19">
    <cfRule type="colorScale" priority="1">
      <colorScale>
        <cfvo type="min"/>
        <cfvo type="max"/>
        <color rgb="FFFCFCFF"/>
        <color theme="4"/>
      </colorScale>
    </cfRule>
  </conditionalFormatting>
  <conditionalFormatting sqref="P10:P19">
    <cfRule type="colorScale" priority="2">
      <colorScale>
        <cfvo type="min"/>
        <cfvo type="max"/>
        <color rgb="FFFCFCFF"/>
        <color theme="4"/>
      </colorScale>
    </cfRule>
  </conditionalFormatting>
  <conditionalFormatting sqref="Q10:Q19">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U33"/>
  <sheetViews>
    <sheetView zoomScaleNormal="100" workbookViewId="0">
      <selection activeCell="J30" activeCellId="2" sqref="D30 G30 J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56</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450</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131</v>
      </c>
      <c r="E10" s="862" t="s">
        <v>484</v>
      </c>
      <c r="F10" s="1072"/>
      <c r="G10" s="1068" t="s">
        <v>131</v>
      </c>
      <c r="H10" s="820" t="s">
        <v>484</v>
      </c>
      <c r="I10" s="1072"/>
      <c r="J10" s="820" t="s">
        <v>131</v>
      </c>
      <c r="K10" s="821" t="s">
        <v>484</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12.489790709545687</v>
      </c>
      <c r="E12" s="1075">
        <v>0.37525149807338687</v>
      </c>
      <c r="F12" s="1072"/>
      <c r="G12" s="1074">
        <v>42.732290870613134</v>
      </c>
      <c r="H12" s="1075">
        <v>0.239455706192964</v>
      </c>
      <c r="I12" s="1072"/>
      <c r="J12" s="1074">
        <v>65.194254679601045</v>
      </c>
      <c r="K12" s="1075">
        <v>0.2890026240627554</v>
      </c>
      <c r="L12" s="1072"/>
      <c r="M12" s="1072"/>
      <c r="N12" s="1072"/>
      <c r="O12" s="1072"/>
      <c r="P12" s="1072"/>
      <c r="Q12" s="1072"/>
      <c r="R12" s="1072"/>
    </row>
    <row r="13" spans="1:21" ht="15" customHeight="1" x14ac:dyDescent="0.25">
      <c r="B13" s="1076" t="s">
        <v>7</v>
      </c>
      <c r="C13" s="1072"/>
      <c r="D13" s="1077">
        <v>10.388782051282051</v>
      </c>
      <c r="E13" s="1078">
        <v>0.33911512295311375</v>
      </c>
      <c r="F13" s="1072"/>
      <c r="G13" s="1077">
        <v>22.556045340050378</v>
      </c>
      <c r="H13" s="1078">
        <v>0.25385880653142129</v>
      </c>
      <c r="I13" s="1072"/>
      <c r="J13" s="1077">
        <v>47.278366111951591</v>
      </c>
      <c r="K13" s="1078">
        <v>0.12234675413431936</v>
      </c>
      <c r="L13" s="1072"/>
      <c r="M13" s="1072"/>
      <c r="N13" s="1072"/>
      <c r="O13" s="1072"/>
      <c r="P13" s="1072"/>
      <c r="Q13" s="1072"/>
      <c r="R13" s="1072"/>
    </row>
    <row r="14" spans="1:21" ht="15" customHeight="1" x14ac:dyDescent="0.25">
      <c r="B14" s="1076" t="s">
        <v>37</v>
      </c>
      <c r="C14" s="1072"/>
      <c r="D14" s="1077">
        <v>22.053298383573612</v>
      </c>
      <c r="E14" s="1078">
        <v>0.22644389815330918</v>
      </c>
      <c r="F14" s="1072"/>
      <c r="G14" s="1077">
        <v>44.496685364609895</v>
      </c>
      <c r="H14" s="1078">
        <v>0.14769770993016432</v>
      </c>
      <c r="I14" s="1072"/>
      <c r="J14" s="1077">
        <v>70.949392712550605</v>
      </c>
      <c r="K14" s="1078">
        <v>0.11356523866096534</v>
      </c>
      <c r="L14" s="1072"/>
      <c r="M14" s="1072"/>
      <c r="N14" s="1072"/>
      <c r="O14" s="1072"/>
      <c r="P14" s="1072"/>
      <c r="Q14" s="1072"/>
      <c r="R14" s="1072"/>
    </row>
    <row r="15" spans="1:21" ht="15" customHeight="1" x14ac:dyDescent="0.25">
      <c r="B15" s="1076" t="s">
        <v>38</v>
      </c>
      <c r="C15" s="1072"/>
      <c r="D15" s="1077">
        <v>19.619078104993598</v>
      </c>
      <c r="E15" s="1078">
        <v>0.29417488490143029</v>
      </c>
      <c r="F15" s="1072"/>
      <c r="G15" s="1077">
        <v>29.430188679245283</v>
      </c>
      <c r="H15" s="1078">
        <v>0.43364168210753273</v>
      </c>
      <c r="I15" s="1072"/>
      <c r="J15" s="1077">
        <v>33.830942622950822</v>
      </c>
      <c r="K15" s="1078">
        <v>0.60541512782264051</v>
      </c>
      <c r="L15" s="1072"/>
      <c r="M15" s="1072"/>
      <c r="N15" s="1072"/>
      <c r="O15" s="1072"/>
      <c r="P15" s="1072"/>
      <c r="Q15" s="1072"/>
      <c r="R15" s="1072"/>
    </row>
    <row r="16" spans="1:21" ht="15" customHeight="1" x14ac:dyDescent="0.25">
      <c r="B16" s="1076" t="s">
        <v>6</v>
      </c>
      <c r="C16" s="1072"/>
      <c r="D16" s="1077">
        <v>20.603666603666603</v>
      </c>
      <c r="E16" s="1078">
        <v>0.16293011987014391</v>
      </c>
      <c r="F16" s="1072"/>
      <c r="G16" s="1077">
        <v>39.478895184135979</v>
      </c>
      <c r="H16" s="1078">
        <v>0.27107665560474242</v>
      </c>
      <c r="I16" s="1072"/>
      <c r="J16" s="1077">
        <v>59.85591133004926</v>
      </c>
      <c r="K16" s="1078">
        <v>0.33969577429659115</v>
      </c>
      <c r="L16" s="1072"/>
      <c r="M16" s="1072"/>
      <c r="N16" s="1072"/>
      <c r="O16" s="1072"/>
      <c r="P16" s="1072"/>
      <c r="Q16" s="1072"/>
      <c r="R16" s="1072"/>
    </row>
    <row r="17" spans="1:18" ht="15" customHeight="1" x14ac:dyDescent="0.25">
      <c r="B17" s="1076" t="s">
        <v>5</v>
      </c>
      <c r="C17" s="1072"/>
      <c r="D17" s="1077">
        <v>21.707839195979901</v>
      </c>
      <c r="E17" s="1078">
        <v>0.58285059463926814</v>
      </c>
      <c r="F17" s="1072"/>
      <c r="G17" s="1077">
        <v>35.605669014084505</v>
      </c>
      <c r="H17" s="1078">
        <v>0.38008103651249669</v>
      </c>
      <c r="I17" s="1072"/>
      <c r="J17" s="1077">
        <v>44.237006578947366</v>
      </c>
      <c r="K17" s="1078">
        <v>0.48898082284469524</v>
      </c>
      <c r="L17" s="1072"/>
      <c r="M17" s="1072"/>
      <c r="N17" s="1072"/>
      <c r="O17" s="1072"/>
      <c r="P17" s="1072"/>
      <c r="Q17" s="1072"/>
      <c r="R17" s="1072"/>
    </row>
    <row r="18" spans="1:18" ht="15" customHeight="1" x14ac:dyDescent="0.25">
      <c r="B18" s="1076" t="s">
        <v>4</v>
      </c>
      <c r="C18" s="1072"/>
      <c r="D18" s="1077">
        <v>21.965796019900498</v>
      </c>
      <c r="E18" s="1078">
        <v>0.19943928095523727</v>
      </c>
      <c r="F18" s="1072"/>
      <c r="G18" s="1077">
        <v>45.391164423639559</v>
      </c>
      <c r="H18" s="1078">
        <v>0.17127333504652445</v>
      </c>
      <c r="I18" s="1072"/>
      <c r="J18" s="1077">
        <v>72.496214988644965</v>
      </c>
      <c r="K18" s="1078">
        <v>0.13641082997547935</v>
      </c>
      <c r="L18" s="1072"/>
      <c r="M18" s="1072"/>
      <c r="N18" s="1072"/>
      <c r="O18" s="1072"/>
      <c r="P18" s="1072"/>
      <c r="Q18" s="1072"/>
      <c r="R18" s="1072"/>
    </row>
    <row r="19" spans="1:18" ht="15" customHeight="1" x14ac:dyDescent="0.25">
      <c r="B19" s="1076" t="s">
        <v>40</v>
      </c>
      <c r="C19" s="1072"/>
      <c r="D19" s="1077">
        <v>18.221944595328626</v>
      </c>
      <c r="E19" s="1078">
        <v>0.35363917129439582</v>
      </c>
      <c r="F19" s="1072"/>
      <c r="G19" s="1077">
        <v>29.874734607218684</v>
      </c>
      <c r="H19" s="1078">
        <v>0.50470208134011907</v>
      </c>
      <c r="I19" s="1072"/>
      <c r="J19" s="1077">
        <v>40.148857774502581</v>
      </c>
      <c r="K19" s="1078">
        <v>0.56263618951425942</v>
      </c>
      <c r="L19" s="1072"/>
      <c r="M19" s="1072"/>
      <c r="N19" s="1072"/>
      <c r="O19" s="1072"/>
      <c r="P19" s="1072"/>
      <c r="Q19" s="1072"/>
      <c r="R19" s="1072"/>
    </row>
    <row r="20" spans="1:18" ht="15" customHeight="1" x14ac:dyDescent="0.25">
      <c r="B20" s="1076" t="s">
        <v>41</v>
      </c>
      <c r="C20" s="1072"/>
      <c r="D20" s="1077">
        <v>17.62175593594699</v>
      </c>
      <c r="E20" s="1078">
        <v>0.3011940592117327</v>
      </c>
      <c r="F20" s="1072"/>
      <c r="G20" s="1077">
        <v>26.833149333922133</v>
      </c>
      <c r="H20" s="1078">
        <v>0.50636118089427617</v>
      </c>
      <c r="I20" s="1072"/>
      <c r="J20" s="1077">
        <v>35.323545809329119</v>
      </c>
      <c r="K20" s="1078">
        <v>0.59566028867643317</v>
      </c>
      <c r="L20" s="1072"/>
      <c r="M20" s="1072"/>
      <c r="N20" s="1072"/>
      <c r="O20" s="1072"/>
      <c r="P20" s="1072"/>
      <c r="Q20" s="1072"/>
      <c r="R20" s="1072"/>
    </row>
    <row r="21" spans="1:18" ht="15" customHeight="1" x14ac:dyDescent="0.25">
      <c r="B21" s="1076" t="s">
        <v>3</v>
      </c>
      <c r="C21" s="1072"/>
      <c r="D21" s="1077">
        <v>20.204814233385662</v>
      </c>
      <c r="E21" s="1078">
        <v>0.10786388276565358</v>
      </c>
      <c r="F21" s="1072"/>
      <c r="G21" s="1077">
        <v>32.354170234629215</v>
      </c>
      <c r="H21" s="1078">
        <v>0.16134511490070394</v>
      </c>
      <c r="I21" s="1072"/>
      <c r="J21" s="1077">
        <v>56.528002817893622</v>
      </c>
      <c r="K21" s="1078">
        <v>0.13454446931135497</v>
      </c>
      <c r="L21" s="1072"/>
      <c r="M21" s="1072"/>
      <c r="N21" s="1072"/>
      <c r="O21" s="1072"/>
      <c r="P21" s="1072"/>
      <c r="Q21" s="1072"/>
      <c r="R21" s="1072"/>
    </row>
    <row r="22" spans="1:18" ht="15" customHeight="1" x14ac:dyDescent="0.25">
      <c r="B22" s="1076" t="s">
        <v>2</v>
      </c>
      <c r="C22" s="1072"/>
      <c r="D22" s="1077">
        <v>20.707892268524724</v>
      </c>
      <c r="E22" s="1078">
        <v>0.19476718222268763</v>
      </c>
      <c r="F22" s="1072"/>
      <c r="G22" s="1077">
        <v>43.530845876616496</v>
      </c>
      <c r="H22" s="1078">
        <v>0.17812013863014967</v>
      </c>
      <c r="I22" s="1072"/>
      <c r="J22" s="1077">
        <v>68.512071535022358</v>
      </c>
      <c r="K22" s="1078">
        <v>0.16363416799928138</v>
      </c>
      <c r="L22" s="1072"/>
      <c r="M22" s="1072"/>
      <c r="N22" s="1072"/>
      <c r="O22" s="1072"/>
      <c r="P22" s="1072"/>
      <c r="Q22" s="1072"/>
      <c r="R22" s="1072"/>
    </row>
    <row r="23" spans="1:18" ht="15" customHeight="1" x14ac:dyDescent="0.25">
      <c r="B23" s="1076" t="s">
        <v>35</v>
      </c>
      <c r="C23" s="1072"/>
      <c r="D23" s="1077">
        <v>21.640449438202246</v>
      </c>
      <c r="E23" s="1078">
        <v>0.25058649108759928</v>
      </c>
      <c r="F23" s="1072"/>
      <c r="G23" s="1077">
        <v>46.202056995928864</v>
      </c>
      <c r="H23" s="1078">
        <v>0.16052756188438325</v>
      </c>
      <c r="I23" s="1072"/>
      <c r="J23" s="1077">
        <v>73.224670579116378</v>
      </c>
      <c r="K23" s="1078">
        <v>0.16633408972928093</v>
      </c>
      <c r="L23" s="1072"/>
      <c r="M23" s="1072"/>
      <c r="N23" s="1072"/>
      <c r="O23" s="1072"/>
      <c r="P23" s="1072"/>
      <c r="Q23" s="1072"/>
      <c r="R23" s="1072"/>
    </row>
    <row r="24" spans="1:18" ht="15" customHeight="1" x14ac:dyDescent="0.25">
      <c r="B24" s="1076" t="s">
        <v>42</v>
      </c>
      <c r="C24" s="1072"/>
      <c r="D24" s="1077">
        <v>21.281428127267073</v>
      </c>
      <c r="E24" s="1078">
        <v>0.17236180079649735</v>
      </c>
      <c r="F24" s="1072"/>
      <c r="G24" s="1077">
        <v>37.422539339014385</v>
      </c>
      <c r="H24" s="1078">
        <v>0.3424381726175475</v>
      </c>
      <c r="I24" s="1072"/>
      <c r="J24" s="1077">
        <v>56.30856043603719</v>
      </c>
      <c r="K24" s="1078">
        <v>0.38568086046712063</v>
      </c>
      <c r="L24" s="1072"/>
      <c r="M24" s="1072"/>
      <c r="N24" s="1072"/>
      <c r="O24" s="1072"/>
      <c r="P24" s="1072"/>
      <c r="Q24" s="1072"/>
      <c r="R24" s="1072"/>
    </row>
    <row r="25" spans="1:18" ht="15" customHeight="1" x14ac:dyDescent="0.25">
      <c r="B25" s="1076" t="s">
        <v>43</v>
      </c>
      <c r="C25" s="1072"/>
      <c r="D25" s="1077">
        <v>21.314069161534817</v>
      </c>
      <c r="E25" s="1078">
        <v>0.34926938905588167</v>
      </c>
      <c r="F25" s="1072"/>
      <c r="G25" s="1077">
        <v>40.476068376068376</v>
      </c>
      <c r="H25" s="1078">
        <v>0.31324920172821852</v>
      </c>
      <c r="I25" s="1072"/>
      <c r="J25" s="1077">
        <v>67.776659959758547</v>
      </c>
      <c r="K25" s="1078">
        <v>0.22632934407998392</v>
      </c>
      <c r="L25" s="1072"/>
      <c r="M25" s="1072"/>
      <c r="N25" s="1072"/>
      <c r="O25" s="1072"/>
      <c r="P25" s="1072"/>
      <c r="Q25" s="1072"/>
      <c r="R25" s="1072"/>
    </row>
    <row r="26" spans="1:18" ht="15" customHeight="1" x14ac:dyDescent="0.25">
      <c r="B26" s="1076" t="s">
        <v>44</v>
      </c>
      <c r="C26" s="1072"/>
      <c r="D26" s="1077">
        <v>55.439930855661196</v>
      </c>
      <c r="E26" s="1078">
        <v>1.0115530521051865</v>
      </c>
      <c r="F26" s="1072"/>
      <c r="G26" s="1077">
        <v>94.196351931330469</v>
      </c>
      <c r="H26" s="1078">
        <v>0.64638786486762589</v>
      </c>
      <c r="I26" s="1072"/>
      <c r="J26" s="1077">
        <v>100.1892797319933</v>
      </c>
      <c r="K26" s="1078">
        <v>0.57547770223397787</v>
      </c>
      <c r="L26" s="1072"/>
      <c r="M26" s="1072"/>
      <c r="N26" s="1072"/>
      <c r="O26" s="1072"/>
      <c r="P26" s="1072"/>
      <c r="Q26" s="1072"/>
      <c r="R26" s="1072"/>
    </row>
    <row r="27" spans="1:18" ht="15" customHeight="1" x14ac:dyDescent="0.25">
      <c r="B27" s="1076" t="s">
        <v>45</v>
      </c>
      <c r="C27" s="1072"/>
      <c r="D27" s="1077">
        <v>20.640592459604974</v>
      </c>
      <c r="E27" s="1078">
        <v>0.69432955819150555</v>
      </c>
      <c r="F27" s="1072"/>
      <c r="G27" s="1077">
        <v>27.472072072072088</v>
      </c>
      <c r="H27" s="1078">
        <v>0.66344433567380634</v>
      </c>
      <c r="I27" s="1072"/>
      <c r="J27" s="1077">
        <v>32.942820512820546</v>
      </c>
      <c r="K27" s="1078">
        <v>0.66976882456751441</v>
      </c>
      <c r="L27" s="1072"/>
      <c r="M27" s="1072"/>
      <c r="N27" s="1072"/>
      <c r="O27" s="1072"/>
      <c r="P27" s="1072"/>
      <c r="Q27" s="1072"/>
      <c r="R27" s="1072"/>
    </row>
    <row r="28" spans="1:18" ht="15" customHeight="1" x14ac:dyDescent="0.25">
      <c r="B28" s="1076" t="s">
        <v>46</v>
      </c>
      <c r="C28" s="1072"/>
      <c r="D28" s="1077">
        <v>17.881039513677834</v>
      </c>
      <c r="E28" s="1078">
        <v>0.36018040825076958</v>
      </c>
      <c r="F28" s="1072"/>
      <c r="G28" s="1077">
        <v>27.495546038543811</v>
      </c>
      <c r="H28" s="1078">
        <v>0.47395069531136458</v>
      </c>
      <c r="I28" s="1072"/>
      <c r="J28" s="1077">
        <v>37.828775811209454</v>
      </c>
      <c r="K28" s="1078">
        <v>0.46767916117758657</v>
      </c>
      <c r="L28" s="1072"/>
      <c r="M28" s="1072"/>
      <c r="N28" s="1072"/>
      <c r="O28" s="1072"/>
      <c r="P28" s="1072"/>
      <c r="Q28" s="1072"/>
      <c r="R28" s="1072"/>
    </row>
    <row r="29" spans="1:18" ht="15" customHeight="1" x14ac:dyDescent="0.25">
      <c r="B29" s="1079" t="s">
        <v>1</v>
      </c>
      <c r="C29" s="1072"/>
      <c r="D29" s="1080">
        <v>20.323886639676115</v>
      </c>
      <c r="E29" s="1081">
        <v>8.7192723180569406E-2</v>
      </c>
      <c r="F29" s="1072"/>
      <c r="G29" s="1080">
        <v>45.011547344110852</v>
      </c>
      <c r="H29" s="1081">
        <v>2.5629863956805901E-2</v>
      </c>
      <c r="I29" s="1072"/>
      <c r="J29" s="1080">
        <v>70.318713450292393</v>
      </c>
      <c r="K29" s="1081">
        <v>4.4628168859797375E-2</v>
      </c>
      <c r="L29" s="1072"/>
      <c r="M29" s="1072"/>
      <c r="N29" s="1072"/>
      <c r="O29" s="1072"/>
      <c r="P29" s="1072"/>
      <c r="Q29" s="1072"/>
      <c r="R29" s="1072"/>
    </row>
    <row r="30" spans="1:18" ht="15" customHeight="1" x14ac:dyDescent="0.25">
      <c r="B30" s="1310" t="s">
        <v>0</v>
      </c>
      <c r="C30" s="672"/>
      <c r="D30" s="1311">
        <v>17.7513185911357</v>
      </c>
      <c r="E30" s="1312">
        <v>0.47289255409775866</v>
      </c>
      <c r="F30" s="672"/>
      <c r="G30" s="1311">
        <v>39.798405161695612</v>
      </c>
      <c r="H30" s="1312">
        <v>0.34956340169674766</v>
      </c>
      <c r="I30" s="672"/>
      <c r="J30" s="1311">
        <v>60.967828034363755</v>
      </c>
      <c r="K30" s="1312">
        <v>0.35916395779647797</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4" t="s">
        <v>288</v>
      </c>
      <c r="C33" s="1644"/>
      <c r="D33" s="1644"/>
      <c r="E33" s="1644"/>
      <c r="F33" s="1644"/>
      <c r="G33" s="1644"/>
      <c r="H33" s="1644"/>
      <c r="I33" s="1644"/>
      <c r="J33" s="1644"/>
      <c r="K33" s="1644"/>
    </row>
  </sheetData>
  <mergeCells count="7">
    <mergeCell ref="B33:K33"/>
    <mergeCell ref="B6:L6"/>
    <mergeCell ref="B7:L7"/>
    <mergeCell ref="B9:B10"/>
    <mergeCell ref="D9:E9"/>
    <mergeCell ref="G9:H9"/>
    <mergeCell ref="J9:K9"/>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U33"/>
  <sheetViews>
    <sheetView zoomScaleNormal="100" workbookViewId="0">
      <selection activeCell="D30" sqref="D30: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56</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449</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131</v>
      </c>
      <c r="E10" s="862" t="s">
        <v>157</v>
      </c>
      <c r="F10" s="1072"/>
      <c r="G10" s="1068" t="s">
        <v>131</v>
      </c>
      <c r="H10" s="820" t="s">
        <v>157</v>
      </c>
      <c r="I10" s="1072"/>
      <c r="J10" s="820" t="s">
        <v>131</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12.489790709545687</v>
      </c>
      <c r="E12" s="1075">
        <v>0.37525149807338687</v>
      </c>
      <c r="F12" s="1072"/>
      <c r="G12" s="1074">
        <v>42.732290870613134</v>
      </c>
      <c r="H12" s="1075">
        <v>0.239455706192964</v>
      </c>
      <c r="I12" s="1072"/>
      <c r="J12" s="1074">
        <v>65.194254679601045</v>
      </c>
      <c r="K12" s="1075">
        <v>0.2890026240627554</v>
      </c>
      <c r="L12" s="1072"/>
      <c r="M12" s="1072"/>
      <c r="N12" s="1072"/>
      <c r="O12" s="1072"/>
      <c r="P12" s="1072"/>
      <c r="Q12" s="1072"/>
      <c r="R12" s="1072"/>
    </row>
    <row r="13" spans="1:21" ht="15" customHeight="1" x14ac:dyDescent="0.25">
      <c r="B13" s="1076" t="s">
        <v>7</v>
      </c>
      <c r="C13" s="1072"/>
      <c r="D13" s="1077">
        <v>10.388782051282051</v>
      </c>
      <c r="E13" s="1078">
        <v>0.33911512295311375</v>
      </c>
      <c r="F13" s="1072"/>
      <c r="G13" s="1077">
        <v>22.560176433522368</v>
      </c>
      <c r="H13" s="1078">
        <v>0.25378737592133738</v>
      </c>
      <c r="I13" s="1072"/>
      <c r="J13" s="1077">
        <v>47.280303030303031</v>
      </c>
      <c r="K13" s="1078">
        <v>0.12242999329653786</v>
      </c>
      <c r="L13" s="1072"/>
      <c r="M13" s="1072"/>
      <c r="N13" s="1072"/>
      <c r="O13" s="1072"/>
      <c r="P13" s="1072"/>
      <c r="Q13" s="1072"/>
      <c r="R13" s="1072"/>
    </row>
    <row r="14" spans="1:21" ht="15" customHeight="1" x14ac:dyDescent="0.25">
      <c r="B14" s="1076" t="s">
        <v>37</v>
      </c>
      <c r="C14" s="1072"/>
      <c r="D14" s="1077">
        <v>22.099238351254481</v>
      </c>
      <c r="E14" s="1078">
        <v>0.22818654542185102</v>
      </c>
      <c r="F14" s="1072"/>
      <c r="G14" s="1077">
        <v>44.486659551760937</v>
      </c>
      <c r="H14" s="1078">
        <v>0.15056681488677065</v>
      </c>
      <c r="I14" s="1072"/>
      <c r="J14" s="1077">
        <v>71.025136612021853</v>
      </c>
      <c r="K14" s="1078">
        <v>0.11782205661393078</v>
      </c>
      <c r="L14" s="1072"/>
      <c r="M14" s="1072"/>
      <c r="N14" s="1072"/>
      <c r="O14" s="1072"/>
      <c r="P14" s="1072"/>
      <c r="Q14" s="1072"/>
      <c r="R14" s="1072"/>
    </row>
    <row r="15" spans="1:21" ht="15" customHeight="1" x14ac:dyDescent="0.25">
      <c r="B15" s="1076" t="s">
        <v>38</v>
      </c>
      <c r="C15" s="1072"/>
      <c r="D15" s="1077">
        <v>19.619078104993598</v>
      </c>
      <c r="E15" s="1078">
        <v>0.29417488490143029</v>
      </c>
      <c r="F15" s="1072"/>
      <c r="G15" s="1077">
        <v>29.430188679245283</v>
      </c>
      <c r="H15" s="1078">
        <v>0.43364168210753273</v>
      </c>
      <c r="I15" s="1072"/>
      <c r="J15" s="1077">
        <v>33.830942622950822</v>
      </c>
      <c r="K15" s="1078">
        <v>0.60541512782264051</v>
      </c>
      <c r="L15" s="1072"/>
      <c r="M15" s="1072"/>
      <c r="N15" s="1072"/>
      <c r="O15" s="1072"/>
      <c r="P15" s="1072"/>
      <c r="Q15" s="1072"/>
      <c r="R15" s="1072"/>
    </row>
    <row r="16" spans="1:21" ht="15" customHeight="1" x14ac:dyDescent="0.25">
      <c r="B16" s="1076" t="s">
        <v>6</v>
      </c>
      <c r="C16" s="1072"/>
      <c r="D16" s="1077">
        <v>22.285470085470084</v>
      </c>
      <c r="E16" s="1078">
        <v>0.34755605699302394</v>
      </c>
      <c r="F16" s="1072"/>
      <c r="G16" s="1077">
        <v>31.225316455696202</v>
      </c>
      <c r="H16" s="1078">
        <v>0.35754058872277494</v>
      </c>
      <c r="I16" s="1072"/>
      <c r="J16" s="1077">
        <v>47.23456790123457</v>
      </c>
      <c r="K16" s="1078">
        <v>0.41684706318536568</v>
      </c>
      <c r="L16" s="1072"/>
      <c r="M16" s="1072"/>
      <c r="N16" s="1072"/>
      <c r="O16" s="1072"/>
      <c r="P16" s="1072"/>
      <c r="Q16" s="1072"/>
      <c r="R16" s="1072"/>
    </row>
    <row r="17" spans="1:18" ht="15" customHeight="1" x14ac:dyDescent="0.25">
      <c r="B17" s="1076" t="s">
        <v>5</v>
      </c>
      <c r="C17" s="1072"/>
      <c r="D17" s="1077">
        <v>21.707839195979901</v>
      </c>
      <c r="E17" s="1078">
        <v>0.58285059463926814</v>
      </c>
      <c r="F17" s="1072"/>
      <c r="G17" s="1077">
        <v>35.605669014084505</v>
      </c>
      <c r="H17" s="1078">
        <v>0.38008103651249669</v>
      </c>
      <c r="I17" s="1072"/>
      <c r="J17" s="1077">
        <v>44.237006578947366</v>
      </c>
      <c r="K17" s="1078">
        <v>0.48898082284469524</v>
      </c>
      <c r="L17" s="1072"/>
      <c r="M17" s="1072"/>
      <c r="N17" s="1072"/>
      <c r="O17" s="1072"/>
      <c r="P17" s="1072"/>
      <c r="Q17" s="1072"/>
      <c r="R17" s="1072"/>
    </row>
    <row r="18" spans="1:18" ht="15" customHeight="1" x14ac:dyDescent="0.25">
      <c r="B18" s="1076" t="s">
        <v>4</v>
      </c>
      <c r="C18" s="1072"/>
      <c r="D18" s="1077">
        <v>21.820915155501268</v>
      </c>
      <c r="E18" s="1078">
        <v>0.23882669281973881</v>
      </c>
      <c r="F18" s="1072"/>
      <c r="G18" s="1077">
        <v>44.891639490068187</v>
      </c>
      <c r="H18" s="1078">
        <v>0.19175044333039989</v>
      </c>
      <c r="I18" s="1072"/>
      <c r="J18" s="1077">
        <v>72.592144122858826</v>
      </c>
      <c r="K18" s="1078">
        <v>0.14231413627843442</v>
      </c>
      <c r="L18" s="1072"/>
      <c r="M18" s="1072"/>
      <c r="N18" s="1072"/>
      <c r="O18" s="1072"/>
      <c r="P18" s="1072"/>
      <c r="Q18" s="1072"/>
      <c r="R18" s="1072"/>
    </row>
    <row r="19" spans="1:18" ht="15" customHeight="1" x14ac:dyDescent="0.25">
      <c r="B19" s="1076" t="s">
        <v>40</v>
      </c>
      <c r="C19" s="1072"/>
      <c r="D19" s="1077">
        <v>18.154786862334031</v>
      </c>
      <c r="E19" s="1078">
        <v>0.356117179323024</v>
      </c>
      <c r="F19" s="1072"/>
      <c r="G19" s="1077">
        <v>29.585437330928766</v>
      </c>
      <c r="H19" s="1078">
        <v>0.51038933227406535</v>
      </c>
      <c r="I19" s="1072"/>
      <c r="J19" s="1077">
        <v>39.19273301737757</v>
      </c>
      <c r="K19" s="1078">
        <v>0.56997871866762206</v>
      </c>
      <c r="L19" s="1072"/>
      <c r="M19" s="1072"/>
      <c r="N19" s="1072"/>
      <c r="O19" s="1072"/>
      <c r="P19" s="1072"/>
      <c r="Q19" s="1072"/>
      <c r="R19" s="1072"/>
    </row>
    <row r="20" spans="1:18" ht="15" customHeight="1" x14ac:dyDescent="0.25">
      <c r="B20" s="1076" t="s">
        <v>41</v>
      </c>
      <c r="C20" s="1072"/>
      <c r="D20" s="1077">
        <v>18.012822000464144</v>
      </c>
      <c r="E20" s="1078">
        <v>0.28920613632326758</v>
      </c>
      <c r="F20" s="1072"/>
      <c r="G20" s="1077">
        <v>25.396651861974718</v>
      </c>
      <c r="H20" s="1078">
        <v>0.52013946846403247</v>
      </c>
      <c r="I20" s="1072"/>
      <c r="J20" s="1077">
        <v>31.666319950072811</v>
      </c>
      <c r="K20" s="1078">
        <v>0.5914208656745239</v>
      </c>
      <c r="L20" s="1072"/>
      <c r="M20" s="1072"/>
      <c r="N20" s="1072"/>
      <c r="O20" s="1072"/>
      <c r="P20" s="1072"/>
      <c r="Q20" s="1072"/>
      <c r="R20" s="1072"/>
    </row>
    <row r="21" spans="1:18" ht="15" customHeight="1" x14ac:dyDescent="0.25">
      <c r="B21" s="1076" t="s">
        <v>3</v>
      </c>
      <c r="C21" s="1072"/>
      <c r="D21" s="1077">
        <v>20.150222788033101</v>
      </c>
      <c r="E21" s="1078">
        <v>9.6908511719886306E-2</v>
      </c>
      <c r="F21" s="1072"/>
      <c r="G21" s="1077">
        <v>32.71343766864544</v>
      </c>
      <c r="H21" s="1078">
        <v>0.17692049369711077</v>
      </c>
      <c r="I21" s="1072"/>
      <c r="J21" s="1077">
        <v>56.759462759462757</v>
      </c>
      <c r="K21" s="1078">
        <v>0.15753822429218889</v>
      </c>
      <c r="L21" s="1072"/>
      <c r="M21" s="1072"/>
      <c r="N21" s="1072"/>
      <c r="O21" s="1072"/>
      <c r="P21" s="1072"/>
      <c r="Q21" s="1072"/>
      <c r="R21" s="1072"/>
    </row>
    <row r="22" spans="1:18" ht="15" customHeight="1" x14ac:dyDescent="0.25">
      <c r="B22" s="1076" t="s">
        <v>2</v>
      </c>
      <c r="C22" s="1072"/>
      <c r="D22" s="1077">
        <v>20.418972332015809</v>
      </c>
      <c r="E22" s="1078">
        <v>0.22818582393667605</v>
      </c>
      <c r="F22" s="1072"/>
      <c r="G22" s="1077">
        <v>44.427046263345197</v>
      </c>
      <c r="H22" s="1078">
        <v>0.30297668170699532</v>
      </c>
      <c r="I22" s="1072"/>
      <c r="J22" s="1077">
        <v>71.072847682119203</v>
      </c>
      <c r="K22" s="1078">
        <v>0.44417499703169377</v>
      </c>
      <c r="L22" s="1072"/>
      <c r="M22" s="1072"/>
      <c r="N22" s="1072"/>
      <c r="O22" s="1072"/>
      <c r="P22" s="1072"/>
      <c r="Q22" s="1072"/>
      <c r="R22" s="1072"/>
    </row>
    <row r="23" spans="1:18" ht="15" customHeight="1" x14ac:dyDescent="0.25">
      <c r="B23" s="1076" t="s">
        <v>35</v>
      </c>
      <c r="C23" s="1072"/>
      <c r="D23" s="1077">
        <v>21.246956746956748</v>
      </c>
      <c r="E23" s="1078">
        <v>0.23492091127297374</v>
      </c>
      <c r="F23" s="1072"/>
      <c r="G23" s="1077">
        <v>45.8999765478424</v>
      </c>
      <c r="H23" s="1078">
        <v>0.15698236798992349</v>
      </c>
      <c r="I23" s="1072"/>
      <c r="J23" s="1077">
        <v>73.170632617527573</v>
      </c>
      <c r="K23" s="1078">
        <v>0.16749593075996291</v>
      </c>
      <c r="L23" s="1072"/>
      <c r="M23" s="1072"/>
      <c r="N23" s="1072"/>
      <c r="O23" s="1072"/>
      <c r="P23" s="1072"/>
      <c r="Q23" s="1072"/>
      <c r="R23" s="1072"/>
    </row>
    <row r="24" spans="1:18" ht="15" customHeight="1" x14ac:dyDescent="0.25">
      <c r="B24" s="1076" t="s">
        <v>42</v>
      </c>
      <c r="C24" s="1072"/>
      <c r="D24" s="1077">
        <v>21.024074581848094</v>
      </c>
      <c r="E24" s="1078">
        <v>0.14498158760834118</v>
      </c>
      <c r="F24" s="1072"/>
      <c r="G24" s="1077">
        <v>36.614054538592185</v>
      </c>
      <c r="H24" s="1078">
        <v>0.33766443309943683</v>
      </c>
      <c r="I24" s="1072"/>
      <c r="J24" s="1077">
        <v>54.168117556932934</v>
      </c>
      <c r="K24" s="1078">
        <v>0.38816654337874656</v>
      </c>
      <c r="L24" s="1072"/>
      <c r="M24" s="1072"/>
      <c r="N24" s="1072"/>
      <c r="O24" s="1072"/>
      <c r="P24" s="1072"/>
      <c r="Q24" s="1072"/>
      <c r="R24" s="1072"/>
    </row>
    <row r="25" spans="1:18" ht="15" customHeight="1" x14ac:dyDescent="0.25">
      <c r="B25" s="1076" t="s">
        <v>43</v>
      </c>
      <c r="C25" s="1072"/>
      <c r="D25" s="1077">
        <v>21.312144212523719</v>
      </c>
      <c r="E25" s="1078">
        <v>0.34949845310597538</v>
      </c>
      <c r="F25" s="1072"/>
      <c r="G25" s="1077">
        <v>40.476068376068376</v>
      </c>
      <c r="H25" s="1078">
        <v>0.31324920172821852</v>
      </c>
      <c r="I25" s="1072"/>
      <c r="J25" s="1077">
        <v>67.792338709677423</v>
      </c>
      <c r="K25" s="1078">
        <v>0.22644663802214143</v>
      </c>
      <c r="L25" s="1072"/>
      <c r="M25" s="1072"/>
      <c r="N25" s="1072"/>
      <c r="O25" s="1072"/>
      <c r="P25" s="1072"/>
      <c r="Q25" s="1072"/>
      <c r="R25" s="1072"/>
    </row>
    <row r="26" spans="1:18" ht="15" customHeight="1" x14ac:dyDescent="0.25">
      <c r="B26" s="1076" t="s">
        <v>44</v>
      </c>
      <c r="C26" s="1072"/>
      <c r="D26" s="1077">
        <v>14.56006006006006</v>
      </c>
      <c r="E26" s="1078">
        <v>0.61049163039021881</v>
      </c>
      <c r="F26" s="1072"/>
      <c r="G26" s="1077">
        <v>17.837288135593219</v>
      </c>
      <c r="H26" s="1078">
        <v>0.66528719292540606</v>
      </c>
      <c r="I26" s="1072"/>
      <c r="J26" s="1077">
        <v>22.285714285714285</v>
      </c>
      <c r="K26" s="1078">
        <v>0.63127113526565781</v>
      </c>
      <c r="L26" s="1072"/>
      <c r="M26" s="1072"/>
      <c r="N26" s="1072"/>
      <c r="O26" s="1072"/>
      <c r="P26" s="1072"/>
      <c r="Q26" s="1072"/>
      <c r="R26" s="1072"/>
    </row>
    <row r="27" spans="1:18" ht="15" customHeight="1" x14ac:dyDescent="0.25">
      <c r="B27" s="1076" t="s">
        <v>45</v>
      </c>
      <c r="C27" s="1072"/>
      <c r="D27" s="1077">
        <v>20.640592459604974</v>
      </c>
      <c r="E27" s="1078">
        <v>0.69432955819150555</v>
      </c>
      <c r="F27" s="1072"/>
      <c r="G27" s="1077">
        <v>27.472072072072088</v>
      </c>
      <c r="H27" s="1078">
        <v>0.66344433567380634</v>
      </c>
      <c r="I27" s="1072"/>
      <c r="J27" s="1077">
        <v>32.942820512820546</v>
      </c>
      <c r="K27" s="1078">
        <v>0.66976882456751441</v>
      </c>
      <c r="L27" s="1072"/>
      <c r="M27" s="1072"/>
      <c r="N27" s="1072"/>
      <c r="O27" s="1072"/>
      <c r="P27" s="1072"/>
      <c r="Q27" s="1072"/>
      <c r="R27" s="1072"/>
    </row>
    <row r="28" spans="1:18" ht="15" customHeight="1" x14ac:dyDescent="0.25">
      <c r="B28" s="1076" t="s">
        <v>46</v>
      </c>
      <c r="C28" s="1072"/>
      <c r="D28" s="1077">
        <v>17.881039513677834</v>
      </c>
      <c r="E28" s="1078">
        <v>0.36018040825076958</v>
      </c>
      <c r="F28" s="1072"/>
      <c r="G28" s="1077">
        <v>27.495546038543811</v>
      </c>
      <c r="H28" s="1078">
        <v>0.47395069531136458</v>
      </c>
      <c r="I28" s="1072"/>
      <c r="J28" s="1077">
        <v>37.828775811209454</v>
      </c>
      <c r="K28" s="1078">
        <v>0.46767916117758657</v>
      </c>
      <c r="L28" s="1072"/>
      <c r="M28" s="1072"/>
      <c r="N28" s="1072"/>
      <c r="O28" s="1072"/>
      <c r="P28" s="1072"/>
      <c r="Q28" s="1072"/>
      <c r="R28" s="1072"/>
    </row>
    <row r="29" spans="1:18" ht="15" customHeight="1" x14ac:dyDescent="0.25">
      <c r="B29" s="1079" t="s">
        <v>1</v>
      </c>
      <c r="C29" s="1072"/>
      <c r="D29" s="1080">
        <v>20.325203252032519</v>
      </c>
      <c r="E29" s="1081">
        <v>8.7358521059077432E-2</v>
      </c>
      <c r="F29" s="1072"/>
      <c r="G29" s="1080">
        <v>45.011600928074245</v>
      </c>
      <c r="H29" s="1081">
        <v>2.5689362577495028E-2</v>
      </c>
      <c r="I29" s="1072"/>
      <c r="J29" s="1080">
        <v>70.318713450292393</v>
      </c>
      <c r="K29" s="1081">
        <v>4.4628168859797375E-2</v>
      </c>
      <c r="L29" s="1072"/>
      <c r="M29" s="1072"/>
      <c r="N29" s="1072"/>
      <c r="O29" s="1072"/>
      <c r="P29" s="1072"/>
      <c r="Q29" s="1072"/>
      <c r="R29" s="1072"/>
    </row>
    <row r="30" spans="1:18" ht="15" customHeight="1" x14ac:dyDescent="0.25">
      <c r="B30" s="1310" t="s">
        <v>0</v>
      </c>
      <c r="C30" s="672"/>
      <c r="D30" s="1311">
        <v>16.733898073661148</v>
      </c>
      <c r="E30" s="1312">
        <v>0.39534794997327227</v>
      </c>
      <c r="F30" s="672"/>
      <c r="G30" s="1311">
        <v>39.179504523458831</v>
      </c>
      <c r="H30" s="1312">
        <v>0.32407315486140081</v>
      </c>
      <c r="I30" s="672"/>
      <c r="J30" s="1311">
        <v>59.512450819907514</v>
      </c>
      <c r="K30" s="1312">
        <v>0.36925170483935216</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5.6" customHeight="1" x14ac:dyDescent="0.25">
      <c r="B33" s="1644" t="s">
        <v>288</v>
      </c>
      <c r="C33" s="1644"/>
      <c r="D33" s="1644"/>
      <c r="E33" s="1644"/>
      <c r="F33" s="1644"/>
      <c r="G33" s="1644"/>
      <c r="H33" s="1644"/>
      <c r="I33" s="1644"/>
      <c r="J33" s="1644"/>
      <c r="K33" s="1644"/>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U33"/>
  <sheetViews>
    <sheetView zoomScaleNormal="100" workbookViewId="0">
      <selection activeCell="D30" sqref="D30: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448</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131</v>
      </c>
      <c r="E10" s="862" t="s">
        <v>157</v>
      </c>
      <c r="F10" s="1072"/>
      <c r="G10" s="1068" t="s">
        <v>131</v>
      </c>
      <c r="H10" s="820" t="s">
        <v>157</v>
      </c>
      <c r="I10" s="1072"/>
      <c r="J10" s="820" t="s">
        <v>131</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v>16</v>
      </c>
      <c r="H13" s="1078" t="s">
        <v>364</v>
      </c>
      <c r="I13" s="1072"/>
      <c r="J13" s="1077">
        <v>46</v>
      </c>
      <c r="K13" s="1078" t="s">
        <v>364</v>
      </c>
      <c r="L13" s="1072"/>
      <c r="M13" s="1072"/>
      <c r="N13" s="1072"/>
      <c r="O13" s="1072"/>
      <c r="P13" s="1072"/>
      <c r="Q13" s="1072"/>
      <c r="R13" s="1072"/>
    </row>
    <row r="14" spans="1:21" ht="15" customHeight="1" x14ac:dyDescent="0.25">
      <c r="B14" s="1076" t="s">
        <v>37</v>
      </c>
      <c r="C14" s="1072"/>
      <c r="D14" s="1077">
        <v>20.254385964912281</v>
      </c>
      <c r="E14" s="1078">
        <v>7.6827702080923377E-2</v>
      </c>
      <c r="F14" s="1072"/>
      <c r="G14" s="1077">
        <v>44.712643678160923</v>
      </c>
      <c r="H14" s="1078">
        <v>5.9944595456868338E-2</v>
      </c>
      <c r="I14" s="1072"/>
      <c r="J14" s="1077">
        <v>70</v>
      </c>
      <c r="K14" s="1078">
        <v>0</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20.394602634934127</v>
      </c>
      <c r="E16" s="1078">
        <v>0.10774375727402116</v>
      </c>
      <c r="F16" s="1072"/>
      <c r="G16" s="1077">
        <v>40.518819776714516</v>
      </c>
      <c r="H16" s="1078">
        <v>0.25123371396056893</v>
      </c>
      <c r="I16" s="1072"/>
      <c r="J16" s="1077">
        <v>62.372722796651892</v>
      </c>
      <c r="K16" s="1078">
        <v>0.31279323533606057</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22.143996301860625</v>
      </c>
      <c r="E18" s="1078">
        <v>0.13798904395568057</v>
      </c>
      <c r="F18" s="1072"/>
      <c r="G18" s="1077">
        <v>46.351767388825543</v>
      </c>
      <c r="H18" s="1078">
        <v>0.1235312448488422</v>
      </c>
      <c r="I18" s="1072"/>
      <c r="J18" s="1077">
        <v>72.325079030558484</v>
      </c>
      <c r="K18" s="1078">
        <v>0.12510426934328847</v>
      </c>
      <c r="L18" s="1072"/>
      <c r="M18" s="1072"/>
      <c r="N18" s="1072"/>
      <c r="O18" s="1072"/>
      <c r="P18" s="1072"/>
      <c r="Q18" s="1072"/>
      <c r="R18" s="1072"/>
    </row>
    <row r="19" spans="1:18" ht="15" customHeight="1" x14ac:dyDescent="0.25">
      <c r="B19" s="1076" t="s">
        <v>40</v>
      </c>
      <c r="C19" s="1072"/>
      <c r="D19" s="1077">
        <v>19.153473344103393</v>
      </c>
      <c r="E19" s="1078">
        <v>0.31694352510187274</v>
      </c>
      <c r="F19" s="1072"/>
      <c r="G19" s="1077">
        <v>34.558394160583944</v>
      </c>
      <c r="H19" s="1078">
        <v>0.4029234027358265</v>
      </c>
      <c r="I19" s="1072"/>
      <c r="J19" s="1077">
        <v>53.450549450549453</v>
      </c>
      <c r="K19" s="1078">
        <v>0.40970478894040008</v>
      </c>
      <c r="L19" s="1072"/>
      <c r="M19" s="1072"/>
      <c r="N19" s="1072"/>
      <c r="O19" s="1072"/>
      <c r="P19" s="1072"/>
      <c r="Q19" s="1072"/>
      <c r="R19" s="1072"/>
    </row>
    <row r="20" spans="1:18" ht="15" customHeight="1" x14ac:dyDescent="0.25">
      <c r="B20" s="1076" t="s">
        <v>41</v>
      </c>
      <c r="C20" s="1072"/>
      <c r="D20" s="1077">
        <v>16.553036308863167</v>
      </c>
      <c r="E20" s="1078">
        <v>0.32776223626987061</v>
      </c>
      <c r="F20" s="1072"/>
      <c r="G20" s="1077">
        <v>35.783927621075037</v>
      </c>
      <c r="H20" s="1078">
        <v>0.34762955530209932</v>
      </c>
      <c r="I20" s="1072"/>
      <c r="J20" s="1077">
        <v>65.951219512195124</v>
      </c>
      <c r="K20" s="1078">
        <v>0.19359465799844897</v>
      </c>
      <c r="L20" s="1072"/>
      <c r="M20" s="1072"/>
      <c r="N20" s="1072"/>
      <c r="O20" s="1072"/>
      <c r="P20" s="1072"/>
      <c r="Q20" s="1072"/>
      <c r="R20" s="1072"/>
    </row>
    <row r="21" spans="1:18" ht="15" customHeight="1" x14ac:dyDescent="0.25">
      <c r="B21" s="1076" t="s">
        <v>3</v>
      </c>
      <c r="C21" s="1072"/>
      <c r="D21" s="1077">
        <v>20.231560891938251</v>
      </c>
      <c r="E21" s="1078">
        <v>0.1127881336498444</v>
      </c>
      <c r="F21" s="1072"/>
      <c r="G21" s="1077">
        <v>32.187155042649273</v>
      </c>
      <c r="H21" s="1078">
        <v>0.15304436394263315</v>
      </c>
      <c r="I21" s="1072"/>
      <c r="J21" s="1077">
        <v>56.434158415841587</v>
      </c>
      <c r="K21" s="1078">
        <v>0.12389109694309704</v>
      </c>
      <c r="L21" s="1072"/>
      <c r="M21" s="1072"/>
      <c r="N21" s="1072"/>
      <c r="O21" s="1072"/>
      <c r="P21" s="1072"/>
      <c r="Q21" s="1072"/>
      <c r="R21" s="1072"/>
    </row>
    <row r="22" spans="1:18" ht="15" customHeight="1" x14ac:dyDescent="0.25">
      <c r="B22" s="1076" t="s">
        <v>2</v>
      </c>
      <c r="C22" s="1072"/>
      <c r="D22" s="1077">
        <v>20.728906137703031</v>
      </c>
      <c r="E22" s="1078">
        <v>0.19216692015618517</v>
      </c>
      <c r="F22" s="1072"/>
      <c r="G22" s="1077">
        <v>43.474075743913438</v>
      </c>
      <c r="H22" s="1078">
        <v>0.16656610187963516</v>
      </c>
      <c r="I22" s="1072"/>
      <c r="J22" s="1077">
        <v>68.391385767790268</v>
      </c>
      <c r="K22" s="1078">
        <v>0.13449983785275327</v>
      </c>
      <c r="L22" s="1072"/>
      <c r="M22" s="1072"/>
      <c r="N22" s="1072"/>
      <c r="O22" s="1072"/>
      <c r="P22" s="1072"/>
      <c r="Q22" s="1072"/>
      <c r="R22" s="1072"/>
    </row>
    <row r="23" spans="1:18" ht="15" customHeight="1" x14ac:dyDescent="0.25">
      <c r="B23" s="1076" t="s">
        <v>35</v>
      </c>
      <c r="C23" s="1072"/>
      <c r="D23" s="1077">
        <v>23.415303738317757</v>
      </c>
      <c r="E23" s="1078">
        <v>0.28917807324203848</v>
      </c>
      <c r="F23" s="1072"/>
      <c r="G23" s="1077">
        <v>49.398263027295286</v>
      </c>
      <c r="H23" s="1078">
        <v>0.17716958788227424</v>
      </c>
      <c r="I23" s="1072"/>
      <c r="J23" s="1077">
        <v>74.34375</v>
      </c>
      <c r="K23" s="1078">
        <v>0.140322378034412</v>
      </c>
      <c r="L23" s="1072"/>
      <c r="M23" s="1072"/>
      <c r="N23" s="1072"/>
      <c r="O23" s="1072"/>
      <c r="P23" s="1072"/>
      <c r="Q23" s="1072"/>
      <c r="R23" s="1072"/>
    </row>
    <row r="24" spans="1:18" ht="15" customHeight="1" x14ac:dyDescent="0.25">
      <c r="B24" s="1076" t="s">
        <v>42</v>
      </c>
      <c r="C24" s="1072"/>
      <c r="D24" s="1077">
        <v>25.696142991533396</v>
      </c>
      <c r="E24" s="1078">
        <v>0.31210130570551164</v>
      </c>
      <c r="F24" s="1072"/>
      <c r="G24" s="1077">
        <v>54.855544252288908</v>
      </c>
      <c r="H24" s="1078">
        <v>0.17437586017223414</v>
      </c>
      <c r="I24" s="1072"/>
      <c r="J24" s="1077">
        <v>81.174757281553397</v>
      </c>
      <c r="K24" s="1078">
        <v>0.14743894132385552</v>
      </c>
      <c r="L24" s="1072"/>
      <c r="M24" s="1072"/>
      <c r="N24" s="1072"/>
      <c r="O24" s="1072"/>
      <c r="P24" s="1072"/>
      <c r="Q24" s="1072"/>
      <c r="R24" s="1072"/>
    </row>
    <row r="25" spans="1:18" ht="15" customHeight="1" x14ac:dyDescent="0.25">
      <c r="B25" s="1076" t="s">
        <v>43</v>
      </c>
      <c r="C25" s="1072"/>
      <c r="D25" s="1077">
        <v>22.666666666666668</v>
      </c>
      <c r="E25" s="1078">
        <v>0.16702671605294944</v>
      </c>
      <c r="F25" s="1072"/>
      <c r="G25" s="1077" t="s">
        <v>364</v>
      </c>
      <c r="H25" s="1078" t="s">
        <v>364</v>
      </c>
      <c r="I25" s="1072"/>
      <c r="J25" s="1077">
        <v>60</v>
      </c>
      <c r="K25" s="1078" t="s">
        <v>364</v>
      </c>
      <c r="L25" s="1072"/>
      <c r="M25" s="1072"/>
      <c r="N25" s="1072"/>
      <c r="O25" s="1072"/>
      <c r="P25" s="1072"/>
      <c r="Q25" s="1072"/>
      <c r="R25" s="1072"/>
    </row>
    <row r="26" spans="1:18" ht="15" customHeight="1" x14ac:dyDescent="0.25">
      <c r="B26" s="1076" t="s">
        <v>44</v>
      </c>
      <c r="C26" s="1072"/>
      <c r="D26" s="1077">
        <v>110.89002036659878</v>
      </c>
      <c r="E26" s="1078">
        <v>0.39924474070301358</v>
      </c>
      <c r="F26" s="1072"/>
      <c r="G26" s="1077">
        <v>129.55886970172685</v>
      </c>
      <c r="H26" s="1078">
        <v>0.28929189677619044</v>
      </c>
      <c r="I26" s="1072"/>
      <c r="J26" s="1077">
        <v>128.95642201834863</v>
      </c>
      <c r="K26" s="1078">
        <v>0.29079101812104546</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v>20</v>
      </c>
      <c r="E29" s="1081">
        <v>0</v>
      </c>
      <c r="F29" s="1072"/>
      <c r="G29" s="1080">
        <v>45</v>
      </c>
      <c r="H29" s="1081">
        <v>0</v>
      </c>
      <c r="I29" s="1072"/>
      <c r="J29" s="1080" t="s">
        <v>364</v>
      </c>
      <c r="K29" s="1081" t="s">
        <v>364</v>
      </c>
      <c r="L29" s="1072"/>
      <c r="M29" s="1072"/>
      <c r="N29" s="1072"/>
      <c r="O29" s="1072"/>
      <c r="P29" s="1072"/>
      <c r="Q29" s="1072"/>
      <c r="R29" s="1072"/>
    </row>
    <row r="30" spans="1:18" ht="15" customHeight="1" x14ac:dyDescent="0.25">
      <c r="B30" s="1310" t="s">
        <v>0</v>
      </c>
      <c r="C30" s="672"/>
      <c r="D30" s="1311">
        <v>21.65407667386609</v>
      </c>
      <c r="E30" s="1312">
        <v>0.57250156696432741</v>
      </c>
      <c r="F30" s="672"/>
      <c r="G30" s="1311">
        <v>43.972205330900984</v>
      </c>
      <c r="H30" s="1312">
        <v>0.45003032489213468</v>
      </c>
      <c r="I30" s="672"/>
      <c r="J30" s="1311">
        <v>69.363734261100063</v>
      </c>
      <c r="K30" s="1312">
        <v>0.27998662574349276</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1.45" customHeight="1" x14ac:dyDescent="0.25">
      <c r="B33" s="1644" t="s">
        <v>288</v>
      </c>
      <c r="C33" s="1644"/>
      <c r="D33" s="1644"/>
      <c r="E33" s="1644"/>
      <c r="F33" s="1644"/>
      <c r="G33" s="1644"/>
      <c r="H33" s="1644"/>
      <c r="I33" s="1644"/>
      <c r="J33" s="1644"/>
      <c r="K33" s="1644"/>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6" customWidth="1"/>
    <col min="2" max="2" width="13" style="666" customWidth="1"/>
    <col min="3" max="4" width="9.140625" style="666" customWidth="1"/>
    <col min="5" max="5" width="9.42578125" style="666" customWidth="1"/>
    <col min="6" max="6" width="7.42578125" style="666" customWidth="1"/>
    <col min="7" max="7" width="2.28515625" style="666" customWidth="1"/>
    <col min="8" max="8" width="12.5703125" style="666" customWidth="1"/>
    <col min="9" max="10" width="9.140625" style="666" customWidth="1"/>
    <col min="11" max="11" width="9.42578125" style="666" customWidth="1"/>
    <col min="12" max="12" width="7.42578125" style="666" customWidth="1"/>
    <col min="13" max="13" width="2.42578125" style="666" customWidth="1"/>
    <col min="14" max="14" width="13" style="666" customWidth="1"/>
    <col min="15" max="16" width="9.140625" style="666" customWidth="1"/>
    <col min="17" max="17" width="9.28515625" style="666" customWidth="1"/>
    <col min="18" max="18" width="7.42578125" style="666" customWidth="1"/>
    <col min="19" max="19" width="2.140625" style="666" customWidth="1"/>
    <col min="20" max="20" width="12.42578125" style="666" customWidth="1"/>
    <col min="21" max="22" width="9.140625" style="666" customWidth="1"/>
    <col min="23" max="23" width="9.28515625" style="666" customWidth="1"/>
    <col min="24" max="24" width="7.42578125" style="666" customWidth="1"/>
    <col min="25" max="16384" width="11.42578125" style="666"/>
  </cols>
  <sheetData>
    <row r="1" spans="1:24" s="1049" customFormat="1" x14ac:dyDescent="0.25">
      <c r="B1" s="1049" t="s">
        <v>79</v>
      </c>
      <c r="C1" s="1049" t="s">
        <v>66</v>
      </c>
      <c r="F1" s="1049" t="s">
        <v>65</v>
      </c>
      <c r="J1" s="1049" t="s">
        <v>79</v>
      </c>
      <c r="K1" s="1049" t="s">
        <v>67</v>
      </c>
    </row>
    <row r="2" spans="1:24" s="613" customFormat="1" ht="15" customHeight="1" x14ac:dyDescent="0.2"/>
    <row r="3" spans="1:24" s="619" customFormat="1" ht="38.25" customHeight="1" x14ac:dyDescent="0.25">
      <c r="B3" s="1475"/>
      <c r="C3" s="1475"/>
      <c r="D3" s="1475"/>
    </row>
    <row r="4" spans="1:24" s="621" customFormat="1" ht="23.25" customHeight="1" x14ac:dyDescent="0.2">
      <c r="B4" s="1477" t="s">
        <v>451</v>
      </c>
      <c r="C4" s="1477"/>
      <c r="D4" s="1477"/>
      <c r="E4" s="1477"/>
      <c r="F4" s="1477"/>
      <c r="G4" s="1477"/>
      <c r="H4" s="1477"/>
      <c r="I4" s="1477"/>
      <c r="J4" s="1477"/>
      <c r="K4" s="1477"/>
      <c r="L4" s="1477"/>
      <c r="M4" s="1477"/>
      <c r="N4" s="1477"/>
      <c r="O4" s="1477"/>
      <c r="P4" s="1477"/>
      <c r="Q4" s="1477"/>
      <c r="R4" s="1477"/>
      <c r="S4" s="1477"/>
      <c r="T4" s="1477"/>
      <c r="U4" s="1477"/>
      <c r="V4" s="1477"/>
      <c r="W4" s="1018"/>
      <c r="X4" s="1018"/>
    </row>
    <row r="5" spans="1:24" s="621" customFormat="1" ht="15.75" customHeight="1" x14ac:dyDescent="0.2">
      <c r="B5" s="1632" t="str">
        <f>porsaad!$B$6</f>
        <v>Situación a 31 de agosto de 2024</v>
      </c>
      <c r="C5" s="1632"/>
      <c r="D5" s="1632"/>
      <c r="E5" s="1632"/>
      <c r="F5" s="1632"/>
      <c r="G5" s="1632"/>
      <c r="H5" s="1632"/>
      <c r="I5" s="1632"/>
      <c r="J5" s="1632"/>
      <c r="K5" s="1632"/>
      <c r="L5" s="1632"/>
      <c r="M5" s="1632"/>
      <c r="N5" s="1632"/>
      <c r="O5" s="1632"/>
      <c r="P5" s="1632"/>
      <c r="Q5" s="1632"/>
      <c r="R5" s="1632"/>
      <c r="S5" s="1632"/>
      <c r="T5" s="1632"/>
      <c r="U5" s="1632"/>
      <c r="V5" s="1632"/>
      <c r="W5" s="1070"/>
      <c r="X5" s="1070"/>
    </row>
    <row r="7" spans="1:24" ht="16.5" customHeight="1" x14ac:dyDescent="0.25">
      <c r="M7" s="1054"/>
      <c r="S7" s="1054"/>
    </row>
    <row r="8" spans="1:24" ht="16.5" customHeight="1" x14ac:dyDescent="0.25">
      <c r="M8" s="1054"/>
      <c r="S8" s="1054"/>
    </row>
    <row r="9" spans="1:24" ht="15" customHeight="1" x14ac:dyDescent="0.25">
      <c r="B9" s="1641" t="s">
        <v>125</v>
      </c>
      <c r="C9" s="1642"/>
      <c r="D9" s="1642"/>
      <c r="E9" s="1642"/>
      <c r="F9" s="1643"/>
      <c r="G9" s="1054"/>
      <c r="H9" s="1641" t="s">
        <v>127</v>
      </c>
      <c r="I9" s="1642"/>
      <c r="J9" s="1642"/>
      <c r="K9" s="1642"/>
      <c r="L9" s="1643"/>
      <c r="M9" s="113"/>
      <c r="S9" s="113"/>
    </row>
    <row r="10" spans="1:24" ht="15" customHeight="1" x14ac:dyDescent="0.25">
      <c r="B10" s="1065" t="s">
        <v>124</v>
      </c>
      <c r="C10" s="1088" t="s">
        <v>48</v>
      </c>
      <c r="D10" s="1089" t="s">
        <v>33</v>
      </c>
      <c r="E10" s="1089" t="s">
        <v>32</v>
      </c>
      <c r="F10" s="1067" t="s">
        <v>0</v>
      </c>
      <c r="G10" s="1054"/>
      <c r="H10" s="1065" t="s">
        <v>124</v>
      </c>
      <c r="I10" s="1090" t="s">
        <v>48</v>
      </c>
      <c r="J10" s="1089" t="s">
        <v>33</v>
      </c>
      <c r="K10" s="1089" t="s">
        <v>32</v>
      </c>
      <c r="L10" s="1067" t="s">
        <v>0</v>
      </c>
      <c r="M10" s="113"/>
      <c r="S10" s="113"/>
    </row>
    <row r="11" spans="1:24" ht="6" customHeight="1" x14ac:dyDescent="0.25">
      <c r="E11" s="1094"/>
      <c r="M11" s="113"/>
      <c r="S11" s="113"/>
    </row>
    <row r="12" spans="1:24" ht="15.75" customHeight="1" x14ac:dyDescent="0.25">
      <c r="A12" s="1091"/>
      <c r="B12" s="1092" t="s">
        <v>115</v>
      </c>
      <c r="C12" s="1093">
        <v>8.2679706774430311E-4</v>
      </c>
      <c r="D12" s="1093">
        <v>1.1966857009066195E-3</v>
      </c>
      <c r="E12" s="1059">
        <v>1.3739627261597062E-3</v>
      </c>
      <c r="F12" s="1095">
        <v>1.101301523108287E-3</v>
      </c>
      <c r="G12" s="1054"/>
      <c r="H12" s="1092" t="s">
        <v>115</v>
      </c>
      <c r="I12" s="1093">
        <v>2.6592095451155855E-2</v>
      </c>
      <c r="J12" s="1093">
        <v>1.6379233426382676E-2</v>
      </c>
      <c r="K12" s="1093">
        <v>1.1984096665110291E-2</v>
      </c>
      <c r="L12" s="1097">
        <v>1.8109908409658617E-2</v>
      </c>
      <c r="M12" s="113"/>
      <c r="S12" s="113"/>
    </row>
    <row r="13" spans="1:24" ht="15.75" customHeight="1" x14ac:dyDescent="0.25">
      <c r="B13" s="1086" t="s">
        <v>116</v>
      </c>
      <c r="C13" s="1056">
        <v>6.322565812162317E-4</v>
      </c>
      <c r="D13" s="1056">
        <v>2.9483560746974683E-4</v>
      </c>
      <c r="E13" s="1056">
        <v>1.9725207454768058E-4</v>
      </c>
      <c r="F13" s="1056">
        <v>3.9746220382855469E-4</v>
      </c>
      <c r="G13" s="1096"/>
      <c r="H13" s="1098" t="s">
        <v>116</v>
      </c>
      <c r="I13" s="1056">
        <v>6.5920954511558541E-3</v>
      </c>
      <c r="J13" s="1056">
        <v>2.14140950632863E-3</v>
      </c>
      <c r="K13" s="1056">
        <v>4.669128570822191E-4</v>
      </c>
      <c r="L13" s="1099">
        <v>2.9743732075122585E-3</v>
      </c>
      <c r="M13" s="113"/>
      <c r="S13" s="113"/>
    </row>
    <row r="14" spans="1:24" ht="15.75" customHeight="1" x14ac:dyDescent="0.25">
      <c r="B14" s="1084" t="s">
        <v>117</v>
      </c>
      <c r="C14" s="1059">
        <v>7.2068407509262777E-3</v>
      </c>
      <c r="D14" s="1059">
        <v>3.4079527569297208E-3</v>
      </c>
      <c r="E14" s="1059">
        <v>1.4147735002040538E-3</v>
      </c>
      <c r="F14" s="1059">
        <v>4.3455867618588644E-3</v>
      </c>
      <c r="G14" s="1096"/>
      <c r="H14" s="1100" t="s">
        <v>117</v>
      </c>
      <c r="I14" s="1059">
        <v>1.8538404175988069E-2</v>
      </c>
      <c r="J14" s="1059">
        <v>1.0056976788650529E-2</v>
      </c>
      <c r="K14" s="1059">
        <v>7.8950719470266134E-3</v>
      </c>
      <c r="L14" s="1101">
        <v>1.1980756776760108E-2</v>
      </c>
      <c r="M14" s="113"/>
      <c r="S14" s="113"/>
    </row>
    <row r="15" spans="1:24" ht="15.75" customHeight="1" x14ac:dyDescent="0.25">
      <c r="B15" s="1086" t="s">
        <v>118</v>
      </c>
      <c r="C15" s="1056">
        <v>0.96692811729022787</v>
      </c>
      <c r="D15" s="1056">
        <v>0.14899170558063105</v>
      </c>
      <c r="E15" s="1056">
        <v>8.7131002584682361E-3</v>
      </c>
      <c r="F15" s="1056">
        <v>0.4212072583222789</v>
      </c>
      <c r="G15" s="1096"/>
      <c r="H15" s="1098" t="s">
        <v>118</v>
      </c>
      <c r="I15" s="1056">
        <v>0.27594332587621179</v>
      </c>
      <c r="J15" s="1056">
        <v>0.14105260474424178</v>
      </c>
      <c r="K15" s="1056">
        <v>1.7714390820210254E-2</v>
      </c>
      <c r="L15" s="1099">
        <v>0.142566379868628</v>
      </c>
      <c r="M15" s="113"/>
      <c r="S15" s="113"/>
    </row>
    <row r="16" spans="1:24" ht="15.75" customHeight="1" x14ac:dyDescent="0.25">
      <c r="B16" s="1084" t="s">
        <v>119</v>
      </c>
      <c r="C16" s="1059">
        <v>2.9446355460839885E-3</v>
      </c>
      <c r="D16" s="1059">
        <v>0.30088840905839048</v>
      </c>
      <c r="E16" s="1059">
        <v>0.18931437899605497</v>
      </c>
      <c r="F16" s="1059">
        <v>0.16212317684915151</v>
      </c>
      <c r="G16" s="1096"/>
      <c r="H16" s="1100" t="s">
        <v>119</v>
      </c>
      <c r="I16" s="1059">
        <v>0.27194630872483222</v>
      </c>
      <c r="J16" s="1059">
        <v>0.1027621633334608</v>
      </c>
      <c r="K16" s="1059">
        <v>0.17040904396055293</v>
      </c>
      <c r="L16" s="1101">
        <v>0.17735220649458786</v>
      </c>
      <c r="M16" s="113"/>
      <c r="S16" s="113"/>
    </row>
    <row r="17" spans="2:19" ht="15.75" customHeight="1" x14ac:dyDescent="0.25">
      <c r="B17" s="1086" t="s">
        <v>120</v>
      </c>
      <c r="C17" s="1056">
        <v>2.5599759477216658E-3</v>
      </c>
      <c r="D17" s="1056">
        <v>0.5241613444503701</v>
      </c>
      <c r="E17" s="1056">
        <v>0.2709155216977282</v>
      </c>
      <c r="F17" s="1056">
        <v>0.26712772282310782</v>
      </c>
      <c r="G17" s="1096"/>
      <c r="H17" s="1098" t="s">
        <v>120</v>
      </c>
      <c r="I17" s="1056">
        <v>0.34620432513049965</v>
      </c>
      <c r="J17" s="1056">
        <v>0.18817636036862834</v>
      </c>
      <c r="K17" s="1056">
        <v>7.4352335271729131E-2</v>
      </c>
      <c r="L17" s="1099">
        <v>0.19997687112591359</v>
      </c>
      <c r="M17" s="113"/>
      <c r="S17" s="113"/>
    </row>
    <row r="18" spans="2:19" ht="15.75" customHeight="1" x14ac:dyDescent="0.25">
      <c r="B18" s="1084" t="s">
        <v>121</v>
      </c>
      <c r="C18" s="1059">
        <v>1.8720100453633044E-2</v>
      </c>
      <c r="D18" s="1059">
        <v>2.0694858153722084E-2</v>
      </c>
      <c r="E18" s="1059">
        <v>0.49773500204053872</v>
      </c>
      <c r="F18" s="1059">
        <v>0.13610430733102474</v>
      </c>
      <c r="G18" s="1096"/>
      <c r="H18" s="1100" t="s">
        <v>121</v>
      </c>
      <c r="I18" s="1059">
        <v>4.1178225205070841E-2</v>
      </c>
      <c r="J18" s="1059">
        <v>0.22757574598804381</v>
      </c>
      <c r="K18" s="1059">
        <v>0.14615787314119161</v>
      </c>
      <c r="L18" s="1101">
        <v>0.14314460172078824</v>
      </c>
      <c r="M18" s="1054"/>
      <c r="S18" s="1054"/>
    </row>
    <row r="19" spans="2:19" ht="15.75" customHeight="1" x14ac:dyDescent="0.25">
      <c r="B19" s="1086" t="s">
        <v>122</v>
      </c>
      <c r="C19" s="1056">
        <v>1.0611299265167526E-4</v>
      </c>
      <c r="D19" s="1056">
        <v>3.1217887849737899E-4</v>
      </c>
      <c r="E19" s="1056">
        <v>3.0267990749557883E-2</v>
      </c>
      <c r="F19" s="1087">
        <v>7.5285965775192063E-3</v>
      </c>
      <c r="G19" s="1054"/>
      <c r="H19" s="1098" t="s">
        <v>122</v>
      </c>
      <c r="I19" s="1056">
        <v>2.3713646532438478E-3</v>
      </c>
      <c r="J19" s="1056">
        <v>0.11136604081424548</v>
      </c>
      <c r="K19" s="1056">
        <v>0.20855440949672455</v>
      </c>
      <c r="L19" s="1099">
        <v>0.10933481358127486</v>
      </c>
    </row>
    <row r="20" spans="2:19" x14ac:dyDescent="0.25">
      <c r="B20" s="1084" t="s">
        <v>123</v>
      </c>
      <c r="C20" s="1059">
        <v>7.5163369794936641E-5</v>
      </c>
      <c r="D20" s="1059">
        <v>5.2029813082896502E-5</v>
      </c>
      <c r="E20" s="1059">
        <v>6.8017956740579511E-5</v>
      </c>
      <c r="F20" s="1085">
        <v>6.4587608122140138E-5</v>
      </c>
      <c r="G20" s="1054"/>
      <c r="H20" s="1102" t="s">
        <v>123</v>
      </c>
      <c r="I20" s="1103">
        <v>1.0633855331841909E-2</v>
      </c>
      <c r="J20" s="1103">
        <v>0.20048946503001797</v>
      </c>
      <c r="K20" s="1103">
        <v>0.36246586584037238</v>
      </c>
      <c r="L20" s="1104">
        <v>0.19456008881487649</v>
      </c>
    </row>
    <row r="21" spans="2:19" x14ac:dyDescent="0.25">
      <c r="B21" s="1307" t="s">
        <v>0</v>
      </c>
      <c r="C21" s="1308">
        <v>1</v>
      </c>
      <c r="D21" s="1308">
        <v>1</v>
      </c>
      <c r="E21" s="1308">
        <v>1</v>
      </c>
      <c r="F21" s="1309">
        <v>1</v>
      </c>
      <c r="G21" s="113"/>
      <c r="H21" s="1061" t="s">
        <v>0</v>
      </c>
      <c r="I21" s="1313">
        <v>1</v>
      </c>
      <c r="J21" s="1313">
        <v>1</v>
      </c>
      <c r="K21" s="1313">
        <v>1</v>
      </c>
      <c r="L21" s="1314">
        <v>1</v>
      </c>
    </row>
    <row r="23" spans="2:19" ht="15" customHeight="1" x14ac:dyDescent="0.25"/>
    <row r="24" spans="2:19" ht="15" customHeight="1" x14ac:dyDescent="0.25">
      <c r="H24" s="700"/>
      <c r="I24" s="700"/>
      <c r="J24" s="700"/>
      <c r="K24" s="700"/>
      <c r="L24" s="700"/>
    </row>
    <row r="25" spans="2:19" ht="15" customHeight="1" x14ac:dyDescent="0.25">
      <c r="B25" s="1641" t="s">
        <v>126</v>
      </c>
      <c r="C25" s="1642"/>
      <c r="D25" s="1642"/>
      <c r="E25" s="1642"/>
      <c r="F25" s="1643"/>
      <c r="H25" s="700" t="s">
        <v>128</v>
      </c>
      <c r="I25" s="700"/>
      <c r="J25" s="700"/>
      <c r="K25" s="700"/>
      <c r="L25" s="700"/>
    </row>
    <row r="26" spans="2:19" ht="15" customHeight="1" x14ac:dyDescent="0.25">
      <c r="B26" s="1065" t="s">
        <v>124</v>
      </c>
      <c r="C26" s="1090" t="s">
        <v>48</v>
      </c>
      <c r="D26" s="1089" t="s">
        <v>33</v>
      </c>
      <c r="E26" s="1089" t="s">
        <v>32</v>
      </c>
      <c r="F26" s="1067" t="s">
        <v>0</v>
      </c>
      <c r="H26" s="700" t="s">
        <v>124</v>
      </c>
      <c r="I26" s="700" t="s">
        <v>48</v>
      </c>
      <c r="J26" s="700" t="s">
        <v>33</v>
      </c>
      <c r="K26" s="700" t="s">
        <v>32</v>
      </c>
      <c r="L26" s="700" t="s">
        <v>0</v>
      </c>
    </row>
    <row r="27" spans="2:19" ht="7.5" customHeight="1" x14ac:dyDescent="0.25">
      <c r="H27" s="700" t="s">
        <v>115</v>
      </c>
      <c r="I27" s="700">
        <v>2.1696751643330573E-2</v>
      </c>
      <c r="J27" s="700">
        <v>1.1960742902215001E-2</v>
      </c>
      <c r="K27" s="700">
        <v>2.5850950174646139E-3</v>
      </c>
      <c r="L27" s="700">
        <v>1.1473116702382272E-2</v>
      </c>
    </row>
    <row r="28" spans="2:19" x14ac:dyDescent="0.25">
      <c r="B28" s="1092" t="s">
        <v>115</v>
      </c>
      <c r="C28" s="1093">
        <v>0</v>
      </c>
      <c r="D28" s="1093">
        <v>2.7831895352073476E-4</v>
      </c>
      <c r="E28" s="1093">
        <v>1.011804384485666E-3</v>
      </c>
      <c r="F28" s="1097">
        <v>3.8688461166457103E-4</v>
      </c>
      <c r="H28" s="700" t="s">
        <v>116</v>
      </c>
      <c r="I28" s="700">
        <v>4.1526159907522044E-2</v>
      </c>
      <c r="J28" s="700">
        <v>1.7426048127443333E-2</v>
      </c>
      <c r="K28" s="700">
        <v>1.8549579022535165E-2</v>
      </c>
      <c r="L28" s="700">
        <v>2.4092829570375247E-2</v>
      </c>
    </row>
    <row r="29" spans="2:19" ht="15.75" customHeight="1" x14ac:dyDescent="0.25">
      <c r="B29" s="1098" t="s">
        <v>116</v>
      </c>
      <c r="C29" s="1056">
        <v>1.8513620735255223E-3</v>
      </c>
      <c r="D29" s="1056">
        <v>8.3495686056220427E-4</v>
      </c>
      <c r="E29" s="1056">
        <v>3.3726812816188871E-4</v>
      </c>
      <c r="F29" s="1099">
        <v>1.0639326820775703E-3</v>
      </c>
      <c r="H29" s="700" t="s">
        <v>117</v>
      </c>
      <c r="I29" s="700">
        <v>8.3414844353851311E-2</v>
      </c>
      <c r="J29" s="702">
        <v>4.5334448232611665E-2</v>
      </c>
      <c r="K29" s="702">
        <v>2.9305124245091366E-2</v>
      </c>
      <c r="L29" s="700">
        <v>5.0112155350364729E-2</v>
      </c>
    </row>
    <row r="30" spans="2:19" ht="15.75" customHeight="1" x14ac:dyDescent="0.25">
      <c r="B30" s="1100" t="s">
        <v>117</v>
      </c>
      <c r="C30" s="1059">
        <v>4.7606453319227714E-3</v>
      </c>
      <c r="D30" s="1059">
        <v>1.3915947676036739E-3</v>
      </c>
      <c r="E30" s="1059">
        <v>1.011804384485666E-3</v>
      </c>
      <c r="F30" s="1101">
        <v>2.5147499758197116E-3</v>
      </c>
      <c r="H30" s="700" t="s">
        <v>118</v>
      </c>
      <c r="I30" s="700">
        <v>0.68189497732511606</v>
      </c>
      <c r="J30" s="702">
        <v>0.12110306065712968</v>
      </c>
      <c r="K30" s="702">
        <v>9.1153660926316493E-2</v>
      </c>
      <c r="L30" s="700">
        <v>0.25812544942634419</v>
      </c>
    </row>
    <row r="31" spans="2:19" ht="15.75" customHeight="1" x14ac:dyDescent="0.25">
      <c r="B31" s="1098" t="s">
        <v>118</v>
      </c>
      <c r="C31" s="1056">
        <v>0.12827294366569691</v>
      </c>
      <c r="D31" s="1056">
        <v>5.956025605343724E-2</v>
      </c>
      <c r="E31" s="1056">
        <v>1.011804384485666E-3</v>
      </c>
      <c r="F31" s="1099">
        <v>6.789824934713222E-2</v>
      </c>
      <c r="H31" s="700" t="s">
        <v>119</v>
      </c>
      <c r="I31" s="700">
        <v>0.10526891796685295</v>
      </c>
      <c r="J31" s="700">
        <v>0.48961462701877945</v>
      </c>
      <c r="K31" s="700">
        <v>0.10655352032371811</v>
      </c>
      <c r="L31" s="700">
        <v>0.26524293170866081</v>
      </c>
    </row>
    <row r="32" spans="2:19" ht="15.75" customHeight="1" x14ac:dyDescent="0.25">
      <c r="B32" s="1100" t="s">
        <v>119</v>
      </c>
      <c r="C32" s="1059">
        <v>0.18434276646389844</v>
      </c>
      <c r="D32" s="1059">
        <v>5.3437239075981073E-2</v>
      </c>
      <c r="E32" s="1059">
        <v>5.6323777403035416E-2</v>
      </c>
      <c r="F32" s="1101">
        <v>0.10213753747944676</v>
      </c>
      <c r="H32" s="700" t="s">
        <v>120</v>
      </c>
      <c r="I32" s="700">
        <v>5.922146145269739E-2</v>
      </c>
      <c r="J32" s="700">
        <v>0.21355206048041239</v>
      </c>
      <c r="K32" s="700">
        <v>0.38330814664740298</v>
      </c>
      <c r="L32" s="700">
        <v>0.22803490231573073</v>
      </c>
    </row>
    <row r="33" spans="2:12" ht="15.75" customHeight="1" x14ac:dyDescent="0.25">
      <c r="B33" s="1098" t="s">
        <v>120</v>
      </c>
      <c r="C33" s="1056">
        <v>0.59270034382438508</v>
      </c>
      <c r="D33" s="1056">
        <v>0.12719176175897579</v>
      </c>
      <c r="E33" s="1056">
        <v>3.9460370994940978E-2</v>
      </c>
      <c r="F33" s="1099">
        <v>0.27227004545894185</v>
      </c>
      <c r="H33" s="700" t="s">
        <v>121</v>
      </c>
      <c r="I33" s="700">
        <v>9.2341156111274509E-4</v>
      </c>
      <c r="J33" s="700">
        <v>8.0527048519669492E-2</v>
      </c>
      <c r="K33" s="700">
        <v>0.14948159711266476</v>
      </c>
      <c r="L33" s="700">
        <v>8.2000407837637693E-2</v>
      </c>
    </row>
    <row r="34" spans="2:12" ht="15.75" customHeight="1" x14ac:dyDescent="0.25">
      <c r="B34" s="1100" t="s">
        <v>121</v>
      </c>
      <c r="C34" s="1059">
        <v>7.8286167680507807E-2</v>
      </c>
      <c r="D34" s="1059">
        <v>0.12106874478151962</v>
      </c>
      <c r="E34" s="1059">
        <v>4.6543001686340638E-2</v>
      </c>
      <c r="F34" s="1101">
        <v>8.4050681884128065E-2</v>
      </c>
      <c r="H34" s="700" t="s">
        <v>122</v>
      </c>
      <c r="I34" s="700">
        <v>7.7976976271742918E-4</v>
      </c>
      <c r="J34" s="700">
        <v>9.0987849609282401E-3</v>
      </c>
      <c r="K34" s="700">
        <v>0.13038400008856857</v>
      </c>
      <c r="L34" s="700">
        <v>4.6133949621319177E-2</v>
      </c>
    </row>
    <row r="35" spans="2:12" ht="15.75" customHeight="1" x14ac:dyDescent="0.25">
      <c r="B35" s="1098" t="s">
        <v>122</v>
      </c>
      <c r="C35" s="1056">
        <v>3.4382438508331128E-3</v>
      </c>
      <c r="D35" s="1056">
        <v>0.42415808516559977</v>
      </c>
      <c r="E35" s="1056">
        <v>0.14806070826306914</v>
      </c>
      <c r="F35" s="1099">
        <v>0.19112099816229811</v>
      </c>
      <c r="H35" s="700" t="s">
        <v>123</v>
      </c>
      <c r="I35" s="700">
        <v>5.2737060267994554E-3</v>
      </c>
      <c r="J35" s="700">
        <v>1.1383179100810744E-2</v>
      </c>
      <c r="K35" s="700">
        <v>8.8679276616237937E-2</v>
      </c>
      <c r="L35" s="700">
        <v>3.4784257467185171E-2</v>
      </c>
    </row>
    <row r="36" spans="2:12" x14ac:dyDescent="0.25">
      <c r="B36" s="1102" t="s">
        <v>123</v>
      </c>
      <c r="C36" s="1103">
        <v>6.3475271092303621E-3</v>
      </c>
      <c r="D36" s="1103">
        <v>0.21207904258279989</v>
      </c>
      <c r="E36" s="1103">
        <v>0.70623946037099494</v>
      </c>
      <c r="F36" s="1104">
        <v>0.27855692039849117</v>
      </c>
      <c r="H36" s="700" t="s">
        <v>0</v>
      </c>
      <c r="I36" s="700">
        <v>0.99999999999999989</v>
      </c>
      <c r="J36" s="700">
        <v>1</v>
      </c>
      <c r="K36" s="700">
        <v>1</v>
      </c>
      <c r="L36" s="700">
        <v>1.0000000000000002</v>
      </c>
    </row>
    <row r="37" spans="2:12" x14ac:dyDescent="0.25">
      <c r="B37" s="1061" t="s">
        <v>0</v>
      </c>
      <c r="C37" s="1313">
        <f>SUM(C28:C36)</f>
        <v>1</v>
      </c>
      <c r="D37" s="1313">
        <f>SUM(D28:D36)</f>
        <v>1</v>
      </c>
      <c r="E37" s="1313">
        <f>SUM(E28:E36)</f>
        <v>1</v>
      </c>
      <c r="F37" s="1314">
        <f>SUM(F28:F36)</f>
        <v>1</v>
      </c>
    </row>
    <row r="38" spans="2:12" x14ac:dyDescent="0.25">
      <c r="H38" s="700"/>
      <c r="I38" s="700"/>
      <c r="J38" s="700"/>
      <c r="K38" s="700"/>
      <c r="L38" s="700"/>
    </row>
    <row r="39" spans="2:12" x14ac:dyDescent="0.25">
      <c r="H39" s="700"/>
      <c r="I39" s="700"/>
      <c r="J39" s="700"/>
      <c r="K39" s="700"/>
      <c r="L39" s="700"/>
    </row>
    <row r="40" spans="2:12" x14ac:dyDescent="0.2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U33"/>
  <sheetViews>
    <sheetView zoomScaleNormal="100" workbookViewId="0">
      <selection activeCell="J30" activeCellId="2" sqref="D30 G30 J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66</v>
      </c>
      <c r="C1" s="700" t="s">
        <v>67</v>
      </c>
      <c r="D1" s="700" t="s">
        <v>66</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458</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153.64344348635382</v>
      </c>
      <c r="E12" s="1075">
        <v>0.21781020891342909</v>
      </c>
      <c r="F12" s="1072"/>
      <c r="G12" s="1074">
        <v>273.5464862366814</v>
      </c>
      <c r="H12" s="1075">
        <v>0.13916939359515673</v>
      </c>
      <c r="I12" s="1072"/>
      <c r="J12" s="1074">
        <v>404.29417274400333</v>
      </c>
      <c r="K12" s="1075">
        <v>0.11945508922726271</v>
      </c>
      <c r="L12" s="1072"/>
      <c r="M12" s="1072"/>
      <c r="N12" s="1072"/>
      <c r="O12" s="1072"/>
      <c r="P12" s="1072"/>
      <c r="Q12" s="1072"/>
      <c r="R12" s="1072"/>
    </row>
    <row r="13" spans="1:21" ht="15" customHeight="1" x14ac:dyDescent="0.25">
      <c r="B13" s="1076" t="s">
        <v>7</v>
      </c>
      <c r="C13" s="1072"/>
      <c r="D13" s="1077">
        <v>135.42400512763359</v>
      </c>
      <c r="E13" s="1078">
        <v>0.2662600640795641</v>
      </c>
      <c r="F13" s="1072"/>
      <c r="G13" s="1077">
        <v>232.84442374998847</v>
      </c>
      <c r="H13" s="1078">
        <v>0.30999682528502248</v>
      </c>
      <c r="I13" s="1072"/>
      <c r="J13" s="1077">
        <v>351.26648861282956</v>
      </c>
      <c r="K13" s="1078">
        <v>0.20943664212269941</v>
      </c>
      <c r="L13" s="1072"/>
      <c r="M13" s="1072"/>
      <c r="N13" s="1072"/>
      <c r="O13" s="1072"/>
      <c r="P13" s="1072"/>
      <c r="Q13" s="1072"/>
      <c r="R13" s="1072"/>
    </row>
    <row r="14" spans="1:21" ht="15" customHeight="1" x14ac:dyDescent="0.25">
      <c r="B14" s="1076" t="s">
        <v>37</v>
      </c>
      <c r="C14" s="1072"/>
      <c r="D14" s="1077">
        <v>124.34454795099269</v>
      </c>
      <c r="E14" s="1078">
        <v>0.29264461943220449</v>
      </c>
      <c r="F14" s="1072"/>
      <c r="G14" s="1077">
        <v>208.22426976965522</v>
      </c>
      <c r="H14" s="1078">
        <v>0.34034829429436214</v>
      </c>
      <c r="I14" s="1072"/>
      <c r="J14" s="1077">
        <v>288.78628851033363</v>
      </c>
      <c r="K14" s="1078">
        <v>0.37676029564604041</v>
      </c>
      <c r="L14" s="1072"/>
      <c r="M14" s="1072"/>
      <c r="N14" s="1072"/>
      <c r="O14" s="1072"/>
      <c r="P14" s="1072"/>
      <c r="Q14" s="1072"/>
      <c r="R14" s="1072"/>
    </row>
    <row r="15" spans="1:21" ht="15" customHeight="1" x14ac:dyDescent="0.25">
      <c r="B15" s="1076" t="s">
        <v>38</v>
      </c>
      <c r="C15" s="1072"/>
      <c r="D15" s="1077">
        <v>164.91469600449057</v>
      </c>
      <c r="E15" s="1078">
        <v>0.13059941011987242</v>
      </c>
      <c r="F15" s="1072"/>
      <c r="G15" s="1077">
        <v>280.34284874408519</v>
      </c>
      <c r="H15" s="1078">
        <v>0.18435177001651998</v>
      </c>
      <c r="I15" s="1072"/>
      <c r="J15" s="1077">
        <v>393.49568379760689</v>
      </c>
      <c r="K15" s="1078">
        <v>0.20205877115494852</v>
      </c>
      <c r="L15" s="1072"/>
      <c r="M15" s="1072"/>
      <c r="N15" s="1072"/>
      <c r="O15" s="1072"/>
      <c r="P15" s="1072"/>
      <c r="Q15" s="1072"/>
      <c r="R15" s="1072"/>
    </row>
    <row r="16" spans="1:21" ht="15" customHeight="1" x14ac:dyDescent="0.25">
      <c r="B16" s="1076" t="s">
        <v>6</v>
      </c>
      <c r="C16" s="1072"/>
      <c r="D16" s="1077">
        <v>154.38779069767227</v>
      </c>
      <c r="E16" s="1078">
        <v>0.16281747840622968</v>
      </c>
      <c r="F16" s="1072"/>
      <c r="G16" s="1077">
        <v>260.31905903784786</v>
      </c>
      <c r="H16" s="1078">
        <v>0.22137657101547403</v>
      </c>
      <c r="I16" s="1072"/>
      <c r="J16" s="1077">
        <v>378.64120255233468</v>
      </c>
      <c r="K16" s="1078">
        <v>0.25593885353522061</v>
      </c>
      <c r="L16" s="1072"/>
      <c r="M16" s="1072"/>
      <c r="N16" s="1072"/>
      <c r="O16" s="1072"/>
      <c r="P16" s="1072"/>
      <c r="Q16" s="1072"/>
      <c r="R16" s="1072"/>
    </row>
    <row r="17" spans="1:18" ht="15" customHeight="1" x14ac:dyDescent="0.25">
      <c r="B17" s="1076" t="s">
        <v>5</v>
      </c>
      <c r="C17" s="1072"/>
      <c r="D17" s="1077">
        <v>138.154527152318</v>
      </c>
      <c r="E17" s="1078">
        <v>0.37258416185161214</v>
      </c>
      <c r="F17" s="1072"/>
      <c r="G17" s="1077">
        <v>220.98683682248614</v>
      </c>
      <c r="H17" s="1078">
        <v>0.3338561520926101</v>
      </c>
      <c r="I17" s="1072"/>
      <c r="J17" s="1077">
        <v>300.39970848516691</v>
      </c>
      <c r="K17" s="1078">
        <v>0.33752424623853655</v>
      </c>
      <c r="L17" s="1072"/>
      <c r="M17" s="1072"/>
      <c r="N17" s="1072"/>
      <c r="O17" s="1072"/>
      <c r="P17" s="1072"/>
      <c r="Q17" s="1072"/>
      <c r="R17" s="1072"/>
    </row>
    <row r="18" spans="1:18" ht="15" customHeight="1" x14ac:dyDescent="0.25">
      <c r="B18" s="1076" t="s">
        <v>4</v>
      </c>
      <c r="C18" s="1072"/>
      <c r="D18" s="1077">
        <v>130.07383825220293</v>
      </c>
      <c r="E18" s="1078">
        <v>0.29380221759866293</v>
      </c>
      <c r="F18" s="1072"/>
      <c r="G18" s="1077">
        <v>215.34621469795778</v>
      </c>
      <c r="H18" s="1078">
        <v>0.36183188849702247</v>
      </c>
      <c r="I18" s="1072"/>
      <c r="J18" s="1077">
        <v>290.33422062855118</v>
      </c>
      <c r="K18" s="1078">
        <v>0.38698124850082927</v>
      </c>
      <c r="L18" s="1072"/>
      <c r="M18" s="1072"/>
      <c r="N18" s="1072"/>
      <c r="O18" s="1072"/>
      <c r="P18" s="1072"/>
      <c r="Q18" s="1072"/>
      <c r="R18" s="1072"/>
    </row>
    <row r="19" spans="1:18" ht="15" customHeight="1" x14ac:dyDescent="0.25">
      <c r="B19" s="1076" t="s">
        <v>40</v>
      </c>
      <c r="C19" s="1072"/>
      <c r="D19" s="1077">
        <v>150.43095765795198</v>
      </c>
      <c r="E19" s="1078">
        <v>0.17396524805619351</v>
      </c>
      <c r="F19" s="1072"/>
      <c r="G19" s="1077">
        <v>257.31516774876945</v>
      </c>
      <c r="H19" s="1078">
        <v>0.20460702927713298</v>
      </c>
      <c r="I19" s="1072"/>
      <c r="J19" s="1077">
        <v>354.71107453414515</v>
      </c>
      <c r="K19" s="1078">
        <v>0.23552105700083761</v>
      </c>
      <c r="L19" s="1072"/>
      <c r="M19" s="1072"/>
      <c r="N19" s="1072"/>
      <c r="O19" s="1072"/>
      <c r="P19" s="1072"/>
      <c r="Q19" s="1072"/>
      <c r="R19" s="1072"/>
    </row>
    <row r="20" spans="1:18" ht="15" customHeight="1" x14ac:dyDescent="0.25">
      <c r="B20" s="1076" t="s">
        <v>41</v>
      </c>
      <c r="C20" s="1072"/>
      <c r="D20" s="1077">
        <v>176.89502499089718</v>
      </c>
      <c r="E20" s="1078">
        <v>6.2031892548940773E-2</v>
      </c>
      <c r="F20" s="1072"/>
      <c r="G20" s="1077">
        <v>291.61297678055797</v>
      </c>
      <c r="H20" s="1078">
        <v>0.17934094628005523</v>
      </c>
      <c r="I20" s="1072"/>
      <c r="J20" s="1077">
        <v>401.21286252177754</v>
      </c>
      <c r="K20" s="1078">
        <v>0.2324817608562022</v>
      </c>
      <c r="L20" s="1072"/>
      <c r="M20" s="1072"/>
      <c r="N20" s="1072"/>
      <c r="O20" s="1072"/>
      <c r="P20" s="1072"/>
      <c r="Q20" s="1072"/>
      <c r="R20" s="1072"/>
    </row>
    <row r="21" spans="1:18" ht="15" customHeight="1" x14ac:dyDescent="0.25">
      <c r="B21" s="1076" t="s">
        <v>3</v>
      </c>
      <c r="C21" s="1072"/>
      <c r="D21" s="1077">
        <v>179.77216039004838</v>
      </c>
      <c r="E21" s="1078">
        <v>0.12198099854953337</v>
      </c>
      <c r="F21" s="1072"/>
      <c r="G21" s="1077">
        <v>308.4388567857838</v>
      </c>
      <c r="H21" s="1078">
        <v>0.11182042758650408</v>
      </c>
      <c r="I21" s="1072"/>
      <c r="J21" s="1077">
        <v>437.3229449414531</v>
      </c>
      <c r="K21" s="1078">
        <v>0.11523402739803136</v>
      </c>
      <c r="L21" s="1072"/>
      <c r="M21" s="1072"/>
      <c r="N21" s="1072"/>
      <c r="O21" s="1072"/>
      <c r="P21" s="1072"/>
      <c r="Q21" s="1072"/>
      <c r="R21" s="1072"/>
    </row>
    <row r="22" spans="1:18" ht="15" customHeight="1" x14ac:dyDescent="0.25">
      <c r="B22" s="1076" t="s">
        <v>2</v>
      </c>
      <c r="C22" s="1072"/>
      <c r="D22" s="1077">
        <v>133.19041401273887</v>
      </c>
      <c r="E22" s="1078">
        <v>0.21312725386480327</v>
      </c>
      <c r="F22" s="1072"/>
      <c r="G22" s="1077">
        <v>230.57900386100502</v>
      </c>
      <c r="H22" s="1078">
        <v>0.22297410563682518</v>
      </c>
      <c r="I22" s="1072"/>
      <c r="J22" s="1077">
        <v>323.69213254944282</v>
      </c>
      <c r="K22" s="1078">
        <v>0.26956337527141816</v>
      </c>
      <c r="L22" s="1072"/>
      <c r="M22" s="1072"/>
      <c r="N22" s="1072"/>
      <c r="O22" s="1072"/>
      <c r="P22" s="1072"/>
      <c r="Q22" s="1072"/>
      <c r="R22" s="1072"/>
    </row>
    <row r="23" spans="1:18" ht="15" customHeight="1" x14ac:dyDescent="0.25">
      <c r="B23" s="1076" t="s">
        <v>35</v>
      </c>
      <c r="C23" s="1072"/>
      <c r="D23" s="1077">
        <v>304.19935528499786</v>
      </c>
      <c r="E23" s="1078">
        <v>0.42244044004322245</v>
      </c>
      <c r="F23" s="1072"/>
      <c r="G23" s="1077">
        <v>353.15870593355004</v>
      </c>
      <c r="H23" s="1078">
        <v>0.23800104471033776</v>
      </c>
      <c r="I23" s="1072"/>
      <c r="J23" s="1077">
        <v>384.19703248958228</v>
      </c>
      <c r="K23" s="1078">
        <v>0.20781716001459241</v>
      </c>
      <c r="L23" s="1072"/>
      <c r="M23" s="1072"/>
      <c r="N23" s="1072"/>
      <c r="O23" s="1072"/>
      <c r="P23" s="1072"/>
      <c r="Q23" s="1072"/>
      <c r="R23" s="1072"/>
    </row>
    <row r="24" spans="1:18" ht="15" customHeight="1" x14ac:dyDescent="0.25">
      <c r="B24" s="1076" t="s">
        <v>42</v>
      </c>
      <c r="C24" s="1072"/>
      <c r="D24" s="1077">
        <v>180.66105704821456</v>
      </c>
      <c r="E24" s="1078">
        <v>8.0785510730348079E-2</v>
      </c>
      <c r="F24" s="1072"/>
      <c r="G24" s="1077">
        <v>277.20765186497448</v>
      </c>
      <c r="H24" s="1078">
        <v>0.16084355999885766</v>
      </c>
      <c r="I24" s="1072"/>
      <c r="J24" s="1077">
        <v>390.53755271566257</v>
      </c>
      <c r="K24" s="1078">
        <v>0.18848403182892909</v>
      </c>
      <c r="L24" s="1072"/>
      <c r="M24" s="1072"/>
      <c r="N24" s="1072"/>
      <c r="O24" s="1072"/>
      <c r="P24" s="1072"/>
      <c r="Q24" s="1072"/>
      <c r="R24" s="1072"/>
    </row>
    <row r="25" spans="1:18" ht="15" customHeight="1" x14ac:dyDescent="0.25">
      <c r="B25" s="1076" t="s">
        <v>43</v>
      </c>
      <c r="C25" s="1072"/>
      <c r="D25" s="1077">
        <v>139.71583343040331</v>
      </c>
      <c r="E25" s="1078">
        <v>0.23802208326296992</v>
      </c>
      <c r="F25" s="1072"/>
      <c r="G25" s="1077">
        <v>245.3692401276227</v>
      </c>
      <c r="H25" s="1078">
        <v>0.27495578140143306</v>
      </c>
      <c r="I25" s="1072"/>
      <c r="J25" s="1077">
        <v>341.73404036351872</v>
      </c>
      <c r="K25" s="1078">
        <v>0.29655900338254604</v>
      </c>
      <c r="L25" s="1072"/>
      <c r="M25" s="1072"/>
      <c r="N25" s="1072"/>
      <c r="O25" s="1072"/>
      <c r="P25" s="1072"/>
      <c r="Q25" s="1072"/>
      <c r="R25" s="1072"/>
    </row>
    <row r="26" spans="1:18" ht="15" customHeight="1" x14ac:dyDescent="0.25">
      <c r="B26" s="1076" t="s">
        <v>44</v>
      </c>
      <c r="C26" s="1072"/>
      <c r="D26" s="1077">
        <v>111.22250511437636</v>
      </c>
      <c r="E26" s="1078">
        <v>0.36175740368543041</v>
      </c>
      <c r="F26" s="1072"/>
      <c r="G26" s="1077">
        <v>236.52092985318461</v>
      </c>
      <c r="H26" s="1078">
        <v>0.44670748216282052</v>
      </c>
      <c r="I26" s="1072"/>
      <c r="J26" s="1077">
        <v>289.98340724316324</v>
      </c>
      <c r="K26" s="1078">
        <v>0.43904172845633432</v>
      </c>
      <c r="L26" s="1072"/>
      <c r="M26" s="1072"/>
      <c r="N26" s="1072"/>
      <c r="O26" s="1072"/>
      <c r="P26" s="1072"/>
      <c r="Q26" s="1072"/>
      <c r="R26" s="1072"/>
    </row>
    <row r="27" spans="1:18" ht="15" customHeight="1" x14ac:dyDescent="0.25">
      <c r="B27" s="1076" t="s">
        <v>45</v>
      </c>
      <c r="C27" s="1072"/>
      <c r="D27" s="1077">
        <v>166.75957983193274</v>
      </c>
      <c r="E27" s="1078">
        <v>0.17651057504492673</v>
      </c>
      <c r="F27" s="1072"/>
      <c r="G27" s="1077">
        <v>288.88698034494649</v>
      </c>
      <c r="H27" s="1078">
        <v>0.2490970422364632</v>
      </c>
      <c r="I27" s="1072"/>
      <c r="J27" s="1077">
        <v>388.63130527209256</v>
      </c>
      <c r="K27" s="1078">
        <v>0.29296184992118879</v>
      </c>
      <c r="L27" s="1072"/>
      <c r="M27" s="1072"/>
      <c r="N27" s="1072"/>
      <c r="O27" s="1072"/>
      <c r="P27" s="1072"/>
      <c r="Q27" s="1072"/>
      <c r="R27" s="1072"/>
    </row>
    <row r="28" spans="1:18" ht="15" customHeight="1" x14ac:dyDescent="0.25">
      <c r="B28" s="1076" t="s">
        <v>46</v>
      </c>
      <c r="C28" s="1072"/>
      <c r="D28" s="1077">
        <v>157.40333333333334</v>
      </c>
      <c r="E28" s="1078">
        <v>0.13380382896498769</v>
      </c>
      <c r="F28" s="1072"/>
      <c r="G28" s="1077">
        <v>196.35460251045888</v>
      </c>
      <c r="H28" s="1078">
        <v>0.36952248408884519</v>
      </c>
      <c r="I28" s="1072"/>
      <c r="J28" s="1077">
        <v>267.68530526315669</v>
      </c>
      <c r="K28" s="1078">
        <v>0.39436719052466662</v>
      </c>
      <c r="L28" s="1072"/>
      <c r="M28" s="1072"/>
      <c r="N28" s="1072"/>
      <c r="O28" s="1072"/>
      <c r="P28" s="1072"/>
      <c r="Q28" s="1072"/>
      <c r="R28" s="1072"/>
    </row>
    <row r="29" spans="1:18" ht="15" customHeight="1" x14ac:dyDescent="0.25">
      <c r="B29" s="1079" t="s">
        <v>1</v>
      </c>
      <c r="C29" s="1072"/>
      <c r="D29" s="1080">
        <v>172.20885416666667</v>
      </c>
      <c r="E29" s="1081">
        <v>0.10371692375143172</v>
      </c>
      <c r="F29" s="1072"/>
      <c r="G29" s="1080">
        <v>276.85434654918998</v>
      </c>
      <c r="H29" s="1081">
        <v>0.24070661198253127</v>
      </c>
      <c r="I29" s="1072"/>
      <c r="J29" s="1080">
        <v>383.69447521865766</v>
      </c>
      <c r="K29" s="1081">
        <v>0.27214764642541461</v>
      </c>
      <c r="L29" s="1072"/>
      <c r="M29" s="1072"/>
      <c r="N29" s="1072"/>
      <c r="O29" s="1072"/>
      <c r="P29" s="1072"/>
      <c r="Q29" s="1072"/>
      <c r="R29" s="1072"/>
    </row>
    <row r="30" spans="1:18" ht="15" customHeight="1" x14ac:dyDescent="0.25">
      <c r="B30" s="1310" t="s">
        <v>0</v>
      </c>
      <c r="C30" s="672"/>
      <c r="D30" s="1311">
        <v>167.96620179601135</v>
      </c>
      <c r="E30" s="1312">
        <v>0.27548971972612651</v>
      </c>
      <c r="F30" s="672"/>
      <c r="G30" s="1311">
        <v>276.55778452359334</v>
      </c>
      <c r="H30" s="1312">
        <v>0.22783908023648419</v>
      </c>
      <c r="I30" s="672"/>
      <c r="J30" s="1311">
        <v>383.82278225545417</v>
      </c>
      <c r="K30" s="1312">
        <v>0.23797692685534227</v>
      </c>
      <c r="L30" s="672"/>
      <c r="M30" s="672"/>
      <c r="N30" s="672"/>
      <c r="O30" s="672"/>
      <c r="P30" s="672"/>
      <c r="Q30" s="672"/>
      <c r="R30" s="672"/>
    </row>
    <row r="31" spans="1:18" ht="7.5" customHeight="1"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1" customHeight="1" x14ac:dyDescent="0.25">
      <c r="B33" s="1644" t="s">
        <v>289</v>
      </c>
      <c r="C33" s="1644"/>
      <c r="D33" s="1644"/>
      <c r="E33" s="1644"/>
      <c r="F33" s="1644"/>
      <c r="G33" s="1644"/>
      <c r="H33" s="1644"/>
      <c r="I33" s="1644"/>
      <c r="J33" s="1644"/>
      <c r="K33" s="1644"/>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U33"/>
  <sheetViews>
    <sheetView zoomScaleNormal="100" workbookViewId="0">
      <selection activeCell="J30" activeCellId="2" sqref="D30 G30 J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65</v>
      </c>
      <c r="D1" s="700" t="s">
        <v>65</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457</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v>186.65249999999997</v>
      </c>
      <c r="H12" s="1075">
        <v>0.69045543617573379</v>
      </c>
      <c r="I12" s="1072"/>
      <c r="J12" s="1074">
        <v>691.10749999999985</v>
      </c>
      <c r="K12" s="1075">
        <v>0.2339074510107762</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077">
        <v>332.71875</v>
      </c>
      <c r="E14" s="1078">
        <v>0.19838014497226777</v>
      </c>
      <c r="F14" s="1072"/>
      <c r="G14" s="1077">
        <v>485.11333333333329</v>
      </c>
      <c r="H14" s="1078">
        <v>0.10024465099593065</v>
      </c>
      <c r="I14" s="1072"/>
      <c r="J14" s="1077">
        <v>783.53750000000002</v>
      </c>
      <c r="K14" s="1078">
        <v>0.24359408550739037</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t="s">
        <v>364</v>
      </c>
      <c r="E16" s="1078" t="s">
        <v>364</v>
      </c>
      <c r="F16" s="1072"/>
      <c r="G16" s="1077" t="s">
        <v>364</v>
      </c>
      <c r="H16" s="1078" t="s">
        <v>364</v>
      </c>
      <c r="I16" s="1072"/>
      <c r="J16" s="1077" t="s">
        <v>364</v>
      </c>
      <c r="K16" s="1078" t="s">
        <v>364</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311.02580406654425</v>
      </c>
      <c r="E18" s="1078">
        <v>0.46716488675283802</v>
      </c>
      <c r="F18" s="1072"/>
      <c r="G18" s="1077">
        <v>550.9196144859809</v>
      </c>
      <c r="H18" s="1078">
        <v>0.49193784105286004</v>
      </c>
      <c r="I18" s="1072"/>
      <c r="J18" s="1077">
        <v>703.56110927152247</v>
      </c>
      <c r="K18" s="1078">
        <v>0.41355135756478983</v>
      </c>
      <c r="L18" s="1072"/>
      <c r="M18" s="1072"/>
      <c r="N18" s="1072"/>
      <c r="O18" s="1072"/>
      <c r="P18" s="1072"/>
      <c r="Q18" s="1072"/>
      <c r="R18" s="1072"/>
    </row>
    <row r="19" spans="1:18" ht="15" customHeight="1" x14ac:dyDescent="0.25">
      <c r="B19" s="1076" t="s">
        <v>40</v>
      </c>
      <c r="C19" s="1072"/>
      <c r="D19" s="1077">
        <v>128.815</v>
      </c>
      <c r="E19" s="1078">
        <v>0.31634952295758045</v>
      </c>
      <c r="F19" s="1072"/>
      <c r="G19" s="1077">
        <v>800</v>
      </c>
      <c r="H19" s="1078">
        <v>0</v>
      </c>
      <c r="I19" s="1072"/>
      <c r="J19" s="1077">
        <v>995.10312499999998</v>
      </c>
      <c r="K19" s="1078">
        <v>0.41614336167000437</v>
      </c>
      <c r="L19" s="1072"/>
      <c r="M19" s="1072"/>
      <c r="N19" s="1072"/>
      <c r="O19" s="1072"/>
      <c r="P19" s="1072"/>
      <c r="Q19" s="1072"/>
      <c r="R19" s="1072"/>
    </row>
    <row r="20" spans="1:18" ht="15" customHeight="1" x14ac:dyDescent="0.25">
      <c r="B20" s="1076" t="s">
        <v>41</v>
      </c>
      <c r="C20" s="1072"/>
      <c r="D20" s="1077">
        <v>224.01285714285714</v>
      </c>
      <c r="E20" s="1078">
        <v>0.33936884707296294</v>
      </c>
      <c r="F20" s="1072"/>
      <c r="G20" s="1077">
        <v>661.64470588235315</v>
      </c>
      <c r="H20" s="1078">
        <v>0.27103477396348807</v>
      </c>
      <c r="I20" s="1072"/>
      <c r="J20" s="1077">
        <v>828.62866666666616</v>
      </c>
      <c r="K20" s="1078">
        <v>0.46051707492765109</v>
      </c>
      <c r="L20" s="1072"/>
      <c r="M20" s="1072"/>
      <c r="N20" s="1072"/>
      <c r="O20" s="1072"/>
      <c r="P20" s="1072"/>
      <c r="Q20" s="1072"/>
      <c r="R20" s="1072"/>
    </row>
    <row r="21" spans="1:18" ht="15" customHeight="1" x14ac:dyDescent="0.25">
      <c r="B21" s="1076" t="s">
        <v>3</v>
      </c>
      <c r="C21" s="1072"/>
      <c r="D21" s="1077">
        <v>301.52320610687025</v>
      </c>
      <c r="E21" s="1078">
        <v>5.4019316592154462E-2</v>
      </c>
      <c r="F21" s="1072"/>
      <c r="G21" s="1077">
        <v>1317.0164864864864</v>
      </c>
      <c r="H21" s="1078">
        <v>0.30697364504516733</v>
      </c>
      <c r="I21" s="1072"/>
      <c r="J21" s="1077">
        <v>1475.2250724637681</v>
      </c>
      <c r="K21" s="1078">
        <v>0.20803568643434445</v>
      </c>
      <c r="L21" s="1072"/>
      <c r="M21" s="1072"/>
      <c r="N21" s="1072"/>
      <c r="O21" s="1072"/>
      <c r="P21" s="1072"/>
      <c r="Q21" s="1072"/>
      <c r="R21" s="1072"/>
    </row>
    <row r="22" spans="1:18" ht="15" customHeight="1" x14ac:dyDescent="0.25">
      <c r="B22" s="1076" t="s">
        <v>2</v>
      </c>
      <c r="C22" s="1072"/>
      <c r="D22" s="1077" t="s">
        <v>364</v>
      </c>
      <c r="E22" s="1078" t="s">
        <v>364</v>
      </c>
      <c r="F22" s="1072"/>
      <c r="G22" s="1077" t="s">
        <v>364</v>
      </c>
      <c r="H22" s="1078" t="s">
        <v>364</v>
      </c>
      <c r="I22" s="1072"/>
      <c r="J22" s="1077" t="s">
        <v>364</v>
      </c>
      <c r="K22" s="1078" t="s">
        <v>364</v>
      </c>
      <c r="L22" s="1072"/>
      <c r="M22" s="1072"/>
      <c r="N22" s="1072"/>
      <c r="O22" s="1072"/>
      <c r="P22" s="1072"/>
      <c r="Q22" s="1072"/>
      <c r="R22" s="1072"/>
    </row>
    <row r="23" spans="1:18" ht="15" customHeight="1" x14ac:dyDescent="0.25">
      <c r="B23" s="1076" t="s">
        <v>35</v>
      </c>
      <c r="C23" s="1072"/>
      <c r="D23" s="1077">
        <v>1125</v>
      </c>
      <c r="E23" s="1078">
        <v>1.0370899457402698</v>
      </c>
      <c r="F23" s="1072"/>
      <c r="G23" s="1077">
        <v>1825.5633333333333</v>
      </c>
      <c r="H23" s="1078">
        <v>0.14872319320138835</v>
      </c>
      <c r="I23" s="1072"/>
      <c r="J23" s="1077">
        <v>1864.6871428571433</v>
      </c>
      <c r="K23" s="1078">
        <v>0.1403102462706774</v>
      </c>
      <c r="L23" s="1072"/>
      <c r="M23" s="1072"/>
      <c r="N23" s="1072"/>
      <c r="O23" s="1072"/>
      <c r="P23" s="1072"/>
      <c r="Q23" s="1072"/>
      <c r="R23" s="1072"/>
    </row>
    <row r="24" spans="1:18" ht="15" customHeight="1" x14ac:dyDescent="0.25">
      <c r="B24" s="1076" t="s">
        <v>42</v>
      </c>
      <c r="C24" s="1072"/>
      <c r="D24" s="1077" t="s">
        <v>364</v>
      </c>
      <c r="E24" s="1078" t="s">
        <v>364</v>
      </c>
      <c r="F24" s="1072"/>
      <c r="G24" s="1077">
        <v>528.46866666666676</v>
      </c>
      <c r="H24" s="1078">
        <v>0.32929546052297259</v>
      </c>
      <c r="I24" s="1072"/>
      <c r="J24" s="1077">
        <v>546.74477611940279</v>
      </c>
      <c r="K24" s="1078">
        <v>0.30480913359274953</v>
      </c>
      <c r="L24" s="1072"/>
      <c r="M24" s="1072"/>
      <c r="N24" s="1072"/>
      <c r="O24" s="1072"/>
      <c r="P24" s="1072"/>
      <c r="Q24" s="1072"/>
      <c r="R24" s="1072"/>
    </row>
    <row r="25" spans="1:18" ht="15" customHeight="1" x14ac:dyDescent="0.25">
      <c r="B25" s="1076" t="s">
        <v>43</v>
      </c>
      <c r="C25" s="1072"/>
      <c r="D25" s="1077">
        <v>233.93</v>
      </c>
      <c r="E25" s="1078">
        <v>0</v>
      </c>
      <c r="F25" s="1072"/>
      <c r="G25" s="1077" t="s">
        <v>364</v>
      </c>
      <c r="H25" s="1078" t="s">
        <v>364</v>
      </c>
      <c r="I25" s="1072"/>
      <c r="J25" s="1077">
        <v>338.44499999999999</v>
      </c>
      <c r="K25" s="1078">
        <v>1.2819620613932949</v>
      </c>
      <c r="L25" s="1072"/>
      <c r="M25" s="1072"/>
      <c r="N25" s="1072"/>
      <c r="O25" s="1072"/>
      <c r="P25" s="1072"/>
      <c r="Q25" s="1072"/>
      <c r="R25" s="1072"/>
    </row>
    <row r="26" spans="1:18" ht="15" customHeight="1" x14ac:dyDescent="0.25">
      <c r="B26" s="1076" t="s">
        <v>44</v>
      </c>
      <c r="C26" s="1072"/>
      <c r="D26" s="1077">
        <v>578.25272727272738</v>
      </c>
      <c r="E26" s="1078">
        <v>0.14680991568324883</v>
      </c>
      <c r="F26" s="1072"/>
      <c r="G26" s="1077">
        <v>968.64874999999995</v>
      </c>
      <c r="H26" s="1078">
        <v>0.4834365288323807</v>
      </c>
      <c r="I26" s="1072"/>
      <c r="J26" s="1077">
        <v>996.41090909090917</v>
      </c>
      <c r="K26" s="1078">
        <v>0.38561150206659356</v>
      </c>
      <c r="L26" s="1072"/>
      <c r="M26" s="1072"/>
      <c r="N26" s="1072"/>
      <c r="O26" s="1072"/>
      <c r="P26" s="1072"/>
      <c r="Q26" s="1072"/>
      <c r="R26" s="1072"/>
    </row>
    <row r="27" spans="1:18" ht="15" customHeight="1" x14ac:dyDescent="0.25">
      <c r="B27" s="1076" t="s">
        <v>45</v>
      </c>
      <c r="C27" s="1072"/>
      <c r="D27" s="1077">
        <v>290.72595191170706</v>
      </c>
      <c r="E27" s="1078">
        <v>0.1831139919339507</v>
      </c>
      <c r="F27" s="1072"/>
      <c r="G27" s="1077">
        <v>499.18175665101722</v>
      </c>
      <c r="H27" s="1078">
        <v>0.30032139856902901</v>
      </c>
      <c r="I27" s="1072"/>
      <c r="J27" s="1077">
        <v>805.44968503937014</v>
      </c>
      <c r="K27" s="1078">
        <v>0.29118508008604588</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0" t="s">
        <v>0</v>
      </c>
      <c r="C30" s="672"/>
      <c r="D30" s="1311">
        <v>298.05167416027513</v>
      </c>
      <c r="E30" s="1312">
        <v>0.31915771066188259</v>
      </c>
      <c r="F30" s="672"/>
      <c r="G30" s="1311">
        <v>549.02792652379628</v>
      </c>
      <c r="H30" s="1312">
        <v>0.50116439973828619</v>
      </c>
      <c r="I30" s="672"/>
      <c r="J30" s="1311">
        <v>825.93217875210985</v>
      </c>
      <c r="K30" s="1312">
        <v>0.401760720259981</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4" t="s">
        <v>289</v>
      </c>
      <c r="C33" s="1644"/>
      <c r="D33" s="1644"/>
      <c r="E33" s="1644"/>
      <c r="F33" s="1644"/>
      <c r="G33" s="1644"/>
      <c r="H33" s="1644"/>
      <c r="I33" s="1644"/>
      <c r="J33" s="1644"/>
      <c r="K33" s="1644"/>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U33"/>
  <sheetViews>
    <sheetView zoomScaleNormal="100" workbookViewId="0">
      <selection activeCell="J30" activeCellId="2" sqref="D30 G30 J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C1" s="700" t="s">
        <v>67</v>
      </c>
      <c r="D1" s="700" t="s">
        <v>194</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456</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v>150</v>
      </c>
      <c r="H13" s="1078">
        <v>0</v>
      </c>
      <c r="I13" s="1072"/>
      <c r="J13" s="1077">
        <v>290</v>
      </c>
      <c r="K13" s="1078">
        <v>0</v>
      </c>
      <c r="L13" s="1072"/>
      <c r="M13" s="1072"/>
      <c r="N13" s="1072"/>
      <c r="O13" s="1072"/>
      <c r="P13" s="1072"/>
      <c r="Q13" s="1072"/>
      <c r="R13" s="1072"/>
    </row>
    <row r="14" spans="1:21" ht="15" customHeight="1" x14ac:dyDescent="0.25">
      <c r="B14" s="1076" t="s">
        <v>37</v>
      </c>
      <c r="C14" s="1072"/>
      <c r="D14" s="1077">
        <v>161.57280701754385</v>
      </c>
      <c r="E14" s="1078">
        <v>0.18915968780348397</v>
      </c>
      <c r="F14" s="1072"/>
      <c r="G14" s="1077">
        <v>259.98712643678118</v>
      </c>
      <c r="H14" s="1078">
        <v>0.24190116992088237</v>
      </c>
      <c r="I14" s="1072"/>
      <c r="J14" s="1077">
        <v>419.11917808219226</v>
      </c>
      <c r="K14" s="1078">
        <v>0.21605979286345442</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216.61929421769011</v>
      </c>
      <c r="E16" s="1078">
        <v>0.55968426129731941</v>
      </c>
      <c r="F16" s="1072"/>
      <c r="G16" s="1077">
        <v>311.4879348866956</v>
      </c>
      <c r="H16" s="1078">
        <v>0.54395279318713086</v>
      </c>
      <c r="I16" s="1072"/>
      <c r="J16" s="1077">
        <v>523.41022671267092</v>
      </c>
      <c r="K16" s="1078">
        <v>0.50771058600406382</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246.94502946954844</v>
      </c>
      <c r="E18" s="1078">
        <v>0.4390473272287837</v>
      </c>
      <c r="F18" s="1072"/>
      <c r="G18" s="1077">
        <v>401.81510832383043</v>
      </c>
      <c r="H18" s="1078">
        <v>0.52101473105902185</v>
      </c>
      <c r="I18" s="1072"/>
      <c r="J18" s="1077">
        <v>594.17829820864142</v>
      </c>
      <c r="K18" s="1078">
        <v>0.44745507366160708</v>
      </c>
      <c r="L18" s="1072"/>
      <c r="M18" s="1072"/>
      <c r="N18" s="1072"/>
      <c r="O18" s="1072"/>
      <c r="P18" s="1072"/>
      <c r="Q18" s="1072"/>
      <c r="R18" s="1072"/>
    </row>
    <row r="19" spans="1:18" ht="15" customHeight="1" x14ac:dyDescent="0.25">
      <c r="B19" s="1076" t="s">
        <v>40</v>
      </c>
      <c r="C19" s="1072"/>
      <c r="D19" s="1077">
        <v>180.43357027463651</v>
      </c>
      <c r="E19" s="1078">
        <v>0.37864292084070161</v>
      </c>
      <c r="F19" s="1072"/>
      <c r="G19" s="1077">
        <v>299.62846715328425</v>
      </c>
      <c r="H19" s="1078">
        <v>0.43416290831998727</v>
      </c>
      <c r="I19" s="1072"/>
      <c r="J19" s="1077">
        <v>482.80291208791198</v>
      </c>
      <c r="K19" s="1078">
        <v>0.49441577111505214</v>
      </c>
      <c r="L19" s="1072"/>
      <c r="M19" s="1072"/>
      <c r="N19" s="1072"/>
      <c r="O19" s="1072"/>
      <c r="P19" s="1072"/>
      <c r="Q19" s="1072"/>
      <c r="R19" s="1072"/>
    </row>
    <row r="20" spans="1:18" ht="15" customHeight="1" x14ac:dyDescent="0.25">
      <c r="B20" s="1076" t="s">
        <v>41</v>
      </c>
      <c r="C20" s="1072"/>
      <c r="D20" s="1077">
        <v>220.52722574508704</v>
      </c>
      <c r="E20" s="1078">
        <v>0.14264988113204202</v>
      </c>
      <c r="F20" s="1072"/>
      <c r="G20" s="1077">
        <v>290.83210610079544</v>
      </c>
      <c r="H20" s="1078">
        <v>0.18519735465787293</v>
      </c>
      <c r="I20" s="1072"/>
      <c r="J20" s="1077">
        <v>506.47878006872747</v>
      </c>
      <c r="K20" s="1078">
        <v>0.18436084042282622</v>
      </c>
      <c r="L20" s="1072"/>
      <c r="M20" s="1072"/>
      <c r="N20" s="1072"/>
      <c r="O20" s="1072"/>
      <c r="P20" s="1072"/>
      <c r="Q20" s="1072"/>
      <c r="R20" s="1072"/>
    </row>
    <row r="21" spans="1:18" ht="15" customHeight="1" x14ac:dyDescent="0.25">
      <c r="B21" s="1076" t="s">
        <v>3</v>
      </c>
      <c r="C21" s="1072"/>
      <c r="D21" s="1077">
        <v>288.08107905816308</v>
      </c>
      <c r="E21" s="1078">
        <v>0.14672717401822769</v>
      </c>
      <c r="F21" s="1072"/>
      <c r="G21" s="1077">
        <v>455.22867569601186</v>
      </c>
      <c r="H21" s="1078">
        <v>0.19002218151881586</v>
      </c>
      <c r="I21" s="1072"/>
      <c r="J21" s="1077">
        <v>797.60562871287118</v>
      </c>
      <c r="K21" s="1078">
        <v>0.17981122138570796</v>
      </c>
      <c r="L21" s="1072"/>
      <c r="M21" s="1072"/>
      <c r="N21" s="1072"/>
      <c r="O21" s="1072"/>
      <c r="P21" s="1072"/>
      <c r="Q21" s="1072"/>
      <c r="R21" s="1072"/>
    </row>
    <row r="22" spans="1:18" ht="15" customHeight="1" x14ac:dyDescent="0.25">
      <c r="B22" s="1076" t="s">
        <v>2</v>
      </c>
      <c r="C22" s="1072"/>
      <c r="D22" s="1077">
        <v>194.12637579068308</v>
      </c>
      <c r="E22" s="1078">
        <v>0.32792971498815249</v>
      </c>
      <c r="F22" s="1072"/>
      <c r="G22" s="1077">
        <v>347.95729486024499</v>
      </c>
      <c r="H22" s="1078">
        <v>0.27040937055813158</v>
      </c>
      <c r="I22" s="1072"/>
      <c r="J22" s="1077">
        <v>607.43588951311335</v>
      </c>
      <c r="K22" s="1078">
        <v>0.2614846965077034</v>
      </c>
      <c r="L22" s="1072"/>
      <c r="M22" s="1072"/>
      <c r="N22" s="1072"/>
      <c r="O22" s="1072"/>
      <c r="P22" s="1072"/>
      <c r="Q22" s="1072"/>
      <c r="R22" s="1072"/>
    </row>
    <row r="23" spans="1:18" ht="15" customHeight="1" x14ac:dyDescent="0.25">
      <c r="B23" s="1076" t="s">
        <v>35</v>
      </c>
      <c r="C23" s="1072"/>
      <c r="D23" s="1077">
        <v>195.79721378504743</v>
      </c>
      <c r="E23" s="1078">
        <v>0.40476318365950709</v>
      </c>
      <c r="F23" s="1072"/>
      <c r="G23" s="1077">
        <v>263.86251861042211</v>
      </c>
      <c r="H23" s="1078">
        <v>0.39387729872988964</v>
      </c>
      <c r="I23" s="1072"/>
      <c r="J23" s="1077">
        <v>410.02370192307575</v>
      </c>
      <c r="K23" s="1078">
        <v>0.44240249898543332</v>
      </c>
      <c r="L23" s="1072"/>
      <c r="M23" s="1072"/>
      <c r="N23" s="1072"/>
      <c r="O23" s="1072"/>
      <c r="P23" s="1072"/>
      <c r="Q23" s="1072"/>
      <c r="R23" s="1072"/>
    </row>
    <row r="24" spans="1:18" ht="15" customHeight="1" x14ac:dyDescent="0.25">
      <c r="B24" s="1076" t="s">
        <v>42</v>
      </c>
      <c r="C24" s="1072"/>
      <c r="D24" s="1077">
        <v>304.12260583254937</v>
      </c>
      <c r="E24" s="1078">
        <v>5.3384833587951895E-2</v>
      </c>
      <c r="F24" s="1072"/>
      <c r="G24" s="1077">
        <v>325.98463886063001</v>
      </c>
      <c r="H24" s="1078">
        <v>0.14530647368750257</v>
      </c>
      <c r="I24" s="1072"/>
      <c r="J24" s="1077">
        <v>480.34422330096442</v>
      </c>
      <c r="K24" s="1078">
        <v>0.2549225949314381</v>
      </c>
      <c r="L24" s="1072"/>
      <c r="M24" s="1072"/>
      <c r="N24" s="1072"/>
      <c r="O24" s="1072"/>
      <c r="P24" s="1072"/>
      <c r="Q24" s="1072"/>
      <c r="R24" s="1072"/>
    </row>
    <row r="25" spans="1:18" ht="15" customHeight="1" x14ac:dyDescent="0.25">
      <c r="B25" s="1076" t="s">
        <v>43</v>
      </c>
      <c r="C25" s="1072"/>
      <c r="D25" s="1077">
        <v>132.36333333333334</v>
      </c>
      <c r="E25" s="1078">
        <v>0.19869637640261226</v>
      </c>
      <c r="F25" s="1072"/>
      <c r="G25" s="1077" t="s">
        <v>364</v>
      </c>
      <c r="H25" s="1078" t="s">
        <v>364</v>
      </c>
      <c r="I25" s="1072"/>
      <c r="J25" s="1077">
        <v>420</v>
      </c>
      <c r="K25" s="1078">
        <v>0</v>
      </c>
      <c r="L25" s="1072"/>
      <c r="M25" s="1072"/>
      <c r="N25" s="1072"/>
      <c r="O25" s="1072"/>
      <c r="P25" s="1072"/>
      <c r="Q25" s="1072"/>
      <c r="R25" s="1072"/>
    </row>
    <row r="26" spans="1:18" ht="15" customHeight="1" x14ac:dyDescent="0.25">
      <c r="B26" s="1076" t="s">
        <v>44</v>
      </c>
      <c r="C26" s="1072"/>
      <c r="D26" s="1077">
        <v>234.71689516129044</v>
      </c>
      <c r="E26" s="1078">
        <v>0.33766617501262625</v>
      </c>
      <c r="F26" s="1072"/>
      <c r="G26" s="1077">
        <v>491.83748844375822</v>
      </c>
      <c r="H26" s="1078">
        <v>0.26339272834974664</v>
      </c>
      <c r="I26" s="1072"/>
      <c r="J26" s="1077">
        <v>580.12718120805505</v>
      </c>
      <c r="K26" s="1078">
        <v>0.26199233497123076</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v>246.07499999999999</v>
      </c>
      <c r="E29" s="1081">
        <v>0.20732603581269693</v>
      </c>
      <c r="F29" s="1072"/>
      <c r="G29" s="1080">
        <v>291.05499999999995</v>
      </c>
      <c r="H29" s="1081">
        <v>0.10036103530541426</v>
      </c>
      <c r="I29" s="1072"/>
      <c r="J29" s="1080" t="s">
        <v>364</v>
      </c>
      <c r="K29" s="1081" t="s">
        <v>364</v>
      </c>
      <c r="L29" s="1072"/>
      <c r="M29" s="1072"/>
      <c r="N29" s="1072"/>
      <c r="O29" s="1072"/>
      <c r="P29" s="1072"/>
      <c r="Q29" s="1072"/>
      <c r="R29" s="1072"/>
    </row>
    <row r="30" spans="1:18" ht="15" customHeight="1" x14ac:dyDescent="0.25">
      <c r="B30" s="1310" t="s">
        <v>0</v>
      </c>
      <c r="C30" s="672"/>
      <c r="D30" s="1311">
        <v>233.52830305321018</v>
      </c>
      <c r="E30" s="1312">
        <v>0.3708344272649442</v>
      </c>
      <c r="F30" s="672"/>
      <c r="G30" s="1311">
        <v>367.06904561795244</v>
      </c>
      <c r="H30" s="1312">
        <v>0.39965170075128359</v>
      </c>
      <c r="I30" s="672"/>
      <c r="J30" s="1311">
        <v>594.3151931507964</v>
      </c>
      <c r="K30" s="1312">
        <v>0.37227192358757416</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8.6" customHeight="1" x14ac:dyDescent="0.25">
      <c r="B33" s="1644" t="s">
        <v>289</v>
      </c>
      <c r="C33" s="1644"/>
      <c r="D33" s="1644"/>
      <c r="E33" s="1644"/>
      <c r="F33" s="1644"/>
      <c r="G33" s="1644"/>
      <c r="H33" s="1644"/>
      <c r="I33" s="1644"/>
      <c r="J33" s="1644"/>
      <c r="K33" s="1644"/>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1" t="s">
        <v>369</v>
      </c>
      <c r="C3" s="1361"/>
      <c r="D3" s="1361"/>
      <c r="E3" s="1361"/>
      <c r="F3" s="1361"/>
      <c r="G3" s="1361"/>
      <c r="H3" s="1361"/>
      <c r="I3" s="1361"/>
      <c r="J3" s="1361"/>
      <c r="K3" s="1361"/>
      <c r="L3" s="1361"/>
      <c r="M3" s="1361"/>
      <c r="N3" s="1361"/>
      <c r="O3" s="1361"/>
      <c r="P3" s="1361"/>
      <c r="Q3" s="1361"/>
      <c r="R3" s="1361"/>
      <c r="S3" s="1361"/>
      <c r="T3" s="1361"/>
      <c r="U3" s="1361"/>
      <c r="V3" s="1361"/>
      <c r="W3" s="1361"/>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EVO_sol!W6</f>
        <v>45535</v>
      </c>
      <c r="X6" s="1369"/>
    </row>
    <row r="7" spans="1:26" x14ac:dyDescent="0.25">
      <c r="B7" s="225"/>
      <c r="C7" s="219"/>
      <c r="D7" s="226">
        <v>43465</v>
      </c>
      <c r="E7" s="227">
        <v>43830</v>
      </c>
      <c r="F7" s="228">
        <v>44196</v>
      </c>
      <c r="G7" s="228">
        <v>44561</v>
      </c>
      <c r="H7" s="228">
        <v>44926</v>
      </c>
      <c r="I7" s="228">
        <v>45291</v>
      </c>
      <c r="J7" s="228">
        <f>EVO!J7</f>
        <v>45535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212243</v>
      </c>
      <c r="E9" s="300">
        <v>220375</v>
      </c>
      <c r="F9" s="300">
        <v>228555</v>
      </c>
      <c r="G9" s="254">
        <v>257227</v>
      </c>
      <c r="H9" s="254">
        <v>270632</v>
      </c>
      <c r="I9" s="254">
        <v>286600</v>
      </c>
      <c r="J9" s="301">
        <v>288363</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4.4343199852237669E-2</v>
      </c>
      <c r="X9" s="279">
        <v>12244</v>
      </c>
    </row>
    <row r="10" spans="1:26" x14ac:dyDescent="0.25">
      <c r="B10" s="303" t="s">
        <v>7</v>
      </c>
      <c r="C10" s="219"/>
      <c r="D10" s="253">
        <v>29146</v>
      </c>
      <c r="E10" s="254">
        <v>32952</v>
      </c>
      <c r="F10" s="254">
        <v>31533</v>
      </c>
      <c r="G10" s="254">
        <v>35145</v>
      </c>
      <c r="H10" s="254">
        <v>37547</v>
      </c>
      <c r="I10" s="254">
        <v>40334</v>
      </c>
      <c r="J10" s="257">
        <v>42703</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8.2211916166147203E-2</v>
      </c>
      <c r="X10" s="257">
        <v>3244</v>
      </c>
    </row>
    <row r="11" spans="1:26" x14ac:dyDescent="0.25">
      <c r="B11" s="303" t="s">
        <v>37</v>
      </c>
      <c r="C11" s="219"/>
      <c r="D11" s="253">
        <v>22049</v>
      </c>
      <c r="E11" s="254">
        <v>21083</v>
      </c>
      <c r="F11" s="254">
        <v>24199</v>
      </c>
      <c r="G11" s="254">
        <v>27700</v>
      </c>
      <c r="H11" s="254">
        <v>28977</v>
      </c>
      <c r="I11" s="254">
        <v>31214</v>
      </c>
      <c r="J11" s="257">
        <v>31501</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4.8181545935513936E-2</v>
      </c>
      <c r="X11" s="257">
        <v>1448</v>
      </c>
    </row>
    <row r="12" spans="1:26" x14ac:dyDescent="0.25">
      <c r="B12" s="303" t="s">
        <v>38</v>
      </c>
      <c r="C12" s="219"/>
      <c r="D12" s="253">
        <v>17328</v>
      </c>
      <c r="E12" s="254">
        <v>20674</v>
      </c>
      <c r="F12" s="254">
        <v>23074</v>
      </c>
      <c r="G12" s="254">
        <v>24476</v>
      </c>
      <c r="H12" s="254">
        <v>26198</v>
      </c>
      <c r="I12" s="254">
        <v>29233</v>
      </c>
      <c r="J12" s="257">
        <v>30856</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8.4721929269493179E-2</v>
      </c>
      <c r="X12" s="257">
        <v>2410</v>
      </c>
    </row>
    <row r="13" spans="1:26" x14ac:dyDescent="0.25">
      <c r="B13" s="303" t="s">
        <v>6</v>
      </c>
      <c r="C13" s="219"/>
      <c r="D13" s="253">
        <v>21638</v>
      </c>
      <c r="E13" s="254">
        <v>23390</v>
      </c>
      <c r="F13" s="254">
        <v>25070</v>
      </c>
      <c r="G13" s="254">
        <v>26787</v>
      </c>
      <c r="H13" s="254">
        <v>34697</v>
      </c>
      <c r="I13" s="254">
        <v>40697</v>
      </c>
      <c r="J13" s="257">
        <v>43050</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9.5670764297167254E-2</v>
      </c>
      <c r="X13" s="257">
        <v>3759</v>
      </c>
      <c r="Z13" s="224"/>
    </row>
    <row r="14" spans="1:26" x14ac:dyDescent="0.25">
      <c r="B14" s="303" t="s">
        <v>5</v>
      </c>
      <c r="C14" s="219"/>
      <c r="D14" s="253">
        <v>15734</v>
      </c>
      <c r="E14" s="254">
        <v>17179</v>
      </c>
      <c r="F14" s="254">
        <v>17123</v>
      </c>
      <c r="G14" s="254">
        <v>17369</v>
      </c>
      <c r="H14" s="254">
        <v>17553</v>
      </c>
      <c r="I14" s="254">
        <v>17166</v>
      </c>
      <c r="J14" s="257">
        <v>17880</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1.5332197614991383E-2</v>
      </c>
      <c r="X14" s="257">
        <v>270</v>
      </c>
      <c r="Z14" s="224"/>
    </row>
    <row r="15" spans="1:26" x14ac:dyDescent="0.25">
      <c r="B15" s="303" t="s">
        <v>4</v>
      </c>
      <c r="C15" s="219"/>
      <c r="D15" s="253">
        <v>93374</v>
      </c>
      <c r="E15" s="254">
        <v>104776</v>
      </c>
      <c r="F15" s="254">
        <v>105589</v>
      </c>
      <c r="G15" s="254">
        <v>108712</v>
      </c>
      <c r="H15" s="254">
        <v>114173</v>
      </c>
      <c r="I15" s="254">
        <v>122589</v>
      </c>
      <c r="J15" s="257">
        <v>125164</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4.7949965253648363E-2</v>
      </c>
      <c r="X15" s="257">
        <v>5727</v>
      </c>
      <c r="Z15" s="224"/>
    </row>
    <row r="16" spans="1:26" x14ac:dyDescent="0.25">
      <c r="B16" s="303" t="s">
        <v>40</v>
      </c>
      <c r="C16" s="219"/>
      <c r="D16" s="253">
        <v>57838</v>
      </c>
      <c r="E16" s="254">
        <v>62182</v>
      </c>
      <c r="F16" s="254">
        <v>59849</v>
      </c>
      <c r="G16" s="254">
        <v>63814</v>
      </c>
      <c r="H16" s="254">
        <v>67338</v>
      </c>
      <c r="I16" s="254">
        <v>72357</v>
      </c>
      <c r="J16" s="257">
        <v>74540</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6.6334778192638444E-2</v>
      </c>
      <c r="X16" s="257">
        <v>4637</v>
      </c>
      <c r="Z16" s="224"/>
    </row>
    <row r="17" spans="2:28" x14ac:dyDescent="0.25">
      <c r="B17" s="303" t="s">
        <v>41</v>
      </c>
      <c r="C17" s="219"/>
      <c r="D17" s="253">
        <v>155037</v>
      </c>
      <c r="E17" s="254">
        <v>163730</v>
      </c>
      <c r="F17" s="254">
        <v>156934</v>
      </c>
      <c r="G17" s="254">
        <v>166875</v>
      </c>
      <c r="H17" s="254">
        <v>187874</v>
      </c>
      <c r="I17" s="254">
        <v>201720</v>
      </c>
      <c r="J17" s="257">
        <v>219746</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0.10221299305806353</v>
      </c>
      <c r="X17" s="257">
        <v>20378</v>
      </c>
      <c r="Z17" s="224"/>
    </row>
    <row r="18" spans="2:28" x14ac:dyDescent="0.25">
      <c r="B18" s="303" t="s">
        <v>3</v>
      </c>
      <c r="C18" s="219"/>
      <c r="D18" s="253">
        <v>74354</v>
      </c>
      <c r="E18" s="254">
        <v>88242</v>
      </c>
      <c r="F18" s="254">
        <v>102104</v>
      </c>
      <c r="G18" s="254">
        <v>117265</v>
      </c>
      <c r="H18" s="254">
        <v>133839</v>
      </c>
      <c r="I18" s="254">
        <v>146290</v>
      </c>
      <c r="J18" s="257">
        <v>158505</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0.14345796752248963</v>
      </c>
      <c r="X18" s="257">
        <v>19886</v>
      </c>
      <c r="Z18" s="224"/>
    </row>
    <row r="19" spans="2:28" x14ac:dyDescent="0.25">
      <c r="B19" s="303" t="s">
        <v>2</v>
      </c>
      <c r="C19" s="219"/>
      <c r="D19" s="253">
        <v>29189</v>
      </c>
      <c r="E19" s="254">
        <v>28237</v>
      </c>
      <c r="F19" s="254">
        <v>29065</v>
      </c>
      <c r="G19" s="254">
        <v>31070</v>
      </c>
      <c r="H19" s="254">
        <v>32795</v>
      </c>
      <c r="I19" s="254">
        <v>35293</v>
      </c>
      <c r="J19" s="257">
        <v>36248</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5.6700580124187328E-2</v>
      </c>
      <c r="X19" s="257">
        <v>1945</v>
      </c>
      <c r="Z19" s="224"/>
    </row>
    <row r="20" spans="2:28" x14ac:dyDescent="0.25">
      <c r="B20" s="303" t="s">
        <v>35</v>
      </c>
      <c r="C20" s="219"/>
      <c r="D20" s="253">
        <v>60099</v>
      </c>
      <c r="E20" s="254">
        <v>61636</v>
      </c>
      <c r="F20" s="254">
        <v>62544</v>
      </c>
      <c r="G20" s="254">
        <v>65061</v>
      </c>
      <c r="H20" s="254">
        <v>68103</v>
      </c>
      <c r="I20" s="254">
        <v>73691</v>
      </c>
      <c r="J20" s="257">
        <v>75850</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4.1580840954656528E-2</v>
      </c>
      <c r="X20" s="257">
        <v>3028</v>
      </c>
      <c r="Z20" s="224"/>
    </row>
    <row r="21" spans="2:28" x14ac:dyDescent="0.25">
      <c r="B21" s="303" t="s">
        <v>42</v>
      </c>
      <c r="C21" s="219"/>
      <c r="D21" s="253">
        <v>141699</v>
      </c>
      <c r="E21" s="254">
        <v>143622</v>
      </c>
      <c r="F21" s="254">
        <v>133442</v>
      </c>
      <c r="G21" s="254">
        <v>152686</v>
      </c>
      <c r="H21" s="254">
        <v>163762</v>
      </c>
      <c r="I21" s="254">
        <v>177795</v>
      </c>
      <c r="J21" s="257">
        <v>185247</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7.6016496282527823E-2</v>
      </c>
      <c r="X21" s="257">
        <v>13087</v>
      </c>
      <c r="Z21" s="224"/>
    </row>
    <row r="22" spans="2:28" x14ac:dyDescent="0.25">
      <c r="B22" s="303" t="s">
        <v>43</v>
      </c>
      <c r="C22" s="219"/>
      <c r="D22" s="253">
        <v>34999</v>
      </c>
      <c r="E22" s="254">
        <v>35054</v>
      </c>
      <c r="F22" s="254">
        <v>35294</v>
      </c>
      <c r="G22" s="254">
        <v>37047</v>
      </c>
      <c r="H22" s="254">
        <v>37762</v>
      </c>
      <c r="I22" s="254">
        <v>40484</v>
      </c>
      <c r="J22" s="257">
        <v>43612</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0.10774701549403098</v>
      </c>
      <c r="X22" s="257">
        <v>4242</v>
      </c>
      <c r="Z22" s="224"/>
    </row>
    <row r="23" spans="2:28" x14ac:dyDescent="0.25">
      <c r="B23" s="303" t="s">
        <v>44</v>
      </c>
      <c r="C23" s="219"/>
      <c r="D23" s="253">
        <v>13668</v>
      </c>
      <c r="E23" s="254">
        <v>13801</v>
      </c>
      <c r="F23" s="254">
        <v>13661</v>
      </c>
      <c r="G23" s="254">
        <v>14164</v>
      </c>
      <c r="H23" s="254">
        <v>15245</v>
      </c>
      <c r="I23" s="254">
        <v>16142</v>
      </c>
      <c r="J23" s="257">
        <v>16218</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3.9482117677220874E-2</v>
      </c>
      <c r="X23" s="257">
        <v>616</v>
      </c>
      <c r="Z23" s="224"/>
    </row>
    <row r="24" spans="2:28" x14ac:dyDescent="0.25">
      <c r="B24" s="303" t="s">
        <v>45</v>
      </c>
      <c r="C24" s="219"/>
      <c r="D24" s="253">
        <v>65017</v>
      </c>
      <c r="E24" s="254">
        <v>67062</v>
      </c>
      <c r="F24" s="254">
        <v>65757</v>
      </c>
      <c r="G24" s="254">
        <v>65741</v>
      </c>
      <c r="H24" s="254">
        <v>65206</v>
      </c>
      <c r="I24" s="254">
        <v>67674</v>
      </c>
      <c r="J24" s="257">
        <v>69548</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4.045239662497746E-2</v>
      </c>
      <c r="X24" s="257">
        <v>2704</v>
      </c>
      <c r="Z24" s="224"/>
    </row>
    <row r="25" spans="2:28" x14ac:dyDescent="0.25">
      <c r="B25" s="303" t="s">
        <v>46</v>
      </c>
      <c r="C25" s="219"/>
      <c r="D25" s="253">
        <v>8100</v>
      </c>
      <c r="E25" s="254">
        <v>8282</v>
      </c>
      <c r="F25" s="254">
        <v>7638</v>
      </c>
      <c r="G25" s="254">
        <v>8004</v>
      </c>
      <c r="H25" s="254">
        <v>8548</v>
      </c>
      <c r="I25" s="254">
        <v>9180</v>
      </c>
      <c r="J25" s="257">
        <v>9275</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2.8954958952740251E-2</v>
      </c>
      <c r="X25" s="257">
        <v>261</v>
      </c>
      <c r="Z25" s="224"/>
    </row>
    <row r="26" spans="2:28" x14ac:dyDescent="0.25">
      <c r="B26" s="305" t="s">
        <v>1</v>
      </c>
      <c r="C26" s="219"/>
      <c r="D26" s="260">
        <v>2763</v>
      </c>
      <c r="E26" s="261">
        <v>2906</v>
      </c>
      <c r="F26" s="261">
        <v>2799</v>
      </c>
      <c r="G26" s="261">
        <v>2999</v>
      </c>
      <c r="H26" s="261">
        <v>3188</v>
      </c>
      <c r="I26" s="261">
        <v>3407</v>
      </c>
      <c r="J26" s="265">
        <v>3640</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0.10907982937233385</v>
      </c>
      <c r="X26" s="265">
        <v>358</v>
      </c>
      <c r="Z26" s="224"/>
      <c r="AA26" s="224"/>
      <c r="AB26" s="286"/>
    </row>
    <row r="27" spans="2:28" x14ac:dyDescent="0.25">
      <c r="B27" s="235" t="s">
        <v>0</v>
      </c>
      <c r="C27" s="219"/>
      <c r="D27" s="1228">
        <f>SUM(D9:D26)</f>
        <v>1054275</v>
      </c>
      <c r="E27" s="306">
        <f>SUM(E9:E26)</f>
        <v>1115183</v>
      </c>
      <c r="F27" s="307">
        <f>SUM(F9:F26)</f>
        <v>1124230</v>
      </c>
      <c r="G27" s="306">
        <f>SUM(G9:G26)</f>
        <v>1222142</v>
      </c>
      <c r="H27" s="307">
        <v>1313437</v>
      </c>
      <c r="I27" s="306">
        <v>1411866</v>
      </c>
      <c r="J27" s="306">
        <f>SUM(J9:J26)</f>
        <v>1471946</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7.3080013005740296E-2</v>
      </c>
      <c r="X27" s="243">
        <v>100244</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U33"/>
  <sheetViews>
    <sheetView zoomScaleNormal="100" workbookViewId="0">
      <selection activeCell="J30" activeCellId="2" sqref="D30 G30 J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195</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455</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253.65333333333334</v>
      </c>
      <c r="E12" s="1075">
        <v>0.19648711738438576</v>
      </c>
      <c r="F12" s="1072"/>
      <c r="G12" s="1074">
        <v>461.60135475467894</v>
      </c>
      <c r="H12" s="1075">
        <v>0.35258661749456949</v>
      </c>
      <c r="I12" s="1072"/>
      <c r="J12" s="1074">
        <v>587.719542753935</v>
      </c>
      <c r="K12" s="1075">
        <v>0.17907487078059403</v>
      </c>
      <c r="L12" s="1072"/>
      <c r="M12" s="1072"/>
      <c r="N12" s="1072"/>
      <c r="O12" s="1072"/>
      <c r="P12" s="1072"/>
      <c r="Q12" s="1072"/>
      <c r="R12" s="1072"/>
    </row>
    <row r="13" spans="1:21" ht="15" customHeight="1" x14ac:dyDescent="0.25">
      <c r="B13" s="1076" t="s">
        <v>7</v>
      </c>
      <c r="C13" s="1072"/>
      <c r="D13" s="1077">
        <v>232.53119047619052</v>
      </c>
      <c r="E13" s="1078">
        <v>0.53721579233363315</v>
      </c>
      <c r="F13" s="1072"/>
      <c r="G13" s="1077">
        <v>401.62633931112958</v>
      </c>
      <c r="H13" s="1078">
        <v>0.60072640079762341</v>
      </c>
      <c r="I13" s="1072"/>
      <c r="J13" s="1077">
        <v>465.72078713013525</v>
      </c>
      <c r="K13" s="1078">
        <v>0.42006867634419992</v>
      </c>
      <c r="L13" s="1072"/>
      <c r="M13" s="1072"/>
      <c r="N13" s="1072"/>
      <c r="O13" s="1072"/>
      <c r="P13" s="1072"/>
      <c r="Q13" s="1072"/>
      <c r="R13" s="1072"/>
    </row>
    <row r="14" spans="1:21" ht="15" customHeight="1" x14ac:dyDescent="0.25">
      <c r="B14" s="1076" t="s">
        <v>37</v>
      </c>
      <c r="C14" s="1072"/>
      <c r="D14" s="1077">
        <v>344.36950000000007</v>
      </c>
      <c r="E14" s="1078">
        <v>0.34499298413372698</v>
      </c>
      <c r="F14" s="1072"/>
      <c r="G14" s="1077">
        <v>407.48482378854885</v>
      </c>
      <c r="H14" s="1078">
        <v>0.43182284424881834</v>
      </c>
      <c r="I14" s="1072"/>
      <c r="J14" s="1077">
        <v>443.82009702009856</v>
      </c>
      <c r="K14" s="1078">
        <v>0.43636173220376795</v>
      </c>
      <c r="L14" s="1072"/>
      <c r="M14" s="1072"/>
      <c r="N14" s="1072"/>
      <c r="O14" s="1072"/>
      <c r="P14" s="1072"/>
      <c r="Q14" s="1072"/>
      <c r="R14" s="1072"/>
    </row>
    <row r="15" spans="1:21" ht="15" customHeight="1" x14ac:dyDescent="0.25">
      <c r="B15" s="1076" t="s">
        <v>38</v>
      </c>
      <c r="C15" s="1072"/>
      <c r="D15" s="1077" t="s">
        <v>364</v>
      </c>
      <c r="E15" s="1078" t="s">
        <v>364</v>
      </c>
      <c r="F15" s="1072"/>
      <c r="G15" s="1077">
        <v>571.76679732026196</v>
      </c>
      <c r="H15" s="1078">
        <v>0.25663106008240438</v>
      </c>
      <c r="I15" s="1072"/>
      <c r="J15" s="1077">
        <v>542.9280780780789</v>
      </c>
      <c r="K15" s="1078">
        <v>0.31246442439486877</v>
      </c>
      <c r="L15" s="1072"/>
      <c r="M15" s="1072"/>
      <c r="N15" s="1072"/>
      <c r="O15" s="1072"/>
      <c r="P15" s="1072"/>
      <c r="Q15" s="1072"/>
      <c r="R15" s="1072"/>
    </row>
    <row r="16" spans="1:21" ht="15" customHeight="1" x14ac:dyDescent="0.25">
      <c r="B16" s="1076" t="s">
        <v>6</v>
      </c>
      <c r="C16" s="1072"/>
      <c r="D16" s="1077">
        <v>339.13625000000002</v>
      </c>
      <c r="E16" s="1078">
        <v>0.82979736932816206</v>
      </c>
      <c r="F16" s="1072"/>
      <c r="G16" s="1077">
        <v>306.591428571427</v>
      </c>
      <c r="H16" s="1078">
        <v>0.73715989360493439</v>
      </c>
      <c r="I16" s="1072"/>
      <c r="J16" s="1077">
        <v>462.90680805938467</v>
      </c>
      <c r="K16" s="1078">
        <v>0.63875159398419978</v>
      </c>
      <c r="L16" s="1072"/>
      <c r="M16" s="1072"/>
      <c r="N16" s="1072"/>
      <c r="O16" s="1072"/>
      <c r="P16" s="1072"/>
      <c r="Q16" s="1072"/>
      <c r="R16" s="1072"/>
    </row>
    <row r="17" spans="1:18" ht="15" customHeight="1" x14ac:dyDescent="0.25">
      <c r="B17" s="1076" t="s">
        <v>5</v>
      </c>
      <c r="C17" s="1072"/>
      <c r="D17" s="1077">
        <v>475.65800000000002</v>
      </c>
      <c r="E17" s="1078">
        <v>0.37376992398903058</v>
      </c>
      <c r="F17" s="1072"/>
      <c r="G17" s="1077">
        <v>458.37048543689309</v>
      </c>
      <c r="H17" s="1078">
        <v>0.5330893580338264</v>
      </c>
      <c r="I17" s="1072"/>
      <c r="J17" s="1077">
        <v>492.69723404255313</v>
      </c>
      <c r="K17" s="1078">
        <v>0.51196274919657081</v>
      </c>
      <c r="L17" s="1072"/>
      <c r="M17" s="1072"/>
      <c r="N17" s="1072"/>
      <c r="O17" s="1072"/>
      <c r="P17" s="1072"/>
      <c r="Q17" s="1072"/>
      <c r="R17" s="1072"/>
    </row>
    <row r="18" spans="1:18" ht="15" customHeight="1" x14ac:dyDescent="0.25">
      <c r="B18" s="1076" t="s">
        <v>4</v>
      </c>
      <c r="C18" s="1072"/>
      <c r="D18" s="1077" t="s">
        <v>364</v>
      </c>
      <c r="E18" s="1078" t="s">
        <v>364</v>
      </c>
      <c r="F18" s="1072"/>
      <c r="G18" s="1077">
        <v>427.81433651255099</v>
      </c>
      <c r="H18" s="1078">
        <v>0.65261797413546552</v>
      </c>
      <c r="I18" s="1072"/>
      <c r="J18" s="1077">
        <v>580.86444395566446</v>
      </c>
      <c r="K18" s="1078">
        <v>0.54700359269754284</v>
      </c>
      <c r="L18" s="1072"/>
      <c r="M18" s="1072"/>
      <c r="N18" s="1072"/>
      <c r="O18" s="1072"/>
      <c r="P18" s="1072"/>
      <c r="Q18" s="1072"/>
      <c r="R18" s="1072"/>
    </row>
    <row r="19" spans="1:18" ht="15" customHeight="1" x14ac:dyDescent="0.25">
      <c r="B19" s="1076" t="s">
        <v>40</v>
      </c>
      <c r="C19" s="1072"/>
      <c r="D19" s="1077">
        <v>255.90995428864795</v>
      </c>
      <c r="E19" s="1078">
        <v>0.39326603484023842</v>
      </c>
      <c r="F19" s="1072"/>
      <c r="G19" s="1077">
        <v>414.45452208139568</v>
      </c>
      <c r="H19" s="1078">
        <v>0.51785800327012654</v>
      </c>
      <c r="I19" s="1072"/>
      <c r="J19" s="1077">
        <v>478.12740206871234</v>
      </c>
      <c r="K19" s="1078">
        <v>0.54183313813401346</v>
      </c>
      <c r="L19" s="1072"/>
      <c r="M19" s="1072"/>
      <c r="N19" s="1072"/>
      <c r="O19" s="1072"/>
      <c r="P19" s="1072"/>
      <c r="Q19" s="1072"/>
      <c r="R19" s="1072"/>
    </row>
    <row r="20" spans="1:18" ht="15" customHeight="1" x14ac:dyDescent="0.25">
      <c r="B20" s="1076" t="s">
        <v>41</v>
      </c>
      <c r="C20" s="1072"/>
      <c r="D20" s="1077">
        <v>784.13</v>
      </c>
      <c r="E20" s="1078">
        <v>0.81989145352787018</v>
      </c>
      <c r="F20" s="1072"/>
      <c r="G20" s="1077">
        <v>683.43911116740048</v>
      </c>
      <c r="H20" s="1078">
        <v>0.43529430866647389</v>
      </c>
      <c r="I20" s="1072"/>
      <c r="J20" s="1077">
        <v>666.52252035748484</v>
      </c>
      <c r="K20" s="1078">
        <v>0.44720502102724435</v>
      </c>
      <c r="L20" s="1072"/>
      <c r="M20" s="1072"/>
      <c r="N20" s="1072"/>
      <c r="O20" s="1072"/>
      <c r="P20" s="1072"/>
      <c r="Q20" s="1072"/>
      <c r="R20" s="1072"/>
    </row>
    <row r="21" spans="1:18" ht="15" customHeight="1" x14ac:dyDescent="0.25">
      <c r="B21" s="1076" t="s">
        <v>3</v>
      </c>
      <c r="C21" s="1072"/>
      <c r="D21" s="1077">
        <v>1433.7929605263173</v>
      </c>
      <c r="E21" s="1078">
        <v>0.35821449576393127</v>
      </c>
      <c r="F21" s="1072"/>
      <c r="G21" s="1077">
        <v>972.94557118928014</v>
      </c>
      <c r="H21" s="1078">
        <v>0.38724313092403567</v>
      </c>
      <c r="I21" s="1072"/>
      <c r="J21" s="1077">
        <v>885.05055869637431</v>
      </c>
      <c r="K21" s="1078">
        <v>0.36314400902362209</v>
      </c>
      <c r="L21" s="1072"/>
      <c r="M21" s="1072"/>
      <c r="N21" s="1072"/>
      <c r="O21" s="1072"/>
      <c r="P21" s="1072"/>
      <c r="Q21" s="1072"/>
      <c r="R21" s="1072"/>
    </row>
    <row r="22" spans="1:18" ht="15" customHeight="1" x14ac:dyDescent="0.25">
      <c r="B22" s="1076" t="s">
        <v>2</v>
      </c>
      <c r="C22" s="1072"/>
      <c r="D22" s="1077">
        <v>293.06</v>
      </c>
      <c r="E22" s="1078">
        <v>0.80945943817806254</v>
      </c>
      <c r="F22" s="1072"/>
      <c r="G22" s="1077">
        <v>356.27800760456233</v>
      </c>
      <c r="H22" s="1078">
        <v>0.47541736454663963</v>
      </c>
      <c r="I22" s="1072"/>
      <c r="J22" s="1077">
        <v>476.25401904761901</v>
      </c>
      <c r="K22" s="1078">
        <v>0.45046381025533938</v>
      </c>
      <c r="L22" s="1072"/>
      <c r="M22" s="1072"/>
      <c r="N22" s="1072"/>
      <c r="O22" s="1072"/>
      <c r="P22" s="1072"/>
      <c r="Q22" s="1072"/>
      <c r="R22" s="1072"/>
    </row>
    <row r="23" spans="1:18" ht="15" customHeight="1" x14ac:dyDescent="0.25">
      <c r="B23" s="1076" t="s">
        <v>35</v>
      </c>
      <c r="C23" s="1072"/>
      <c r="D23" s="1077">
        <v>239.74235294117648</v>
      </c>
      <c r="E23" s="1078">
        <v>0.25153300768244469</v>
      </c>
      <c r="F23" s="1072"/>
      <c r="G23" s="1077">
        <v>400.83044251134942</v>
      </c>
      <c r="H23" s="1078">
        <v>0.45429829444078534</v>
      </c>
      <c r="I23" s="1072"/>
      <c r="J23" s="1077">
        <v>422.77159369527465</v>
      </c>
      <c r="K23" s="1078">
        <v>0.4359957624736534</v>
      </c>
      <c r="L23" s="1072"/>
      <c r="M23" s="1072"/>
      <c r="N23" s="1072"/>
      <c r="O23" s="1072"/>
      <c r="P23" s="1072"/>
      <c r="Q23" s="1072"/>
      <c r="R23" s="1072"/>
    </row>
    <row r="24" spans="1:18" ht="15" customHeight="1" x14ac:dyDescent="0.25">
      <c r="B24" s="1076" t="s">
        <v>42</v>
      </c>
      <c r="C24" s="1072"/>
      <c r="D24" s="1077">
        <v>396.96333333333337</v>
      </c>
      <c r="E24" s="1078">
        <v>0.1837029878454883</v>
      </c>
      <c r="F24" s="1072"/>
      <c r="G24" s="1077">
        <v>599.28496361911527</v>
      </c>
      <c r="H24" s="1078">
        <v>0.24556725056157488</v>
      </c>
      <c r="I24" s="1072"/>
      <c r="J24" s="1077">
        <v>607.36018747288244</v>
      </c>
      <c r="K24" s="1078">
        <v>0.23968145120656079</v>
      </c>
      <c r="L24" s="1072"/>
      <c r="M24" s="1072"/>
      <c r="N24" s="1072"/>
      <c r="O24" s="1072"/>
      <c r="P24" s="1072"/>
      <c r="Q24" s="1072"/>
      <c r="R24" s="1072"/>
    </row>
    <row r="25" spans="1:18" ht="15" customHeight="1" x14ac:dyDescent="0.25">
      <c r="B25" s="1076" t="s">
        <v>43</v>
      </c>
      <c r="C25" s="1072"/>
      <c r="D25" s="1077" t="s">
        <v>364</v>
      </c>
      <c r="E25" s="1078" t="s">
        <v>364</v>
      </c>
      <c r="F25" s="1072"/>
      <c r="G25" s="1077">
        <v>432.26222222222225</v>
      </c>
      <c r="H25" s="1078">
        <v>0.48294148663618153</v>
      </c>
      <c r="I25" s="1072"/>
      <c r="J25" s="1077">
        <v>522.82937815126138</v>
      </c>
      <c r="K25" s="1078">
        <v>0.45037224184235958</v>
      </c>
      <c r="L25" s="1072"/>
      <c r="M25" s="1072"/>
      <c r="N25" s="1072"/>
      <c r="O25" s="1072"/>
      <c r="P25" s="1072"/>
      <c r="Q25" s="1072"/>
      <c r="R25" s="1072"/>
    </row>
    <row r="26" spans="1:18" ht="15" customHeight="1" x14ac:dyDescent="0.25">
      <c r="B26" s="1076" t="s">
        <v>44</v>
      </c>
      <c r="C26" s="1072"/>
      <c r="D26" s="1077">
        <v>1177.7075</v>
      </c>
      <c r="E26" s="1078">
        <v>0.43831415823759962</v>
      </c>
      <c r="F26" s="1072"/>
      <c r="G26" s="1077">
        <v>771.05843065693352</v>
      </c>
      <c r="H26" s="1078">
        <v>0.72199956459223225</v>
      </c>
      <c r="I26" s="1072"/>
      <c r="J26" s="1077">
        <v>854.61900943396165</v>
      </c>
      <c r="K26" s="1078">
        <v>0.59109773707642843</v>
      </c>
      <c r="L26" s="1072"/>
      <c r="M26" s="1072"/>
      <c r="N26" s="1072"/>
      <c r="O26" s="1072"/>
      <c r="P26" s="1072"/>
      <c r="Q26" s="1072"/>
      <c r="R26" s="1072"/>
    </row>
    <row r="27" spans="1:18" ht="15" customHeight="1" x14ac:dyDescent="0.25">
      <c r="B27" s="1076" t="s">
        <v>45</v>
      </c>
      <c r="C27" s="1072"/>
      <c r="D27" s="1077">
        <v>306.34777777777776</v>
      </c>
      <c r="E27" s="1078">
        <v>0.30155982191084513</v>
      </c>
      <c r="F27" s="1072"/>
      <c r="G27" s="1077">
        <v>660.96184899846071</v>
      </c>
      <c r="H27" s="1078">
        <v>0.30725717951955345</v>
      </c>
      <c r="I27" s="1072"/>
      <c r="J27" s="1077">
        <v>701.02363496932639</v>
      </c>
      <c r="K27" s="1078">
        <v>0.34703758484169395</v>
      </c>
      <c r="L27" s="1072"/>
      <c r="M27" s="1072"/>
      <c r="N27" s="1072"/>
      <c r="O27" s="1072"/>
      <c r="P27" s="1072"/>
      <c r="Q27" s="1072"/>
      <c r="R27" s="1072"/>
    </row>
    <row r="28" spans="1:18" ht="15" customHeight="1" x14ac:dyDescent="0.25">
      <c r="B28" s="1076" t="s">
        <v>46</v>
      </c>
      <c r="C28" s="1072"/>
      <c r="D28" s="1077">
        <v>694.50529411764694</v>
      </c>
      <c r="E28" s="1078">
        <v>7.380772431894525E-2</v>
      </c>
      <c r="F28" s="1072"/>
      <c r="G28" s="1077">
        <v>695.50022177419498</v>
      </c>
      <c r="H28" s="1078">
        <v>9.9104308524586099E-2</v>
      </c>
      <c r="I28" s="1072"/>
      <c r="J28" s="1077">
        <v>695.14161862527749</v>
      </c>
      <c r="K28" s="1078">
        <v>9.1348312381184418E-2</v>
      </c>
      <c r="L28" s="1072"/>
      <c r="M28" s="1072"/>
      <c r="N28" s="1072"/>
      <c r="O28" s="1072"/>
      <c r="P28" s="1072"/>
      <c r="Q28" s="1072"/>
      <c r="R28" s="1072"/>
    </row>
    <row r="29" spans="1:18" ht="15" customHeight="1" x14ac:dyDescent="0.25">
      <c r="B29" s="1079" t="s">
        <v>1</v>
      </c>
      <c r="C29" s="1072"/>
      <c r="D29" s="1080" t="s">
        <v>364</v>
      </c>
      <c r="E29" s="1081" t="s">
        <v>364</v>
      </c>
      <c r="F29" s="1072"/>
      <c r="G29" s="1080">
        <v>243.67</v>
      </c>
      <c r="H29" s="1081">
        <v>0</v>
      </c>
      <c r="I29" s="1072"/>
      <c r="J29" s="1080">
        <v>531.62</v>
      </c>
      <c r="K29" s="1081">
        <v>0</v>
      </c>
      <c r="L29" s="1072"/>
      <c r="M29" s="1072"/>
      <c r="N29" s="1072"/>
      <c r="O29" s="1072"/>
      <c r="P29" s="1072"/>
      <c r="Q29" s="1072"/>
      <c r="R29" s="1072"/>
    </row>
    <row r="30" spans="1:18" ht="15" customHeight="1" x14ac:dyDescent="0.25">
      <c r="B30" s="1310" t="s">
        <v>0</v>
      </c>
      <c r="C30" s="672"/>
      <c r="D30" s="1311">
        <v>471.7507737591373</v>
      </c>
      <c r="E30" s="1312">
        <v>1.077660433911023</v>
      </c>
      <c r="F30" s="672"/>
      <c r="G30" s="1311">
        <v>539.95680456869741</v>
      </c>
      <c r="H30" s="1312">
        <v>0.56134520380453856</v>
      </c>
      <c r="I30" s="672"/>
      <c r="J30" s="1311">
        <v>579.92770952941305</v>
      </c>
      <c r="K30" s="1312">
        <v>0.46876691101686607</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4.45" customHeight="1" x14ac:dyDescent="0.25">
      <c r="B33" s="1644" t="s">
        <v>289</v>
      </c>
      <c r="C33" s="1644"/>
      <c r="D33" s="1644"/>
      <c r="E33" s="1644"/>
      <c r="F33" s="1644"/>
      <c r="G33" s="1644"/>
      <c r="H33" s="1644"/>
      <c r="I33" s="1644"/>
      <c r="J33" s="1644"/>
      <c r="K33" s="1644"/>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U33"/>
  <sheetViews>
    <sheetView zoomScaleNormal="100" workbookViewId="0">
      <selection activeCell="J30" activeCellId="2" sqref="D30 G30 J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196</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454</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311.31935185185199</v>
      </c>
      <c r="E12" s="1075">
        <v>0.30207137200809647</v>
      </c>
      <c r="F12" s="1072"/>
      <c r="G12" s="1074">
        <v>352.02768211920522</v>
      </c>
      <c r="H12" s="1075">
        <v>0.23136266208893053</v>
      </c>
      <c r="I12" s="1072"/>
      <c r="J12" s="1074">
        <v>573.30677083333342</v>
      </c>
      <c r="K12" s="1075">
        <v>0.21614607666073865</v>
      </c>
      <c r="L12" s="1072"/>
      <c r="M12" s="1072"/>
      <c r="N12" s="1072"/>
      <c r="O12" s="1072"/>
      <c r="P12" s="1072"/>
      <c r="Q12" s="1072"/>
      <c r="R12" s="1072"/>
    </row>
    <row r="13" spans="1:21" ht="15" customHeight="1" x14ac:dyDescent="0.25">
      <c r="B13" s="1076" t="s">
        <v>7</v>
      </c>
      <c r="C13" s="1072"/>
      <c r="D13" s="1077">
        <v>233.22858579509713</v>
      </c>
      <c r="E13" s="1078">
        <v>0.39080011007426008</v>
      </c>
      <c r="F13" s="1072"/>
      <c r="G13" s="1077">
        <v>195.32832317073175</v>
      </c>
      <c r="H13" s="1078">
        <v>0.45750523013021971</v>
      </c>
      <c r="I13" s="1072"/>
      <c r="J13" s="1077">
        <v>327.87949019607845</v>
      </c>
      <c r="K13" s="1078">
        <v>0.26872167338848429</v>
      </c>
      <c r="L13" s="1072"/>
      <c r="M13" s="1072"/>
      <c r="N13" s="1072"/>
      <c r="O13" s="1072"/>
      <c r="P13" s="1072"/>
      <c r="Q13" s="1072"/>
      <c r="R13" s="1072"/>
    </row>
    <row r="14" spans="1:21" ht="15" customHeight="1" x14ac:dyDescent="0.25">
      <c r="B14" s="1076" t="s">
        <v>37</v>
      </c>
      <c r="C14" s="1072"/>
      <c r="D14" s="1077">
        <v>211.49592592592595</v>
      </c>
      <c r="E14" s="1078">
        <v>0.23424231452743924</v>
      </c>
      <c r="F14" s="1072"/>
      <c r="G14" s="1077">
        <v>299.31562130177451</v>
      </c>
      <c r="H14" s="1078">
        <v>0.16346818528537982</v>
      </c>
      <c r="I14" s="1072"/>
      <c r="J14" s="1077">
        <v>472.44264150943451</v>
      </c>
      <c r="K14" s="1078">
        <v>0.17707807003835663</v>
      </c>
      <c r="L14" s="1072"/>
      <c r="M14" s="1072"/>
      <c r="N14" s="1072"/>
      <c r="O14" s="1072"/>
      <c r="P14" s="1072"/>
      <c r="Q14" s="1072"/>
      <c r="R14" s="1072"/>
    </row>
    <row r="15" spans="1:21" ht="15" customHeight="1" x14ac:dyDescent="0.25">
      <c r="B15" s="1076" t="s">
        <v>38</v>
      </c>
      <c r="C15" s="1072"/>
      <c r="D15" s="1077">
        <v>248.2009523809524</v>
      </c>
      <c r="E15" s="1078">
        <v>0.57996146402423576</v>
      </c>
      <c r="F15" s="1072"/>
      <c r="G15" s="1077">
        <v>282.65492323076927</v>
      </c>
      <c r="H15" s="1078">
        <v>0.48536159297334386</v>
      </c>
      <c r="I15" s="1072"/>
      <c r="J15" s="1077">
        <v>360.35612903225797</v>
      </c>
      <c r="K15" s="1078">
        <v>0.71539109031832271</v>
      </c>
      <c r="L15" s="1072"/>
      <c r="M15" s="1072"/>
      <c r="N15" s="1072"/>
      <c r="O15" s="1072"/>
      <c r="P15" s="1072"/>
      <c r="Q15" s="1072"/>
      <c r="R15" s="1072"/>
    </row>
    <row r="16" spans="1:21" ht="15" customHeight="1" x14ac:dyDescent="0.25">
      <c r="B16" s="1076" t="s">
        <v>6</v>
      </c>
      <c r="C16" s="1072"/>
      <c r="D16" s="1077">
        <v>157.12149549549534</v>
      </c>
      <c r="E16" s="1078">
        <v>0.95549775026904249</v>
      </c>
      <c r="F16" s="1072"/>
      <c r="G16" s="1077">
        <v>201.27420000000018</v>
      </c>
      <c r="H16" s="1078">
        <v>0.97823336763408153</v>
      </c>
      <c r="I16" s="1072"/>
      <c r="J16" s="1077">
        <v>404.36938388625572</v>
      </c>
      <c r="K16" s="1078">
        <v>0.82145241808370628</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244.45905332943417</v>
      </c>
      <c r="E18" s="1078">
        <v>0.52051964050909905</v>
      </c>
      <c r="F18" s="1072"/>
      <c r="G18" s="1077">
        <v>450.98142524452521</v>
      </c>
      <c r="H18" s="1078">
        <v>0.60971790736537468</v>
      </c>
      <c r="I18" s="1072"/>
      <c r="J18" s="1077">
        <v>609.22200475907368</v>
      </c>
      <c r="K18" s="1078">
        <v>0.53283590174466677</v>
      </c>
      <c r="L18" s="1072"/>
      <c r="M18" s="1072"/>
      <c r="N18" s="1072"/>
      <c r="O18" s="1072"/>
      <c r="P18" s="1072"/>
      <c r="Q18" s="1072"/>
      <c r="R18" s="1072"/>
    </row>
    <row r="19" spans="1:18" ht="15" customHeight="1" x14ac:dyDescent="0.25">
      <c r="B19" s="1076" t="s">
        <v>40</v>
      </c>
      <c r="C19" s="1072"/>
      <c r="D19" s="1077">
        <v>201.34347368421058</v>
      </c>
      <c r="E19" s="1078">
        <v>0.50964598118851423</v>
      </c>
      <c r="F19" s="1072"/>
      <c r="G19" s="1077">
        <v>259.78961352657018</v>
      </c>
      <c r="H19" s="1078">
        <v>0.51010236434466494</v>
      </c>
      <c r="I19" s="1072"/>
      <c r="J19" s="1077">
        <v>283.92253076923072</v>
      </c>
      <c r="K19" s="1078">
        <v>0.47116756327809972</v>
      </c>
      <c r="L19" s="1072"/>
      <c r="M19" s="1072"/>
      <c r="N19" s="1072"/>
      <c r="O19" s="1072"/>
      <c r="P19" s="1072"/>
      <c r="Q19" s="1072"/>
      <c r="R19" s="1072"/>
    </row>
    <row r="20" spans="1:18" ht="15" customHeight="1" x14ac:dyDescent="0.25">
      <c r="B20" s="1076" t="s">
        <v>41</v>
      </c>
      <c r="C20" s="1072"/>
      <c r="D20" s="1077">
        <v>395.06835616438349</v>
      </c>
      <c r="E20" s="1078">
        <v>0.22863317408739958</v>
      </c>
      <c r="F20" s="1072"/>
      <c r="G20" s="1077">
        <v>414.93573463935286</v>
      </c>
      <c r="H20" s="1078">
        <v>0.13062965741316157</v>
      </c>
      <c r="I20" s="1072"/>
      <c r="J20" s="1077">
        <v>421.47865573770554</v>
      </c>
      <c r="K20" s="1078">
        <v>0.11932304931343944</v>
      </c>
      <c r="L20" s="1072"/>
      <c r="M20" s="1072"/>
      <c r="N20" s="1072"/>
      <c r="O20" s="1072"/>
      <c r="P20" s="1072"/>
      <c r="Q20" s="1072"/>
      <c r="R20" s="1072"/>
    </row>
    <row r="21" spans="1:18" ht="15" customHeight="1" x14ac:dyDescent="0.25">
      <c r="B21" s="1076" t="s">
        <v>3</v>
      </c>
      <c r="C21" s="1072"/>
      <c r="D21" s="1077">
        <v>443.32756756756851</v>
      </c>
      <c r="E21" s="1078">
        <v>0.57734643264235341</v>
      </c>
      <c r="F21" s="1072"/>
      <c r="G21" s="1077">
        <v>493.72187499999586</v>
      </c>
      <c r="H21" s="1078">
        <v>0.44909015360233201</v>
      </c>
      <c r="I21" s="1072"/>
      <c r="J21" s="1077">
        <v>712.40444711538657</v>
      </c>
      <c r="K21" s="1078">
        <v>0.2677518190073343</v>
      </c>
      <c r="L21" s="1072"/>
      <c r="M21" s="1072"/>
      <c r="N21" s="1072"/>
      <c r="O21" s="1072"/>
      <c r="P21" s="1072"/>
      <c r="Q21" s="1072"/>
      <c r="R21" s="1072"/>
    </row>
    <row r="22" spans="1:18" ht="15" customHeight="1" x14ac:dyDescent="0.25">
      <c r="B22" s="1076" t="s">
        <v>2</v>
      </c>
      <c r="C22" s="1072"/>
      <c r="D22" s="1077">
        <v>288.41683870967756</v>
      </c>
      <c r="E22" s="1078">
        <v>0.30019026739003035</v>
      </c>
      <c r="F22" s="1072"/>
      <c r="G22" s="1077">
        <v>353.49158730158734</v>
      </c>
      <c r="H22" s="1078">
        <v>0.27885285457437686</v>
      </c>
      <c r="I22" s="1072"/>
      <c r="J22" s="1077">
        <v>363.27753846153837</v>
      </c>
      <c r="K22" s="1078">
        <v>0.35444879679013019</v>
      </c>
      <c r="L22" s="1072"/>
      <c r="M22" s="1072"/>
      <c r="N22" s="1072"/>
      <c r="O22" s="1072"/>
      <c r="P22" s="1072"/>
      <c r="Q22" s="1072"/>
      <c r="R22" s="1072"/>
    </row>
    <row r="23" spans="1:18" ht="15" customHeight="1" x14ac:dyDescent="0.25">
      <c r="B23" s="1076" t="s">
        <v>35</v>
      </c>
      <c r="C23" s="1072"/>
      <c r="D23" s="1077">
        <v>226.12094237695015</v>
      </c>
      <c r="E23" s="1078">
        <v>0.36246956085525095</v>
      </c>
      <c r="F23" s="1072"/>
      <c r="G23" s="1077">
        <v>230.50452274754704</v>
      </c>
      <c r="H23" s="1078">
        <v>0.4200425955938108</v>
      </c>
      <c r="I23" s="1072"/>
      <c r="J23" s="1077">
        <v>359.9879080252486</v>
      </c>
      <c r="K23" s="1078">
        <v>0.42770316112927087</v>
      </c>
      <c r="L23" s="1072"/>
      <c r="M23" s="1072"/>
      <c r="N23" s="1072"/>
      <c r="O23" s="1072"/>
      <c r="P23" s="1072"/>
      <c r="Q23" s="1072"/>
      <c r="R23" s="1072"/>
    </row>
    <row r="24" spans="1:18" ht="15" customHeight="1" x14ac:dyDescent="0.25">
      <c r="B24" s="1076" t="s">
        <v>42</v>
      </c>
      <c r="C24" s="1072"/>
      <c r="D24" s="1077">
        <v>320.85157647058838</v>
      </c>
      <c r="E24" s="1078">
        <v>0.13895055547886737</v>
      </c>
      <c r="F24" s="1072"/>
      <c r="G24" s="1077">
        <v>335.87076749435613</v>
      </c>
      <c r="H24" s="1078">
        <v>0.16742583489308061</v>
      </c>
      <c r="I24" s="1072"/>
      <c r="J24" s="1077">
        <v>464.29597995544918</v>
      </c>
      <c r="K24" s="1078">
        <v>0.22807625456096792</v>
      </c>
      <c r="L24" s="1072"/>
      <c r="M24" s="1072"/>
      <c r="N24" s="1072"/>
      <c r="O24" s="1072"/>
      <c r="P24" s="1072"/>
      <c r="Q24" s="1072"/>
      <c r="R24" s="1072"/>
    </row>
    <row r="25" spans="1:18" ht="15" customHeight="1" x14ac:dyDescent="0.25">
      <c r="B25" s="1076" t="s">
        <v>43</v>
      </c>
      <c r="C25" s="1072"/>
      <c r="D25" s="1077">
        <v>387.10337209302293</v>
      </c>
      <c r="E25" s="1078">
        <v>0.21903938419694569</v>
      </c>
      <c r="F25" s="1072"/>
      <c r="G25" s="1077">
        <v>430.01132812500083</v>
      </c>
      <c r="H25" s="1078">
        <v>0.17834639596236118</v>
      </c>
      <c r="I25" s="1072"/>
      <c r="J25" s="1077">
        <v>626.79692307692278</v>
      </c>
      <c r="K25" s="1078">
        <v>0.26601838631038061</v>
      </c>
      <c r="L25" s="1072"/>
      <c r="M25" s="1072"/>
      <c r="N25" s="1072"/>
      <c r="O25" s="1072"/>
      <c r="P25" s="1072"/>
      <c r="Q25" s="1072"/>
      <c r="R25" s="1072"/>
    </row>
    <row r="26" spans="1:18" ht="15" customHeight="1" x14ac:dyDescent="0.25">
      <c r="B26" s="1076" t="s">
        <v>44</v>
      </c>
      <c r="C26" s="1072"/>
      <c r="D26" s="1077">
        <v>554.65930069930062</v>
      </c>
      <c r="E26" s="1078">
        <v>0.66530145889029502</v>
      </c>
      <c r="F26" s="1072"/>
      <c r="G26" s="1077">
        <v>569.39719626168232</v>
      </c>
      <c r="H26" s="1078">
        <v>0.59793968683227738</v>
      </c>
      <c r="I26" s="1072"/>
      <c r="J26" s="1077">
        <v>512.63388888888903</v>
      </c>
      <c r="K26" s="1078">
        <v>0.59826503108098761</v>
      </c>
      <c r="L26" s="1072"/>
      <c r="M26" s="1072"/>
      <c r="N26" s="1072"/>
      <c r="O26" s="1072"/>
      <c r="P26" s="1072"/>
      <c r="Q26" s="1072"/>
      <c r="R26" s="1072"/>
    </row>
    <row r="27" spans="1:18" ht="15" customHeight="1" x14ac:dyDescent="0.25">
      <c r="B27" s="1076" t="s">
        <v>45</v>
      </c>
      <c r="C27" s="1072"/>
      <c r="D27" s="1077" t="s">
        <v>364</v>
      </c>
      <c r="E27" s="1078" t="s">
        <v>364</v>
      </c>
      <c r="F27" s="1072"/>
      <c r="G27" s="1077">
        <v>500</v>
      </c>
      <c r="H27" s="1078">
        <v>0</v>
      </c>
      <c r="I27" s="1072"/>
      <c r="J27" s="1077">
        <v>500</v>
      </c>
      <c r="K27" s="1078">
        <v>0</v>
      </c>
      <c r="L27" s="1072"/>
      <c r="M27" s="1072"/>
      <c r="N27" s="1072"/>
      <c r="O27" s="1072"/>
      <c r="P27" s="1072"/>
      <c r="Q27" s="1072"/>
      <c r="R27" s="1072"/>
    </row>
    <row r="28" spans="1:18" ht="15" customHeight="1" x14ac:dyDescent="0.25">
      <c r="B28" s="1076" t="s">
        <v>46</v>
      </c>
      <c r="C28" s="1072"/>
      <c r="D28" s="1077">
        <v>354.05705882352942</v>
      </c>
      <c r="E28" s="1078">
        <v>0.29249132320612237</v>
      </c>
      <c r="F28" s="1072"/>
      <c r="G28" s="1077">
        <v>330.65199999999999</v>
      </c>
      <c r="H28" s="1078">
        <v>0.31705645518495928</v>
      </c>
      <c r="I28" s="1072"/>
      <c r="J28" s="1077">
        <v>503.46653846153851</v>
      </c>
      <c r="K28" s="1078">
        <v>0.2617866622115877</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0" t="s">
        <v>0</v>
      </c>
      <c r="C30" s="672"/>
      <c r="D30" s="1311">
        <v>252.58874711515125</v>
      </c>
      <c r="E30" s="1312">
        <v>0.52757334809964263</v>
      </c>
      <c r="F30" s="672"/>
      <c r="G30" s="1311">
        <v>363.14374068291261</v>
      </c>
      <c r="H30" s="1312">
        <v>0.55935159916000798</v>
      </c>
      <c r="I30" s="672"/>
      <c r="J30" s="1311">
        <v>490.24442677750244</v>
      </c>
      <c r="K30" s="1312">
        <v>0.51297570453846153</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4" t="s">
        <v>289</v>
      </c>
      <c r="C33" s="1644"/>
      <c r="D33" s="1644"/>
      <c r="E33" s="1644"/>
      <c r="F33" s="1644"/>
      <c r="G33" s="1644"/>
      <c r="H33" s="1644"/>
      <c r="I33" s="1644"/>
      <c r="J33" s="1644"/>
      <c r="K33" s="1644"/>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U33"/>
  <sheetViews>
    <sheetView zoomScaleNormal="100" workbookViewId="0">
      <selection activeCell="J30" activeCellId="2" sqref="D30 G30 J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453</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077">
        <v>374.39594622544161</v>
      </c>
      <c r="E14" s="1078">
        <v>0.44965050562403913</v>
      </c>
      <c r="F14" s="1072"/>
      <c r="G14" s="1077" t="s">
        <v>364</v>
      </c>
      <c r="H14" s="1078" t="s">
        <v>364</v>
      </c>
      <c r="I14" s="1072"/>
      <c r="J14" s="1077" t="s">
        <v>364</v>
      </c>
      <c r="K14" s="1078" t="s">
        <v>364</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174.46843940714885</v>
      </c>
      <c r="E16" s="1078">
        <v>0.83015223163049634</v>
      </c>
      <c r="F16" s="1072"/>
      <c r="G16" s="1077">
        <v>245.63401137979997</v>
      </c>
      <c r="H16" s="1078">
        <v>0.77086869864340168</v>
      </c>
      <c r="I16" s="1072"/>
      <c r="J16" s="1077">
        <v>394.99440506329108</v>
      </c>
      <c r="K16" s="1078">
        <v>0.75111445362316343</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146.93664858348393</v>
      </c>
      <c r="E18" s="1078">
        <v>0.98970784155969849</v>
      </c>
      <c r="F18" s="1072"/>
      <c r="G18" s="1077">
        <v>185.75993710691804</v>
      </c>
      <c r="H18" s="1078">
        <v>1.0952365432688556</v>
      </c>
      <c r="I18" s="1072"/>
      <c r="J18" s="1077">
        <v>248.74892090395505</v>
      </c>
      <c r="K18" s="1078">
        <v>0.95975541197829917</v>
      </c>
      <c r="L18" s="1072"/>
      <c r="M18" s="1072"/>
      <c r="N18" s="1072"/>
      <c r="O18" s="1072"/>
      <c r="P18" s="1072"/>
      <c r="Q18" s="1072"/>
      <c r="R18" s="1072"/>
    </row>
    <row r="19" spans="1:18" ht="15" customHeight="1" x14ac:dyDescent="0.25">
      <c r="B19" s="1076" t="s">
        <v>40</v>
      </c>
      <c r="C19" s="1072"/>
      <c r="D19" s="1077">
        <v>145.04740088105729</v>
      </c>
      <c r="E19" s="1078">
        <v>0.50016288556438704</v>
      </c>
      <c r="F19" s="1072"/>
      <c r="G19" s="1077">
        <v>192.87204712812928</v>
      </c>
      <c r="H19" s="1078">
        <v>0.53934190720476349</v>
      </c>
      <c r="I19" s="1072"/>
      <c r="J19" s="1077">
        <v>247.99151020408172</v>
      </c>
      <c r="K19" s="1078">
        <v>0.76643885048710325</v>
      </c>
      <c r="L19" s="1072"/>
      <c r="M19" s="1072"/>
      <c r="N19" s="1072"/>
      <c r="O19" s="1072"/>
      <c r="P19" s="1072"/>
      <c r="Q19" s="1072"/>
      <c r="R19" s="1072"/>
    </row>
    <row r="20" spans="1:18" ht="15" customHeight="1" x14ac:dyDescent="0.25">
      <c r="B20" s="1076" t="s">
        <v>41</v>
      </c>
      <c r="C20" s="1072"/>
      <c r="D20" s="1077" t="s">
        <v>364</v>
      </c>
      <c r="E20" s="1078" t="s">
        <v>364</v>
      </c>
      <c r="F20" s="1072"/>
      <c r="G20" s="1077" t="s">
        <v>364</v>
      </c>
      <c r="H20" s="1078" t="s">
        <v>364</v>
      </c>
      <c r="I20" s="1072"/>
      <c r="J20" s="1077" t="s">
        <v>364</v>
      </c>
      <c r="K20" s="1078" t="s">
        <v>364</v>
      </c>
      <c r="L20" s="1072"/>
      <c r="M20" s="1072"/>
      <c r="N20" s="1072"/>
      <c r="O20" s="1072"/>
      <c r="P20" s="1072"/>
      <c r="Q20" s="1072"/>
      <c r="R20" s="1072"/>
    </row>
    <row r="21" spans="1:18" ht="15" customHeight="1" x14ac:dyDescent="0.25">
      <c r="B21" s="1076" t="s">
        <v>3</v>
      </c>
      <c r="C21" s="1072"/>
      <c r="D21" s="1077">
        <v>258.934710485133</v>
      </c>
      <c r="E21" s="1078">
        <v>0.30204780620996424</v>
      </c>
      <c r="F21" s="1072"/>
      <c r="G21" s="1077">
        <v>343.00604409857158</v>
      </c>
      <c r="H21" s="1078">
        <v>0.33831292217504194</v>
      </c>
      <c r="I21" s="1072"/>
      <c r="J21" s="1077">
        <v>449.59519134775405</v>
      </c>
      <c r="K21" s="1078">
        <v>0.4344831869059837</v>
      </c>
      <c r="L21" s="1072"/>
      <c r="M21" s="1072"/>
      <c r="N21" s="1072"/>
      <c r="O21" s="1072"/>
      <c r="P21" s="1072"/>
      <c r="Q21" s="1072"/>
      <c r="R21" s="1072"/>
    </row>
    <row r="22" spans="1:18" ht="15" customHeight="1" x14ac:dyDescent="0.25">
      <c r="B22" s="1076" t="s">
        <v>2</v>
      </c>
      <c r="C22" s="1072"/>
      <c r="D22" s="1077">
        <v>277.98480769230775</v>
      </c>
      <c r="E22" s="1078">
        <v>0.20920726520847799</v>
      </c>
      <c r="F22" s="1072"/>
      <c r="G22" s="1077">
        <v>355.62866666666633</v>
      </c>
      <c r="H22" s="1078">
        <v>0.28613527396743577</v>
      </c>
      <c r="I22" s="1072"/>
      <c r="J22" s="1077">
        <v>361.69776699029137</v>
      </c>
      <c r="K22" s="1078">
        <v>0.47126498580837139</v>
      </c>
      <c r="L22" s="1072"/>
      <c r="M22" s="1072"/>
      <c r="N22" s="1072"/>
      <c r="O22" s="1072"/>
      <c r="P22" s="1072"/>
      <c r="Q22" s="1072"/>
      <c r="R22" s="1072"/>
    </row>
    <row r="23" spans="1:18" ht="15" customHeight="1" x14ac:dyDescent="0.25">
      <c r="B23" s="1076" t="s">
        <v>35</v>
      </c>
      <c r="C23" s="1072"/>
      <c r="D23" s="1077">
        <v>236.12706088992965</v>
      </c>
      <c r="E23" s="1078">
        <v>0.34088105527429191</v>
      </c>
      <c r="F23" s="1072"/>
      <c r="G23" s="1077">
        <v>334.86086713286574</v>
      </c>
      <c r="H23" s="1078">
        <v>0.36291186206829168</v>
      </c>
      <c r="I23" s="1072"/>
      <c r="J23" s="1077">
        <v>528.86171875000116</v>
      </c>
      <c r="K23" s="1078">
        <v>0.40988103804295795</v>
      </c>
      <c r="L23" s="1072"/>
      <c r="M23" s="1072"/>
      <c r="N23" s="1072"/>
      <c r="O23" s="1072"/>
      <c r="P23" s="1072"/>
      <c r="Q23" s="1072"/>
      <c r="R23" s="1072"/>
    </row>
    <row r="24" spans="1:18" ht="15" customHeight="1" x14ac:dyDescent="0.25">
      <c r="B24" s="1076" t="s">
        <v>42</v>
      </c>
      <c r="C24" s="1072"/>
      <c r="D24" s="1077">
        <v>304.53819280843146</v>
      </c>
      <c r="E24" s="1078">
        <v>0.10488957769099432</v>
      </c>
      <c r="F24" s="1072"/>
      <c r="G24" s="1077">
        <v>333.20305722070805</v>
      </c>
      <c r="H24" s="1078">
        <v>0.21510019015031456</v>
      </c>
      <c r="I24" s="1072"/>
      <c r="J24" s="1077">
        <v>459.98065549890282</v>
      </c>
      <c r="K24" s="1078">
        <v>0.3264943504603105</v>
      </c>
      <c r="L24" s="1072"/>
      <c r="M24" s="1072"/>
      <c r="N24" s="1072"/>
      <c r="O24" s="1072"/>
      <c r="P24" s="1072"/>
      <c r="Q24" s="1072"/>
      <c r="R24" s="1072"/>
    </row>
    <row r="25" spans="1:18" ht="15" customHeight="1" x14ac:dyDescent="0.25">
      <c r="B25" s="1076" t="s">
        <v>43</v>
      </c>
      <c r="C25" s="1072"/>
      <c r="D25" s="1077">
        <v>297.15007407407404</v>
      </c>
      <c r="E25" s="1078">
        <v>0.16635819392741916</v>
      </c>
      <c r="F25" s="1072"/>
      <c r="G25" s="1077">
        <v>411.92880952381051</v>
      </c>
      <c r="H25" s="1078">
        <v>0.17247177394540622</v>
      </c>
      <c r="I25" s="1072"/>
      <c r="J25" s="1077">
        <v>691.53425531914911</v>
      </c>
      <c r="K25" s="1078">
        <v>0.12710267239398271</v>
      </c>
      <c r="L25" s="1072"/>
      <c r="M25" s="1072"/>
      <c r="N25" s="1072"/>
      <c r="O25" s="1072"/>
      <c r="P25" s="1072"/>
      <c r="Q25" s="1072"/>
      <c r="R25" s="1072"/>
    </row>
    <row r="26" spans="1:18" ht="15" customHeight="1" x14ac:dyDescent="0.25">
      <c r="B26" s="1076" t="s">
        <v>44</v>
      </c>
      <c r="C26" s="1072"/>
      <c r="D26" s="1077">
        <v>289.65126984126999</v>
      </c>
      <c r="E26" s="1078">
        <v>0.13708116846600796</v>
      </c>
      <c r="F26" s="1072"/>
      <c r="G26" s="1077" t="s">
        <v>364</v>
      </c>
      <c r="H26" s="1078" t="s">
        <v>364</v>
      </c>
      <c r="I26" s="1072"/>
      <c r="J26" s="1077" t="s">
        <v>364</v>
      </c>
      <c r="K26" s="1078" t="s">
        <v>364</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0" t="s">
        <v>0</v>
      </c>
      <c r="C30" s="672"/>
      <c r="D30" s="1311">
        <v>248.12430864648158</v>
      </c>
      <c r="E30" s="1312">
        <v>0.49996843557601101</v>
      </c>
      <c r="F30" s="672"/>
      <c r="G30" s="1311">
        <v>276.69810529241266</v>
      </c>
      <c r="H30" s="1312">
        <v>0.58024180701792594</v>
      </c>
      <c r="I30" s="672"/>
      <c r="J30" s="1311">
        <v>370.24852530212661</v>
      </c>
      <c r="K30" s="1312">
        <v>0.64309417407111769</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8.6" customHeight="1" x14ac:dyDescent="0.25">
      <c r="B33" s="1644" t="s">
        <v>289</v>
      </c>
      <c r="C33" s="1644"/>
      <c r="D33" s="1644"/>
      <c r="E33" s="1644"/>
      <c r="F33" s="1644"/>
      <c r="G33" s="1644"/>
      <c r="H33" s="1644"/>
      <c r="I33" s="1644"/>
      <c r="J33" s="1644"/>
      <c r="K33" s="1644"/>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U33"/>
  <sheetViews>
    <sheetView zoomScaleNormal="100" workbookViewId="0">
      <selection activeCell="J30" activeCellId="2" sqref="D30 G30 J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198</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3" t="s">
        <v>452</v>
      </c>
      <c r="C6" s="1493"/>
      <c r="D6" s="1493"/>
      <c r="E6" s="1493"/>
      <c r="F6" s="1493"/>
      <c r="G6" s="1493"/>
      <c r="H6" s="1493"/>
      <c r="I6" s="1493"/>
      <c r="J6" s="1493"/>
      <c r="K6" s="1493"/>
      <c r="L6" s="1493"/>
      <c r="M6" s="1018"/>
      <c r="N6" s="1018"/>
      <c r="O6" s="1018"/>
      <c r="P6" s="1069"/>
      <c r="Q6" s="1069"/>
      <c r="R6" s="1069"/>
      <c r="S6" s="1069"/>
      <c r="T6" s="1069"/>
      <c r="U6" s="1069"/>
    </row>
    <row r="7" spans="1:21" s="621" customFormat="1" ht="15.75" customHeight="1" x14ac:dyDescent="0.2">
      <c r="A7" s="1017"/>
      <c r="B7" s="1632" t="str">
        <f>porsaad!$B$6</f>
        <v>Situación a 31 de agosto de 2024</v>
      </c>
      <c r="C7" s="1632"/>
      <c r="D7" s="1632"/>
      <c r="E7" s="1632"/>
      <c r="F7" s="1632"/>
      <c r="G7" s="1632"/>
      <c r="H7" s="1632"/>
      <c r="I7" s="1632"/>
      <c r="J7" s="1632"/>
      <c r="K7" s="1632"/>
      <c r="L7" s="1632"/>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5" t="s">
        <v>12</v>
      </c>
      <c r="C9" s="1072"/>
      <c r="D9" s="1647" t="s">
        <v>48</v>
      </c>
      <c r="E9" s="1647"/>
      <c r="F9" s="1072"/>
      <c r="G9" s="1648" t="s">
        <v>33</v>
      </c>
      <c r="H9" s="1649"/>
      <c r="I9" s="1072"/>
      <c r="J9" s="1650" t="s">
        <v>32</v>
      </c>
      <c r="K9" s="1651"/>
      <c r="L9" s="1072"/>
      <c r="M9" s="1072"/>
      <c r="N9" s="1072"/>
      <c r="O9" s="1072"/>
      <c r="P9" s="1072"/>
      <c r="Q9" s="1072"/>
      <c r="R9" s="1072"/>
    </row>
    <row r="10" spans="1:21" ht="46.5" customHeight="1" x14ac:dyDescent="0.25">
      <c r="B10" s="1646"/>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105">
        <v>15.413377483443742</v>
      </c>
      <c r="E14" s="1078">
        <v>5.2797542885931938E-3</v>
      </c>
      <c r="F14" s="1072"/>
      <c r="G14" s="1105">
        <v>15.419999999999996</v>
      </c>
      <c r="H14" s="1078">
        <v>2.3659164824405567E-8</v>
      </c>
      <c r="I14" s="1072"/>
      <c r="J14" s="1105">
        <v>15.211538461538463</v>
      </c>
      <c r="K14" s="1078">
        <v>6.9877840110421627E-2</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t="s">
        <v>364</v>
      </c>
      <c r="E16" s="1078" t="s">
        <v>364</v>
      </c>
      <c r="F16" s="1072"/>
      <c r="G16" s="1077" t="s">
        <v>364</v>
      </c>
      <c r="H16" s="1078" t="s">
        <v>364</v>
      </c>
      <c r="I16" s="1072"/>
      <c r="J16" s="1077" t="s">
        <v>364</v>
      </c>
      <c r="K16" s="1078" t="s">
        <v>364</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t="s">
        <v>364</v>
      </c>
      <c r="E18" s="1078" t="s">
        <v>364</v>
      </c>
      <c r="F18" s="1072"/>
      <c r="G18" s="1077" t="s">
        <v>364</v>
      </c>
      <c r="H18" s="1078" t="s">
        <v>364</v>
      </c>
      <c r="I18" s="1072"/>
      <c r="J18" s="1077" t="s">
        <v>364</v>
      </c>
      <c r="K18" s="1078" t="s">
        <v>364</v>
      </c>
      <c r="L18" s="1072"/>
      <c r="M18" s="1072"/>
      <c r="N18" s="1072"/>
      <c r="O18" s="1072"/>
      <c r="P18" s="1072"/>
      <c r="Q18" s="1072"/>
      <c r="R18" s="1072"/>
    </row>
    <row r="19" spans="1:18" ht="15" customHeight="1" x14ac:dyDescent="0.25">
      <c r="B19" s="1076" t="s">
        <v>40</v>
      </c>
      <c r="C19" s="1072"/>
      <c r="D19" s="1077" t="s">
        <v>364</v>
      </c>
      <c r="E19" s="1078" t="s">
        <v>364</v>
      </c>
      <c r="F19" s="1072"/>
      <c r="G19" s="1077" t="s">
        <v>364</v>
      </c>
      <c r="H19" s="1078" t="s">
        <v>364</v>
      </c>
      <c r="I19" s="1072"/>
      <c r="J19" s="1077" t="s">
        <v>364</v>
      </c>
      <c r="K19" s="1078" t="s">
        <v>364</v>
      </c>
      <c r="L19" s="1072"/>
      <c r="M19" s="1072"/>
      <c r="N19" s="1072"/>
      <c r="O19" s="1072"/>
      <c r="P19" s="1072"/>
      <c r="Q19" s="1072"/>
      <c r="R19" s="1072"/>
    </row>
    <row r="20" spans="1:18" ht="15" customHeight="1" x14ac:dyDescent="0.25">
      <c r="B20" s="1076" t="s">
        <v>41</v>
      </c>
      <c r="C20" s="1072"/>
      <c r="D20" s="1077" t="s">
        <v>364</v>
      </c>
      <c r="E20" s="1078" t="s">
        <v>364</v>
      </c>
      <c r="F20" s="1072"/>
      <c r="G20" s="1077" t="s">
        <v>364</v>
      </c>
      <c r="H20" s="1078" t="s">
        <v>364</v>
      </c>
      <c r="I20" s="1072"/>
      <c r="J20" s="1077" t="s">
        <v>364</v>
      </c>
      <c r="K20" s="1078" t="s">
        <v>364</v>
      </c>
      <c r="L20" s="1072"/>
      <c r="M20" s="1072"/>
      <c r="N20" s="1072"/>
      <c r="O20" s="1072"/>
      <c r="P20" s="1072"/>
      <c r="Q20" s="1072"/>
      <c r="R20" s="1072"/>
    </row>
    <row r="21" spans="1:18" ht="15" customHeight="1" x14ac:dyDescent="0.25">
      <c r="B21" s="1076" t="s">
        <v>3</v>
      </c>
      <c r="C21" s="1072"/>
      <c r="D21" s="1077" t="s">
        <v>364</v>
      </c>
      <c r="E21" s="1078" t="s">
        <v>364</v>
      </c>
      <c r="F21" s="1072"/>
      <c r="G21" s="1077" t="s">
        <v>364</v>
      </c>
      <c r="H21" s="1078" t="s">
        <v>364</v>
      </c>
      <c r="I21" s="1072"/>
      <c r="J21" s="1077" t="s">
        <v>364</v>
      </c>
      <c r="K21" s="1078" t="s">
        <v>364</v>
      </c>
      <c r="L21" s="1072"/>
      <c r="M21" s="1072"/>
      <c r="N21" s="1072"/>
      <c r="O21" s="1072"/>
      <c r="P21" s="1072"/>
      <c r="Q21" s="1072"/>
      <c r="R21" s="1072"/>
    </row>
    <row r="22" spans="1:18" ht="15" customHeight="1" x14ac:dyDescent="0.25">
      <c r="B22" s="1076" t="s">
        <v>2</v>
      </c>
      <c r="C22" s="1072"/>
      <c r="D22" s="1077" t="s">
        <v>364</v>
      </c>
      <c r="E22" s="1078" t="s">
        <v>364</v>
      </c>
      <c r="F22" s="1072"/>
      <c r="G22" s="1077" t="s">
        <v>364</v>
      </c>
      <c r="H22" s="1078" t="s">
        <v>364</v>
      </c>
      <c r="I22" s="1072"/>
      <c r="J22" s="1077" t="s">
        <v>364</v>
      </c>
      <c r="K22" s="1078" t="s">
        <v>364</v>
      </c>
      <c r="L22" s="1072"/>
      <c r="M22" s="1072"/>
      <c r="N22" s="1072"/>
      <c r="O22" s="1072"/>
      <c r="P22" s="1072"/>
      <c r="Q22" s="1072"/>
      <c r="R22" s="1072"/>
    </row>
    <row r="23" spans="1:18" ht="15" customHeight="1" x14ac:dyDescent="0.25">
      <c r="B23" s="1076" t="s">
        <v>35</v>
      </c>
      <c r="C23" s="1072"/>
      <c r="D23" s="1077" t="s">
        <v>364</v>
      </c>
      <c r="E23" s="1078" t="s">
        <v>364</v>
      </c>
      <c r="F23" s="1072"/>
      <c r="G23" s="1077" t="s">
        <v>364</v>
      </c>
      <c r="H23" s="1078" t="s">
        <v>364</v>
      </c>
      <c r="I23" s="1072"/>
      <c r="J23" s="1077" t="s">
        <v>364</v>
      </c>
      <c r="K23" s="1078" t="s">
        <v>364</v>
      </c>
      <c r="L23" s="1072"/>
      <c r="M23" s="1072"/>
      <c r="N23" s="1072"/>
      <c r="O23" s="1072"/>
      <c r="P23" s="1072"/>
      <c r="Q23" s="1072"/>
      <c r="R23" s="1072"/>
    </row>
    <row r="24" spans="1:18" ht="15" customHeight="1" x14ac:dyDescent="0.25">
      <c r="B24" s="1076" t="s">
        <v>42</v>
      </c>
      <c r="C24" s="1072"/>
      <c r="D24" s="1077" t="s">
        <v>364</v>
      </c>
      <c r="E24" s="1078" t="s">
        <v>364</v>
      </c>
      <c r="F24" s="1072"/>
      <c r="G24" s="1077" t="s">
        <v>364</v>
      </c>
      <c r="H24" s="1078" t="s">
        <v>364</v>
      </c>
      <c r="I24" s="1072"/>
      <c r="J24" s="1077" t="s">
        <v>364</v>
      </c>
      <c r="K24" s="1078" t="s">
        <v>364</v>
      </c>
      <c r="L24" s="1072"/>
      <c r="M24" s="1072"/>
      <c r="N24" s="1072"/>
      <c r="O24" s="1072"/>
      <c r="P24" s="1072"/>
      <c r="Q24" s="1072"/>
      <c r="R24" s="1072"/>
    </row>
    <row r="25" spans="1:18" ht="15" customHeight="1" x14ac:dyDescent="0.25">
      <c r="B25" s="1076" t="s">
        <v>43</v>
      </c>
      <c r="C25" s="1072"/>
      <c r="D25" s="1077" t="s">
        <v>364</v>
      </c>
      <c r="E25" s="1078" t="s">
        <v>364</v>
      </c>
      <c r="F25" s="1072"/>
      <c r="G25" s="1077" t="s">
        <v>364</v>
      </c>
      <c r="H25" s="1078" t="s">
        <v>364</v>
      </c>
      <c r="I25" s="1072"/>
      <c r="J25" s="1077" t="s">
        <v>364</v>
      </c>
      <c r="K25" s="1078" t="s">
        <v>364</v>
      </c>
      <c r="L25" s="1072"/>
      <c r="M25" s="1072"/>
      <c r="N25" s="1072"/>
      <c r="O25" s="1072"/>
      <c r="P25" s="1072"/>
      <c r="Q25" s="1072"/>
      <c r="R25" s="1072"/>
    </row>
    <row r="26" spans="1:18" ht="15" customHeight="1" x14ac:dyDescent="0.25">
      <c r="B26" s="1076" t="s">
        <v>44</v>
      </c>
      <c r="C26" s="1072"/>
      <c r="D26" s="1077" t="s">
        <v>364</v>
      </c>
      <c r="E26" s="1078" t="s">
        <v>364</v>
      </c>
      <c r="F26" s="1072"/>
      <c r="G26" s="1077" t="s">
        <v>364</v>
      </c>
      <c r="H26" s="1078" t="s">
        <v>364</v>
      </c>
      <c r="I26" s="1072"/>
      <c r="J26" s="1077" t="s">
        <v>364</v>
      </c>
      <c r="K26" s="1078" t="s">
        <v>364</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0" t="s">
        <v>0</v>
      </c>
      <c r="C30" s="672"/>
      <c r="D30" s="1311">
        <v>15.31197368421056</v>
      </c>
      <c r="E30" s="1312">
        <v>8.1819517625650387E-2</v>
      </c>
      <c r="F30" s="672"/>
      <c r="G30" s="1311">
        <v>15.061395348837207</v>
      </c>
      <c r="H30" s="1312">
        <v>0.15612948867385937</v>
      </c>
      <c r="I30" s="672"/>
      <c r="J30" s="1311">
        <v>14.648148148148151</v>
      </c>
      <c r="K30" s="1312">
        <v>0.21214156643339427</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4" t="s">
        <v>289</v>
      </c>
      <c r="C33" s="1644"/>
      <c r="D33" s="1644"/>
      <c r="E33" s="1644"/>
      <c r="F33" s="1644"/>
      <c r="G33" s="1644"/>
      <c r="H33" s="1644"/>
      <c r="I33" s="1644"/>
      <c r="J33" s="1644"/>
      <c r="K33" s="1644"/>
    </row>
  </sheetData>
  <mergeCells count="7">
    <mergeCell ref="B33:K33"/>
    <mergeCell ref="B6:L6"/>
    <mergeCell ref="B7:L7"/>
    <mergeCell ref="B9:B10"/>
    <mergeCell ref="D9:E9"/>
    <mergeCell ref="G9:H9"/>
    <mergeCell ref="J9:K9"/>
  </mergeCells>
  <conditionalFormatting sqref="D12:D29">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D14">
    <cfRule type="colorScale" priority="7">
      <colorScale>
        <cfvo type="min"/>
        <cfvo type="max"/>
        <color theme="4" tint="0.79998168889431442"/>
        <color theme="4" tint="0.79998168889431442"/>
      </colorScale>
    </cfRule>
  </conditionalFormatting>
  <conditionalFormatting sqref="G12:G13 G15:G29">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G14">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J12:J13 J15:J29">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J14">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4"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40"/>
      <c r="D1" s="311"/>
      <c r="E1" s="311"/>
      <c r="F1" s="341"/>
      <c r="G1" s="1107"/>
      <c r="H1" s="340"/>
      <c r="I1" s="341"/>
      <c r="J1" s="340"/>
      <c r="K1" s="750"/>
      <c r="L1" s="750"/>
      <c r="M1" s="750"/>
      <c r="N1" s="750"/>
      <c r="O1" s="340"/>
      <c r="P1" s="340"/>
      <c r="Q1" s="340"/>
      <c r="R1" s="750"/>
      <c r="S1" s="75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51"/>
      <c r="C2" s="343"/>
      <c r="D2" s="751"/>
      <c r="E2" s="751"/>
      <c r="F2" s="751"/>
      <c r="G2" s="751"/>
      <c r="H2" s="751"/>
      <c r="I2" s="751"/>
      <c r="J2" s="343"/>
      <c r="K2" s="750"/>
      <c r="L2" s="750"/>
      <c r="M2" s="750"/>
      <c r="N2" s="750"/>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387"/>
      <c r="C3" s="1387"/>
      <c r="D3" s="1387"/>
      <c r="E3" s="1387"/>
      <c r="F3" s="1387"/>
      <c r="G3" s="1387"/>
      <c r="H3" s="1387"/>
      <c r="I3" s="1387"/>
      <c r="J3" s="345"/>
      <c r="K3" s="750"/>
      <c r="L3" s="750"/>
      <c r="M3" s="750"/>
      <c r="N3" s="750"/>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
      <c r="A4" s="1653" t="s">
        <v>334</v>
      </c>
      <c r="B4" s="1653"/>
      <c r="C4" s="1653"/>
      <c r="D4" s="1653"/>
      <c r="E4" s="1653"/>
      <c r="F4" s="1653"/>
      <c r="G4" s="1653"/>
      <c r="H4" s="1653"/>
      <c r="I4" s="1653"/>
      <c r="J4" s="1653"/>
      <c r="K4" s="1653"/>
      <c r="L4" s="1653"/>
      <c r="M4" s="1653"/>
      <c r="N4" s="1653"/>
      <c r="O4" s="1653"/>
      <c r="P4" s="1653"/>
      <c r="Q4" s="1653"/>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
      <c r="A5" s="492"/>
      <c r="B5" s="1414" t="str">
        <f>porsaad!$B$6</f>
        <v>Situación a 31 de agosto de 2024</v>
      </c>
      <c r="C5" s="1414"/>
      <c r="D5" s="1414"/>
      <c r="E5" s="1414"/>
      <c r="F5" s="1414"/>
      <c r="G5" s="1414"/>
      <c r="H5" s="1414"/>
      <c r="I5" s="1414"/>
      <c r="J5" s="1414"/>
      <c r="K5" s="1414"/>
      <c r="L5" s="1414"/>
      <c r="M5" s="1414"/>
      <c r="N5" s="1414"/>
      <c r="O5" s="1414"/>
      <c r="P5" s="1414"/>
      <c r="Q5" s="1414"/>
      <c r="R5" s="877"/>
      <c r="S5" s="877"/>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492"/>
      <c r="B6" s="492"/>
      <c r="C6" s="345"/>
      <c r="D6" s="492"/>
      <c r="E6" s="492"/>
      <c r="F6" s="492"/>
      <c r="G6" s="492"/>
      <c r="H6" s="492"/>
      <c r="I6" s="492"/>
      <c r="J6" s="492"/>
      <c r="K6" s="492"/>
      <c r="L6" s="1108"/>
      <c r="M6" s="1108"/>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492"/>
      <c r="B7" s="492"/>
      <c r="C7" s="345"/>
      <c r="D7" s="492"/>
      <c r="E7" s="492"/>
      <c r="F7" s="492"/>
      <c r="G7" s="492"/>
      <c r="H7" s="492"/>
      <c r="I7" s="492"/>
      <c r="J7" s="492"/>
      <c r="K7" s="492"/>
      <c r="L7" s="755"/>
      <c r="M7" s="755"/>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
      <c r="A8" s="492"/>
      <c r="B8" s="1654" t="s">
        <v>492</v>
      </c>
      <c r="C8" s="1655"/>
      <c r="D8" s="1656"/>
      <c r="E8" s="1656"/>
      <c r="F8" s="1656"/>
      <c r="G8" s="1656"/>
      <c r="H8" s="1656"/>
      <c r="I8" s="1656"/>
      <c r="J8" s="1656"/>
      <c r="K8" s="1657"/>
      <c r="L8" s="755"/>
      <c r="M8" s="755"/>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
      <c r="A9" s="345"/>
      <c r="C9" s="345"/>
      <c r="D9" s="437"/>
      <c r="E9" s="437"/>
      <c r="F9" s="437"/>
      <c r="G9" s="437"/>
      <c r="H9" s="437"/>
      <c r="I9" s="437"/>
      <c r="J9" s="437"/>
      <c r="K9" s="1109"/>
      <c r="L9" s="742"/>
      <c r="M9" s="742"/>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
      <c r="A10" s="345"/>
      <c r="B10" s="1499" t="s">
        <v>12</v>
      </c>
      <c r="C10" s="893"/>
      <c r="D10" s="1501" t="s">
        <v>166</v>
      </c>
      <c r="E10" s="1502"/>
      <c r="F10" s="746"/>
      <c r="G10" s="1501" t="s">
        <v>165</v>
      </c>
      <c r="H10" s="1502"/>
      <c r="I10" s="746"/>
      <c r="J10" s="1501" t="s">
        <v>167</v>
      </c>
      <c r="K10" s="1502"/>
      <c r="L10" s="1110"/>
      <c r="M10" s="1110"/>
      <c r="N10" s="320"/>
      <c r="O10" s="320"/>
      <c r="P10" s="320"/>
      <c r="Q10" s="320"/>
      <c r="R10" s="320"/>
      <c r="S10" s="320"/>
      <c r="T10" s="893"/>
      <c r="U10" s="893"/>
      <c r="V10" s="893"/>
      <c r="W10" s="893"/>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
      <c r="A11" s="322"/>
      <c r="B11" s="1556"/>
      <c r="C11" s="320"/>
      <c r="D11" s="793" t="s">
        <v>159</v>
      </c>
      <c r="E11" s="792" t="s">
        <v>158</v>
      </c>
      <c r="F11" s="746"/>
      <c r="G11" s="793" t="s">
        <v>160</v>
      </c>
      <c r="H11" s="792" t="s">
        <v>158</v>
      </c>
      <c r="I11" s="746"/>
      <c r="J11" s="793" t="s">
        <v>160</v>
      </c>
      <c r="K11" s="792" t="s">
        <v>158</v>
      </c>
      <c r="L11" s="1106"/>
      <c r="M11" s="1106"/>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
      <c r="A12" s="322"/>
      <c r="B12" s="322"/>
      <c r="C12" s="320"/>
      <c r="D12" s="327"/>
      <c r="E12" s="327"/>
      <c r="F12" s="322"/>
      <c r="G12" s="322"/>
      <c r="H12" s="322"/>
      <c r="I12" s="322"/>
      <c r="J12" s="322"/>
      <c r="K12" s="322"/>
      <c r="L12" s="548"/>
      <c r="M12" s="756"/>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
      <c r="A13" s="328"/>
      <c r="B13" s="757" t="s">
        <v>8</v>
      </c>
      <c r="C13" s="329"/>
      <c r="D13" s="759">
        <v>34119</v>
      </c>
      <c r="E13" s="1111">
        <v>378.19</v>
      </c>
      <c r="F13" s="758"/>
      <c r="G13" s="760">
        <v>33483</v>
      </c>
      <c r="H13" s="1111">
        <v>251.59</v>
      </c>
      <c r="I13" s="758"/>
      <c r="J13" s="760">
        <v>33483</v>
      </c>
      <c r="K13" s="1111">
        <v>603.14</v>
      </c>
      <c r="L13" s="329"/>
      <c r="M13" s="329">
        <f>_xlfn.RANK.EQ(K13,K$13:K$33,0)</f>
        <v>1</v>
      </c>
      <c r="N13" s="329">
        <v>1</v>
      </c>
      <c r="O13" s="329">
        <f>MATCH(N13,M$13:M$33,0)</f>
        <v>1</v>
      </c>
      <c r="P13" s="361" t="str">
        <f t="shared" ref="P13:P32" si="0">INDEX(B$13:B$33,O13,1)</f>
        <v>Andalucía</v>
      </c>
      <c r="Q13" s="1112">
        <f>INDEX(K$13:K$33,O13,1)</f>
        <v>603.14</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
      <c r="A14" s="331"/>
      <c r="B14" s="765" t="s">
        <v>7</v>
      </c>
      <c r="C14" s="329"/>
      <c r="D14" s="766">
        <v>8290</v>
      </c>
      <c r="E14" s="1111">
        <v>152.72999999999999</v>
      </c>
      <c r="F14" s="758"/>
      <c r="G14" s="767">
        <v>7665</v>
      </c>
      <c r="H14" s="1111">
        <v>52.93</v>
      </c>
      <c r="I14" s="758"/>
      <c r="J14" s="767">
        <v>7665</v>
      </c>
      <c r="K14" s="1111">
        <v>208</v>
      </c>
      <c r="L14" s="329"/>
      <c r="M14" s="329">
        <f t="shared" ref="M14:M33" si="1">_xlfn.RANK.EQ(K14,K$13:K$33,0)</f>
        <v>14</v>
      </c>
      <c r="N14" s="329">
        <v>2</v>
      </c>
      <c r="O14" s="329">
        <f t="shared" ref="O14:O32" si="2">MATCH(N14,M$13:M$33,0)</f>
        <v>5</v>
      </c>
      <c r="P14" s="361" t="str">
        <f t="shared" si="0"/>
        <v>Canarias</v>
      </c>
      <c r="Q14" s="1112">
        <f t="shared" ref="Q14:Q32" si="3">INDEX(K$13:K$33,O14,1)</f>
        <v>579.82000000000005</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5" t="s">
        <v>37</v>
      </c>
      <c r="C15" s="329"/>
      <c r="D15" s="766">
        <v>5020</v>
      </c>
      <c r="E15" s="1111">
        <v>268.19</v>
      </c>
      <c r="F15" s="758"/>
      <c r="G15" s="767">
        <v>5863</v>
      </c>
      <c r="H15" s="1111">
        <v>78.56</v>
      </c>
      <c r="I15" s="758"/>
      <c r="J15" s="767">
        <v>5863</v>
      </c>
      <c r="K15" s="1111">
        <v>325.99</v>
      </c>
      <c r="L15" s="329"/>
      <c r="M15" s="329">
        <f t="shared" si="1"/>
        <v>6</v>
      </c>
      <c r="N15" s="329">
        <v>3</v>
      </c>
      <c r="O15" s="329">
        <f>MATCH(N15,M$13:M$33,0)</f>
        <v>14</v>
      </c>
      <c r="P15" s="361" t="str">
        <f t="shared" si="0"/>
        <v>Murcia, Región de</v>
      </c>
      <c r="Q15" s="1112">
        <f t="shared" si="3"/>
        <v>513.26</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5" t="s">
        <v>38</v>
      </c>
      <c r="C16" s="329"/>
      <c r="D16" s="766">
        <v>8331</v>
      </c>
      <c r="E16" s="1111">
        <v>119.41</v>
      </c>
      <c r="F16" s="758"/>
      <c r="G16" s="767">
        <v>6067</v>
      </c>
      <c r="H16" s="1111">
        <v>129.53</v>
      </c>
      <c r="I16" s="758"/>
      <c r="J16" s="767">
        <v>6067</v>
      </c>
      <c r="K16" s="1111">
        <v>250.37</v>
      </c>
      <c r="L16" s="329"/>
      <c r="M16" s="329">
        <f t="shared" si="1"/>
        <v>12</v>
      </c>
      <c r="N16" s="329">
        <v>4</v>
      </c>
      <c r="O16" s="329">
        <f t="shared" si="2"/>
        <v>12</v>
      </c>
      <c r="P16" s="361" t="str">
        <f t="shared" si="0"/>
        <v>Galicia</v>
      </c>
      <c r="Q16" s="1112">
        <f t="shared" si="3"/>
        <v>385.71</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
      <c r="A17" s="331"/>
      <c r="B17" s="765" t="s">
        <v>6</v>
      </c>
      <c r="C17" s="329"/>
      <c r="D17" s="766">
        <v>10534</v>
      </c>
      <c r="E17" s="1113">
        <v>390.07</v>
      </c>
      <c r="F17" s="758"/>
      <c r="G17" s="767">
        <v>7833</v>
      </c>
      <c r="H17" s="1111">
        <v>173.45</v>
      </c>
      <c r="I17" s="758"/>
      <c r="J17" s="767">
        <v>7833</v>
      </c>
      <c r="K17" s="1111">
        <v>579.82000000000005</v>
      </c>
      <c r="L17" s="329"/>
      <c r="M17" s="329">
        <f t="shared" si="1"/>
        <v>2</v>
      </c>
      <c r="N17" s="329">
        <v>5</v>
      </c>
      <c r="O17" s="329">
        <f t="shared" si="2"/>
        <v>21</v>
      </c>
      <c r="P17" s="361" t="str">
        <f t="shared" si="0"/>
        <v>TOTAL</v>
      </c>
      <c r="Q17" s="1112">
        <f t="shared" si="3"/>
        <v>331.1</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
      <c r="A18" s="331"/>
      <c r="B18" s="765" t="s">
        <v>5</v>
      </c>
      <c r="C18" s="329"/>
      <c r="D18" s="770">
        <v>3285</v>
      </c>
      <c r="E18" s="1113">
        <v>154.80000000000001</v>
      </c>
      <c r="F18" s="758"/>
      <c r="G18" s="771">
        <v>2100</v>
      </c>
      <c r="H18" s="1111">
        <v>65.66</v>
      </c>
      <c r="I18" s="758"/>
      <c r="J18" s="771">
        <v>2100</v>
      </c>
      <c r="K18" s="1111">
        <v>213.04</v>
      </c>
      <c r="L18" s="329"/>
      <c r="M18" s="329">
        <f t="shared" si="1"/>
        <v>13</v>
      </c>
      <c r="N18" s="329">
        <v>6</v>
      </c>
      <c r="O18" s="329">
        <f t="shared" si="2"/>
        <v>3</v>
      </c>
      <c r="P18" s="361" t="str">
        <f t="shared" si="0"/>
        <v>Asturias, Principado de</v>
      </c>
      <c r="Q18" s="1114">
        <f t="shared" si="3"/>
        <v>325.99</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4" customFormat="1" ht="18" customHeight="1" x14ac:dyDescent="0.2">
      <c r="A19" s="450"/>
      <c r="B19" s="773" t="s">
        <v>162</v>
      </c>
      <c r="C19" s="329"/>
      <c r="D19" s="766">
        <v>23469</v>
      </c>
      <c r="E19" s="1113">
        <v>118.88</v>
      </c>
      <c r="F19" s="758"/>
      <c r="G19" s="774">
        <v>16486</v>
      </c>
      <c r="H19" s="1111">
        <v>0.13</v>
      </c>
      <c r="I19" s="758"/>
      <c r="J19" s="774">
        <v>16486</v>
      </c>
      <c r="K19" s="1111">
        <v>126.86</v>
      </c>
      <c r="L19" s="329"/>
      <c r="M19" s="329">
        <f t="shared" si="1"/>
        <v>19</v>
      </c>
      <c r="N19" s="329">
        <v>7</v>
      </c>
      <c r="O19" s="329">
        <f t="shared" si="2"/>
        <v>10</v>
      </c>
      <c r="P19" s="361" t="str">
        <f t="shared" si="0"/>
        <v>Comunitat Valenciana</v>
      </c>
      <c r="Q19" s="1112">
        <f t="shared" si="3"/>
        <v>315.67</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4" customFormat="1" ht="18" customHeight="1" x14ac:dyDescent="0.2">
      <c r="A20" s="450"/>
      <c r="B20" s="773" t="s">
        <v>40</v>
      </c>
      <c r="C20" s="329"/>
      <c r="D20" s="766">
        <v>16028</v>
      </c>
      <c r="E20" s="1113">
        <v>128.06</v>
      </c>
      <c r="F20" s="758"/>
      <c r="G20" s="774">
        <v>13699</v>
      </c>
      <c r="H20" s="1111">
        <v>66.72</v>
      </c>
      <c r="I20" s="758"/>
      <c r="J20" s="774">
        <v>13699</v>
      </c>
      <c r="K20" s="1111">
        <v>194.63</v>
      </c>
      <c r="L20" s="329"/>
      <c r="M20" s="329">
        <f t="shared" si="1"/>
        <v>17</v>
      </c>
      <c r="N20" s="329">
        <v>8</v>
      </c>
      <c r="O20" s="329">
        <f t="shared" si="2"/>
        <v>13</v>
      </c>
      <c r="P20" s="361" t="str">
        <f t="shared" si="0"/>
        <v>Madrid, Comunidad de*</v>
      </c>
      <c r="Q20" s="1112">
        <f t="shared" si="3"/>
        <v>292.39999999999998</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4" customFormat="1" ht="18" customHeight="1" x14ac:dyDescent="0.2">
      <c r="A21" s="450"/>
      <c r="B21" s="773" t="s">
        <v>41</v>
      </c>
      <c r="C21" s="329"/>
      <c r="D21" s="766">
        <v>63953</v>
      </c>
      <c r="E21" s="1113">
        <v>177.05</v>
      </c>
      <c r="F21" s="758"/>
      <c r="G21" s="774">
        <v>21700</v>
      </c>
      <c r="H21" s="1111">
        <v>84.54</v>
      </c>
      <c r="I21" s="758"/>
      <c r="J21" s="774">
        <v>21700</v>
      </c>
      <c r="K21" s="1111">
        <v>258.13</v>
      </c>
      <c r="L21" s="329"/>
      <c r="M21" s="329">
        <f t="shared" si="1"/>
        <v>11</v>
      </c>
      <c r="N21" s="329">
        <v>9</v>
      </c>
      <c r="O21" s="329">
        <f>MATCH(N21,M$13:M$33,0)</f>
        <v>11</v>
      </c>
      <c r="P21" s="361" t="str">
        <f t="shared" si="0"/>
        <v>Extremadura</v>
      </c>
      <c r="Q21" s="1112">
        <f t="shared" si="3"/>
        <v>289.89999999999998</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4" customFormat="1" ht="18" customHeight="1" x14ac:dyDescent="0.2">
      <c r="A22" s="450"/>
      <c r="B22" s="773" t="s">
        <v>3</v>
      </c>
      <c r="C22" s="329"/>
      <c r="D22" s="766">
        <v>33938</v>
      </c>
      <c r="E22" s="1113">
        <v>223.64</v>
      </c>
      <c r="F22" s="758"/>
      <c r="G22" s="774">
        <v>31979</v>
      </c>
      <c r="H22" s="1111">
        <v>100.4</v>
      </c>
      <c r="I22" s="758"/>
      <c r="J22" s="774">
        <v>31979</v>
      </c>
      <c r="K22" s="1111">
        <v>315.67</v>
      </c>
      <c r="L22" s="329"/>
      <c r="M22" s="329">
        <f t="shared" si="1"/>
        <v>7</v>
      </c>
      <c r="N22" s="329">
        <v>10</v>
      </c>
      <c r="O22" s="329">
        <f t="shared" si="2"/>
        <v>19</v>
      </c>
      <c r="P22" s="361" t="str">
        <f t="shared" si="0"/>
        <v>Melilla</v>
      </c>
      <c r="Q22" s="1112">
        <f t="shared" si="3"/>
        <v>269.63</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
      <c r="A23" s="331"/>
      <c r="B23" s="765" t="s">
        <v>2</v>
      </c>
      <c r="C23" s="329"/>
      <c r="D23" s="766">
        <v>8413</v>
      </c>
      <c r="E23" s="1113">
        <v>129.31</v>
      </c>
      <c r="F23" s="758"/>
      <c r="G23" s="767">
        <v>4774</v>
      </c>
      <c r="H23" s="1111">
        <v>156</v>
      </c>
      <c r="I23" s="758"/>
      <c r="J23" s="767">
        <v>4774</v>
      </c>
      <c r="K23" s="1111">
        <v>289.89999999999998</v>
      </c>
      <c r="L23" s="329"/>
      <c r="M23" s="329">
        <f t="shared" si="1"/>
        <v>9</v>
      </c>
      <c r="N23" s="329">
        <v>11</v>
      </c>
      <c r="O23" s="329">
        <f t="shared" si="2"/>
        <v>9</v>
      </c>
      <c r="P23" s="361" t="str">
        <f t="shared" si="0"/>
        <v>Cataluña</v>
      </c>
      <c r="Q23" s="1112">
        <f t="shared" si="3"/>
        <v>258.13</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5" t="s">
        <v>35</v>
      </c>
      <c r="C24" s="329"/>
      <c r="D24" s="766">
        <v>6346</v>
      </c>
      <c r="E24" s="1113">
        <v>280.8</v>
      </c>
      <c r="F24" s="758"/>
      <c r="G24" s="767">
        <v>8944</v>
      </c>
      <c r="H24" s="1111">
        <v>107.59</v>
      </c>
      <c r="I24" s="758"/>
      <c r="J24" s="767">
        <v>8944</v>
      </c>
      <c r="K24" s="1111">
        <v>385.71</v>
      </c>
      <c r="L24" s="329"/>
      <c r="M24" s="329">
        <f t="shared" si="1"/>
        <v>4</v>
      </c>
      <c r="N24" s="329">
        <v>12</v>
      </c>
      <c r="O24" s="329">
        <f t="shared" si="2"/>
        <v>4</v>
      </c>
      <c r="P24" s="361" t="str">
        <f t="shared" si="0"/>
        <v>Balears, Illes</v>
      </c>
      <c r="Q24" s="1112">
        <f t="shared" si="3"/>
        <v>250.37</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5" t="s">
        <v>163</v>
      </c>
      <c r="C25" s="329"/>
      <c r="D25" s="766">
        <v>41959</v>
      </c>
      <c r="E25" s="1113">
        <v>179.05</v>
      </c>
      <c r="F25" s="758"/>
      <c r="G25" s="767">
        <v>28822</v>
      </c>
      <c r="H25" s="1111">
        <v>59.16</v>
      </c>
      <c r="I25" s="758"/>
      <c r="J25" s="767">
        <v>28822</v>
      </c>
      <c r="K25" s="1111">
        <v>292.39999999999998</v>
      </c>
      <c r="L25" s="329"/>
      <c r="M25" s="329">
        <f t="shared" si="1"/>
        <v>8</v>
      </c>
      <c r="N25" s="329">
        <v>13</v>
      </c>
      <c r="O25" s="329">
        <f t="shared" si="2"/>
        <v>6</v>
      </c>
      <c r="P25" s="361" t="str">
        <f t="shared" si="0"/>
        <v>Cantabria</v>
      </c>
      <c r="Q25" s="1112">
        <f t="shared" si="3"/>
        <v>213.04</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5" t="s">
        <v>43</v>
      </c>
      <c r="C26" s="329"/>
      <c r="D26" s="766">
        <v>9054</v>
      </c>
      <c r="E26" s="1113">
        <v>300.39</v>
      </c>
      <c r="F26" s="758"/>
      <c r="G26" s="767">
        <v>6026</v>
      </c>
      <c r="H26" s="1111">
        <v>247.05</v>
      </c>
      <c r="I26" s="758"/>
      <c r="J26" s="767">
        <v>6026</v>
      </c>
      <c r="K26" s="1111">
        <v>513.26</v>
      </c>
      <c r="L26" s="329"/>
      <c r="M26" s="329">
        <f t="shared" si="1"/>
        <v>3</v>
      </c>
      <c r="N26" s="329">
        <v>14</v>
      </c>
      <c r="O26" s="329">
        <f t="shared" si="2"/>
        <v>2</v>
      </c>
      <c r="P26" s="361" t="str">
        <f t="shared" si="0"/>
        <v>Aragón</v>
      </c>
      <c r="Q26" s="1112">
        <f t="shared" si="3"/>
        <v>208</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5" t="s">
        <v>44</v>
      </c>
      <c r="C27" s="329"/>
      <c r="D27" s="770">
        <v>1637</v>
      </c>
      <c r="E27" s="1113">
        <v>125.14</v>
      </c>
      <c r="F27" s="758"/>
      <c r="G27" s="771">
        <v>1983</v>
      </c>
      <c r="H27" s="1111">
        <v>80.95</v>
      </c>
      <c r="I27" s="758"/>
      <c r="J27" s="771">
        <v>1983</v>
      </c>
      <c r="K27" s="1111">
        <v>198.68</v>
      </c>
      <c r="L27" s="329"/>
      <c r="M27" s="329">
        <f t="shared" si="1"/>
        <v>15</v>
      </c>
      <c r="N27" s="329">
        <v>15</v>
      </c>
      <c r="O27" s="329">
        <f t="shared" si="2"/>
        <v>15</v>
      </c>
      <c r="P27" s="361" t="str">
        <f t="shared" si="0"/>
        <v>Navarra, Comunidad Foral de</v>
      </c>
      <c r="Q27" s="1114">
        <f t="shared" si="3"/>
        <v>198.68</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5" t="s">
        <v>164</v>
      </c>
      <c r="C28" s="329"/>
      <c r="D28" s="770">
        <v>16845</v>
      </c>
      <c r="E28" s="1113">
        <v>71.41</v>
      </c>
      <c r="F28" s="758"/>
      <c r="G28" s="771">
        <v>8833</v>
      </c>
      <c r="H28" s="1111">
        <v>53.45</v>
      </c>
      <c r="I28" s="758"/>
      <c r="J28" s="771">
        <v>8833</v>
      </c>
      <c r="K28" s="1111">
        <v>131.18</v>
      </c>
      <c r="L28" s="329"/>
      <c r="M28" s="329">
        <f t="shared" si="1"/>
        <v>18</v>
      </c>
      <c r="N28" s="329">
        <v>16</v>
      </c>
      <c r="O28" s="329">
        <f t="shared" si="2"/>
        <v>17</v>
      </c>
      <c r="P28" s="361" t="str">
        <f t="shared" si="0"/>
        <v>Rioja, La</v>
      </c>
      <c r="Q28" s="1112">
        <f t="shared" si="3"/>
        <v>197.95</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
      <c r="A29" s="331"/>
      <c r="B29" s="765" t="s">
        <v>46</v>
      </c>
      <c r="C29" s="329"/>
      <c r="D29" s="770">
        <v>2465</v>
      </c>
      <c r="E29" s="1115">
        <v>56.22</v>
      </c>
      <c r="F29" s="758"/>
      <c r="G29" s="771">
        <v>1362</v>
      </c>
      <c r="H29" s="1111">
        <v>147.94999999999999</v>
      </c>
      <c r="I29" s="758"/>
      <c r="J29" s="771">
        <v>1362</v>
      </c>
      <c r="K29" s="1111">
        <v>197.95</v>
      </c>
      <c r="L29" s="329"/>
      <c r="M29" s="329">
        <f t="shared" si="1"/>
        <v>16</v>
      </c>
      <c r="N29" s="329">
        <v>17</v>
      </c>
      <c r="O29" s="329">
        <f t="shared" si="2"/>
        <v>8</v>
      </c>
      <c r="P29" s="361" t="str">
        <f t="shared" si="0"/>
        <v>Castilla - La Mancha</v>
      </c>
      <c r="Q29" s="1112">
        <f t="shared" si="3"/>
        <v>194.63</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
      <c r="A30" s="331"/>
      <c r="B30" s="765" t="s">
        <v>39</v>
      </c>
      <c r="C30" s="329"/>
      <c r="D30" s="771">
        <v>418</v>
      </c>
      <c r="E30" s="1116">
        <v>30.97</v>
      </c>
      <c r="F30" s="758"/>
      <c r="G30" s="771">
        <v>275</v>
      </c>
      <c r="H30" s="1111">
        <v>28.37</v>
      </c>
      <c r="I30" s="758"/>
      <c r="J30" s="771">
        <v>275</v>
      </c>
      <c r="K30" s="1111">
        <v>59.05</v>
      </c>
      <c r="L30" s="329"/>
      <c r="M30" s="329">
        <f t="shared" si="1"/>
        <v>20</v>
      </c>
      <c r="N30" s="329">
        <v>18</v>
      </c>
      <c r="O30" s="329">
        <f t="shared" si="2"/>
        <v>16</v>
      </c>
      <c r="P30" s="361" t="str">
        <f t="shared" si="0"/>
        <v>País Vasco*</v>
      </c>
      <c r="Q30" s="1112">
        <f t="shared" si="3"/>
        <v>131.18</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
      <c r="A31" s="331"/>
      <c r="B31" s="1117" t="s">
        <v>47</v>
      </c>
      <c r="C31" s="329"/>
      <c r="D31" s="1118">
        <v>395</v>
      </c>
      <c r="E31" s="1119">
        <v>125.45</v>
      </c>
      <c r="F31" s="331"/>
      <c r="G31" s="1118">
        <v>358</v>
      </c>
      <c r="H31" s="1111">
        <v>149.77000000000001</v>
      </c>
      <c r="I31" s="331"/>
      <c r="J31" s="1118">
        <v>358</v>
      </c>
      <c r="K31" s="1111">
        <v>269.63</v>
      </c>
      <c r="L31" s="329"/>
      <c r="M31" s="329">
        <f t="shared" si="1"/>
        <v>10</v>
      </c>
      <c r="N31" s="329">
        <v>19</v>
      </c>
      <c r="O31" s="329">
        <f t="shared" si="2"/>
        <v>7</v>
      </c>
      <c r="P31" s="361" t="str">
        <f t="shared" si="0"/>
        <v>Castilla y León*</v>
      </c>
      <c r="Q31" s="1112">
        <f t="shared" si="3"/>
        <v>126.86</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
      <c r="A32" s="331"/>
      <c r="B32" s="781"/>
      <c r="C32" s="329"/>
      <c r="D32" s="327"/>
      <c r="E32" s="1120"/>
      <c r="F32" s="781"/>
      <c r="G32" s="781"/>
      <c r="H32" s="782"/>
      <c r="I32" s="781"/>
      <c r="J32" s="328"/>
      <c r="K32" s="782"/>
      <c r="L32" s="1106"/>
      <c r="M32" s="329"/>
      <c r="N32" s="329">
        <v>20</v>
      </c>
      <c r="O32" s="329">
        <f t="shared" si="2"/>
        <v>18</v>
      </c>
      <c r="P32" s="361" t="str">
        <f t="shared" si="0"/>
        <v>Ceuta</v>
      </c>
      <c r="Q32" s="1112">
        <f t="shared" si="3"/>
        <v>59.05</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20" customFormat="1" ht="15.75" customHeight="1" x14ac:dyDescent="0.2">
      <c r="A33" s="329"/>
      <c r="B33" s="1262" t="s">
        <v>0</v>
      </c>
      <c r="C33" s="329"/>
      <c r="D33" s="1263">
        <f>SUM(D13:D31)</f>
        <v>294499</v>
      </c>
      <c r="E33" s="1315">
        <v>202.36</v>
      </c>
      <c r="F33" s="320"/>
      <c r="G33" s="1263">
        <f>SUM(G13:G31)</f>
        <v>208252</v>
      </c>
      <c r="H33" s="1315">
        <v>112.03</v>
      </c>
      <c r="I33" s="320"/>
      <c r="J33" s="1263">
        <f>SUM(J13:J31)</f>
        <v>208252</v>
      </c>
      <c r="K33" s="1315">
        <v>331.1</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
      <c r="A34" s="328"/>
      <c r="B34" s="785"/>
      <c r="C34" s="328"/>
      <c r="D34" s="785"/>
      <c r="E34" s="785"/>
      <c r="F34" s="322"/>
      <c r="G34" s="748"/>
      <c r="H34" s="749"/>
      <c r="I34" s="322"/>
      <c r="J34" s="748"/>
      <c r="K34" s="749"/>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25">
      <c r="A35" s="394"/>
      <c r="B35" s="1418" t="s">
        <v>183</v>
      </c>
      <c r="C35" s="1418"/>
      <c r="D35" s="1418"/>
      <c r="E35" s="1418"/>
      <c r="F35" s="1418"/>
      <c r="G35" s="1418"/>
      <c r="H35" s="1418"/>
      <c r="I35" s="1418"/>
      <c r="J35" s="1418"/>
      <c r="K35" s="1418"/>
      <c r="L35" s="1247"/>
      <c r="M35" s="1247"/>
      <c r="N35" s="1247"/>
      <c r="O35" s="1247"/>
      <c r="P35" s="496"/>
      <c r="Q35" s="496"/>
      <c r="R35" s="750"/>
      <c r="S35" s="750"/>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19" t="s">
        <v>184</v>
      </c>
      <c r="C36" s="1419"/>
      <c r="D36" s="1419"/>
      <c r="E36" s="1419"/>
      <c r="F36" s="1419"/>
      <c r="G36" s="1419"/>
      <c r="H36" s="1419"/>
      <c r="I36" s="1419"/>
      <c r="J36" s="1419"/>
      <c r="K36" s="1419"/>
      <c r="L36" s="787"/>
      <c r="M36" s="787"/>
      <c r="N36" s="787"/>
      <c r="O36" s="787"/>
      <c r="P36" s="787"/>
      <c r="Q36" s="1229"/>
    </row>
    <row r="37" spans="1:259" ht="30.75" customHeight="1" x14ac:dyDescent="0.2">
      <c r="B37" s="1652" t="s">
        <v>161</v>
      </c>
      <c r="C37" s="1652"/>
      <c r="D37" s="1652"/>
      <c r="E37" s="1652"/>
      <c r="F37" s="1652"/>
      <c r="G37" s="1652"/>
      <c r="H37" s="1652"/>
      <c r="I37" s="1652"/>
      <c r="J37" s="1652"/>
      <c r="K37" s="1652"/>
      <c r="L37" s="496"/>
      <c r="M37" s="496"/>
      <c r="N37" s="496"/>
      <c r="O37" s="496"/>
      <c r="P37" s="496"/>
      <c r="Q37" s="622"/>
      <c r="R37" s="329"/>
    </row>
    <row r="38" spans="1:259" x14ac:dyDescent="0.25">
      <c r="L38" s="447"/>
      <c r="M38" s="360"/>
      <c r="N38" s="360"/>
      <c r="O38" s="360"/>
      <c r="P38" s="361"/>
      <c r="Q38" s="788"/>
      <c r="R38" s="329"/>
    </row>
    <row r="39" spans="1:259" x14ac:dyDescent="0.25">
      <c r="L39" s="447"/>
      <c r="M39" s="360"/>
      <c r="N39" s="360"/>
      <c r="O39" s="360"/>
      <c r="P39" s="361"/>
      <c r="Q39" s="789"/>
      <c r="R39" s="329"/>
    </row>
    <row r="40" spans="1:259" x14ac:dyDescent="0.25">
      <c r="L40" s="447"/>
      <c r="M40" s="360"/>
      <c r="N40" s="360"/>
      <c r="O40" s="360"/>
      <c r="P40" s="361"/>
      <c r="Q40" s="788"/>
      <c r="R40" s="329"/>
    </row>
    <row r="41" spans="1:259" x14ac:dyDescent="0.25">
      <c r="L41" s="447"/>
      <c r="M41" s="360"/>
      <c r="N41" s="360"/>
      <c r="O41" s="360"/>
      <c r="P41" s="361"/>
      <c r="Q41" s="788"/>
      <c r="R41" s="329"/>
    </row>
    <row r="42" spans="1:259" x14ac:dyDescent="0.25">
      <c r="L42" s="447"/>
      <c r="M42" s="360"/>
      <c r="N42" s="360"/>
      <c r="O42" s="360"/>
      <c r="P42" s="361"/>
      <c r="Q42" s="788"/>
      <c r="R42" s="329"/>
    </row>
    <row r="43" spans="1:259" x14ac:dyDescent="0.25">
      <c r="L43" s="447"/>
      <c r="M43" s="360"/>
      <c r="N43" s="360"/>
      <c r="O43" s="360"/>
      <c r="P43" s="361"/>
      <c r="Q43" s="788"/>
      <c r="R43" s="329"/>
    </row>
    <row r="44" spans="1:259" x14ac:dyDescent="0.25">
      <c r="L44" s="447"/>
      <c r="M44" s="360"/>
      <c r="N44" s="360"/>
      <c r="O44" s="360"/>
      <c r="P44" s="361"/>
      <c r="Q44" s="788"/>
      <c r="R44" s="329"/>
    </row>
    <row r="45" spans="1:259" x14ac:dyDescent="0.25">
      <c r="L45" s="447"/>
      <c r="M45" s="360"/>
      <c r="N45" s="360"/>
      <c r="O45" s="360"/>
      <c r="P45" s="361"/>
      <c r="Q45" s="788"/>
      <c r="R45" s="329"/>
    </row>
    <row r="46" spans="1:259" x14ac:dyDescent="0.25">
      <c r="L46" s="447"/>
      <c r="M46" s="360"/>
      <c r="N46" s="360"/>
      <c r="O46" s="360"/>
      <c r="P46" s="361"/>
      <c r="Q46" s="789"/>
      <c r="R46" s="329"/>
    </row>
    <row r="47" spans="1:259" x14ac:dyDescent="0.25">
      <c r="L47" s="447"/>
      <c r="M47" s="360"/>
      <c r="N47" s="360"/>
      <c r="O47" s="360"/>
      <c r="P47" s="361"/>
      <c r="Q47" s="788"/>
      <c r="R47" s="329"/>
    </row>
    <row r="48" spans="1:259" x14ac:dyDescent="0.25">
      <c r="L48" s="447"/>
      <c r="M48" s="360"/>
      <c r="N48" s="360"/>
      <c r="O48" s="360"/>
      <c r="P48" s="361"/>
      <c r="Q48" s="788"/>
      <c r="R48" s="329"/>
    </row>
    <row r="49" spans="12:18" x14ac:dyDescent="0.25">
      <c r="L49" s="447"/>
      <c r="M49" s="360"/>
      <c r="N49" s="360"/>
      <c r="O49" s="360"/>
      <c r="P49" s="361"/>
      <c r="Q49" s="788"/>
      <c r="R49" s="329"/>
    </row>
    <row r="50" spans="12:18" x14ac:dyDescent="0.25">
      <c r="L50" s="447"/>
      <c r="M50" s="360"/>
      <c r="N50" s="360"/>
      <c r="O50" s="360"/>
      <c r="P50" s="361"/>
      <c r="Q50" s="788"/>
      <c r="R50" s="329"/>
    </row>
    <row r="51" spans="12:18" x14ac:dyDescent="0.25">
      <c r="L51" s="447"/>
      <c r="M51" s="360"/>
      <c r="N51" s="360"/>
      <c r="O51" s="360"/>
      <c r="P51" s="361"/>
      <c r="Q51" s="788"/>
      <c r="R51" s="329"/>
    </row>
    <row r="52" spans="12:18" x14ac:dyDescent="0.25">
      <c r="L52" s="447"/>
      <c r="M52" s="360"/>
      <c r="N52" s="360"/>
      <c r="O52" s="360"/>
      <c r="P52" s="361"/>
      <c r="Q52" s="789"/>
      <c r="R52" s="329"/>
    </row>
    <row r="53" spans="12:18" x14ac:dyDescent="0.25">
      <c r="L53" s="447"/>
      <c r="M53" s="360"/>
      <c r="N53" s="360"/>
      <c r="O53" s="360"/>
      <c r="P53" s="361"/>
      <c r="Q53" s="788"/>
      <c r="R53" s="329"/>
    </row>
    <row r="54" spans="12:18" x14ac:dyDescent="0.25">
      <c r="L54" s="447"/>
      <c r="M54" s="360"/>
      <c r="N54" s="360"/>
      <c r="O54" s="360"/>
      <c r="P54" s="361"/>
      <c r="Q54" s="788"/>
      <c r="R54" s="329"/>
    </row>
    <row r="55" spans="12:18" x14ac:dyDescent="0.25">
      <c r="L55" s="447"/>
      <c r="M55" s="329"/>
      <c r="N55" s="329"/>
      <c r="O55" s="360"/>
      <c r="P55" s="361"/>
      <c r="Q55" s="788"/>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4"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6.7109375" style="1129" customWidth="1"/>
    <col min="4" max="4" width="10.28515625" style="1129" customWidth="1"/>
    <col min="5" max="5" width="15" style="1129" customWidth="1"/>
    <col min="6" max="6" width="10" style="1129" customWidth="1"/>
    <col min="7" max="7" width="15.42578125" style="1129" customWidth="1"/>
    <col min="8" max="8" width="9.7109375" style="1129" customWidth="1"/>
    <col min="9" max="9" width="14.5703125" style="1129" customWidth="1"/>
    <col min="10" max="16384" width="11.42578125" style="1129"/>
  </cols>
  <sheetData>
    <row r="1" spans="1:17" s="1122" customFormat="1" x14ac:dyDescent="0.25">
      <c r="A1" s="1122" t="s">
        <v>96</v>
      </c>
      <c r="B1" s="1122" t="s">
        <v>56</v>
      </c>
      <c r="H1" s="1122" t="s">
        <v>96</v>
      </c>
      <c r="I1" s="1122" t="s">
        <v>67</v>
      </c>
      <c r="P1" s="1122" t="s">
        <v>81</v>
      </c>
    </row>
    <row r="2" spans="1:17" s="1122" customFormat="1" x14ac:dyDescent="0.25"/>
    <row r="3" spans="1:17" s="1122" customFormat="1" x14ac:dyDescent="0.25"/>
    <row r="4" spans="1:17" s="1122" customFormat="1" x14ac:dyDescent="0.25"/>
    <row r="5" spans="1:17" s="1122" customFormat="1" ht="16.5" customHeight="1" x14ac:dyDescent="0.25"/>
    <row r="6" spans="1:17" s="1126" customFormat="1" ht="38.25" customHeight="1" x14ac:dyDescent="0.2">
      <c r="A6" s="1123"/>
      <c r="B6" s="1659" t="s">
        <v>459</v>
      </c>
      <c r="C6" s="1659"/>
      <c r="D6" s="1659"/>
      <c r="E6" s="1659"/>
      <c r="F6" s="1659"/>
      <c r="G6" s="1659"/>
      <c r="H6" s="1659"/>
      <c r="I6" s="1659"/>
      <c r="J6" s="1124"/>
      <c r="K6" s="1124"/>
      <c r="L6" s="1125"/>
      <c r="M6" s="1125"/>
      <c r="N6" s="1125"/>
      <c r="O6" s="1125"/>
      <c r="P6" s="1125"/>
      <c r="Q6" s="1125"/>
    </row>
    <row r="7" spans="1:17" s="1126" customFormat="1" ht="15.75" customHeight="1" x14ac:dyDescent="0.2">
      <c r="A7" s="1123"/>
      <c r="B7" s="1660" t="str">
        <f>porsaad!$B$6</f>
        <v>Situación a 31 de agosto de 2024</v>
      </c>
      <c r="C7" s="1660"/>
      <c r="D7" s="1660"/>
      <c r="E7" s="1660"/>
      <c r="F7" s="1660"/>
      <c r="G7" s="1660"/>
      <c r="H7" s="1660"/>
      <c r="I7" s="1660"/>
      <c r="J7" s="1127"/>
      <c r="K7" s="1127"/>
      <c r="L7" s="1128"/>
      <c r="M7" s="1128"/>
      <c r="N7" s="1128"/>
      <c r="O7" s="1128"/>
      <c r="P7" s="1128"/>
      <c r="Q7" s="1128"/>
    </row>
    <row r="8" spans="1:17" ht="8.25" customHeight="1" x14ac:dyDescent="0.25">
      <c r="H8" s="1130"/>
    </row>
    <row r="9" spans="1:17" ht="15" customHeight="1" x14ac:dyDescent="0.25">
      <c r="B9" s="1661" t="s">
        <v>12</v>
      </c>
      <c r="C9" s="1664" t="s">
        <v>185</v>
      </c>
      <c r="D9" s="1139"/>
      <c r="E9" s="1139"/>
      <c r="F9" s="1139"/>
      <c r="G9" s="1139"/>
      <c r="H9" s="1139"/>
      <c r="I9" s="1140"/>
    </row>
    <row r="10" spans="1:17" ht="15.75" customHeight="1" x14ac:dyDescent="0.25">
      <c r="B10" s="1662"/>
      <c r="C10" s="1665"/>
      <c r="D10" s="1667" t="s">
        <v>133</v>
      </c>
      <c r="E10" s="1668"/>
      <c r="F10" s="1671" t="s">
        <v>134</v>
      </c>
      <c r="G10" s="1672"/>
      <c r="H10" s="1672"/>
      <c r="I10" s="1672"/>
    </row>
    <row r="11" spans="1:17" ht="40.5" customHeight="1" x14ac:dyDescent="0.25">
      <c r="B11" s="1662"/>
      <c r="C11" s="1665"/>
      <c r="D11" s="1669"/>
      <c r="E11" s="1670"/>
      <c r="F11" s="1673" t="s">
        <v>188</v>
      </c>
      <c r="G11" s="1674"/>
      <c r="H11" s="1671" t="s">
        <v>486</v>
      </c>
      <c r="I11" s="1672"/>
    </row>
    <row r="12" spans="1:17" ht="52.5" customHeight="1" x14ac:dyDescent="0.25">
      <c r="B12" s="1663"/>
      <c r="C12" s="1666"/>
      <c r="D12" s="1142" t="s">
        <v>9</v>
      </c>
      <c r="E12" s="1144" t="s">
        <v>186</v>
      </c>
      <c r="F12" s="1144" t="s">
        <v>9</v>
      </c>
      <c r="G12" s="1141" t="s">
        <v>186</v>
      </c>
      <c r="H12" s="1142" t="s">
        <v>9</v>
      </c>
      <c r="I12" s="1143" t="s">
        <v>186</v>
      </c>
    </row>
    <row r="13" spans="1:17" ht="12.75" customHeight="1" x14ac:dyDescent="0.25">
      <c r="B13" s="1131" t="s">
        <v>8</v>
      </c>
      <c r="C13" s="931">
        <f>'31dictsaad'!D10-'31dictsaad'!H10</f>
        <v>29637</v>
      </c>
      <c r="D13" s="929">
        <v>0</v>
      </c>
      <c r="E13" s="1132">
        <v>0</v>
      </c>
      <c r="F13" s="929">
        <v>158</v>
      </c>
      <c r="G13" s="1132">
        <v>0.53311738704997125</v>
      </c>
      <c r="H13" s="929">
        <v>29479</v>
      </c>
      <c r="I13" s="1132">
        <f>H13/C13*100</f>
        <v>99.46688261295003</v>
      </c>
    </row>
    <row r="14" spans="1:17" x14ac:dyDescent="0.25">
      <c r="B14" s="1131" t="s">
        <v>7</v>
      </c>
      <c r="C14" s="936">
        <f>'31dictsaad'!D11-'31dictsaad'!H11</f>
        <v>6183</v>
      </c>
      <c r="D14" s="934">
        <v>0</v>
      </c>
      <c r="E14" s="1133">
        <v>0</v>
      </c>
      <c r="F14" s="934">
        <v>5181</v>
      </c>
      <c r="G14" s="1133">
        <v>83.794274623968946</v>
      </c>
      <c r="H14" s="934">
        <v>1002</v>
      </c>
      <c r="I14" s="1133">
        <f t="shared" ref="I14:I31" si="0">H14/C14*100</f>
        <v>16.205725376031051</v>
      </c>
    </row>
    <row r="15" spans="1:17" x14ac:dyDescent="0.25">
      <c r="B15" s="1131" t="s">
        <v>37</v>
      </c>
      <c r="C15" s="936">
        <f>'31dictsaad'!D12-'31dictsaad'!H12</f>
        <v>8523</v>
      </c>
      <c r="D15" s="934">
        <v>0</v>
      </c>
      <c r="E15" s="1133">
        <v>0</v>
      </c>
      <c r="F15" s="934">
        <v>4756</v>
      </c>
      <c r="G15" s="1133">
        <v>55.801947671007859</v>
      </c>
      <c r="H15" s="934">
        <v>3767</v>
      </c>
      <c r="I15" s="1133">
        <f t="shared" si="0"/>
        <v>44.198052328992141</v>
      </c>
    </row>
    <row r="16" spans="1:17" x14ac:dyDescent="0.25">
      <c r="B16" s="1131" t="s">
        <v>38</v>
      </c>
      <c r="C16" s="936">
        <f>'31dictsaad'!D13-'31dictsaad'!H13</f>
        <v>2399</v>
      </c>
      <c r="D16" s="934">
        <v>0</v>
      </c>
      <c r="E16" s="1133">
        <v>0</v>
      </c>
      <c r="F16" s="934">
        <v>1305</v>
      </c>
      <c r="G16" s="1133">
        <v>54.39766569403919</v>
      </c>
      <c r="H16" s="934">
        <v>1094</v>
      </c>
      <c r="I16" s="1133">
        <f t="shared" si="0"/>
        <v>45.602334305960817</v>
      </c>
    </row>
    <row r="17" spans="2:9" x14ac:dyDescent="0.25">
      <c r="B17" s="1131" t="s">
        <v>6</v>
      </c>
      <c r="C17" s="936">
        <f>'31dictsaad'!D14-'31dictsaad'!H14</f>
        <v>16350</v>
      </c>
      <c r="D17" s="934">
        <v>0</v>
      </c>
      <c r="E17" s="1133">
        <v>0</v>
      </c>
      <c r="F17" s="934">
        <v>5959</v>
      </c>
      <c r="G17" s="1133">
        <v>36.446483180428132</v>
      </c>
      <c r="H17" s="934">
        <v>10391</v>
      </c>
      <c r="I17" s="1133">
        <f t="shared" si="0"/>
        <v>63.553516819571868</v>
      </c>
    </row>
    <row r="18" spans="2:9" x14ac:dyDescent="0.25">
      <c r="B18" s="1131" t="s">
        <v>5</v>
      </c>
      <c r="C18" s="936">
        <f>'31dictsaad'!D15-'31dictsaad'!H15</f>
        <v>908</v>
      </c>
      <c r="D18" s="934">
        <v>0</v>
      </c>
      <c r="E18" s="1133">
        <v>0</v>
      </c>
      <c r="F18" s="934">
        <v>134</v>
      </c>
      <c r="G18" s="1133">
        <v>14.757709251101323</v>
      </c>
      <c r="H18" s="934">
        <v>774</v>
      </c>
      <c r="I18" s="1133">
        <f t="shared" si="0"/>
        <v>85.242290748898668</v>
      </c>
    </row>
    <row r="19" spans="2:9" x14ac:dyDescent="0.25">
      <c r="B19" s="1131" t="s">
        <v>4</v>
      </c>
      <c r="C19" s="936">
        <f>'31dictsaad'!D16-'31dictsaad'!H16</f>
        <v>6176</v>
      </c>
      <c r="D19" s="934">
        <v>0</v>
      </c>
      <c r="E19" s="1133">
        <v>0</v>
      </c>
      <c r="F19" s="934">
        <v>4946</v>
      </c>
      <c r="G19" s="1133">
        <v>80.084196891191709</v>
      </c>
      <c r="H19" s="934">
        <v>1230</v>
      </c>
      <c r="I19" s="1133">
        <f t="shared" si="0"/>
        <v>19.915803108808291</v>
      </c>
    </row>
    <row r="20" spans="2:9" x14ac:dyDescent="0.25">
      <c r="B20" s="1131" t="s">
        <v>40</v>
      </c>
      <c r="C20" s="936">
        <f>'31dictsaad'!D17-'31dictsaad'!H17</f>
        <v>2681</v>
      </c>
      <c r="D20" s="934">
        <v>0</v>
      </c>
      <c r="E20" s="1133">
        <v>0</v>
      </c>
      <c r="F20" s="934">
        <v>2228</v>
      </c>
      <c r="G20" s="1133">
        <v>83.103319656844462</v>
      </c>
      <c r="H20" s="934">
        <v>453</v>
      </c>
      <c r="I20" s="1133">
        <f t="shared" si="0"/>
        <v>16.896680343155541</v>
      </c>
    </row>
    <row r="21" spans="2:9" x14ac:dyDescent="0.25">
      <c r="B21" s="1131" t="s">
        <v>41</v>
      </c>
      <c r="C21" s="936">
        <f>'31dictsaad'!D18-'31dictsaad'!H18</f>
        <v>32185</v>
      </c>
      <c r="D21" s="934">
        <v>0</v>
      </c>
      <c r="E21" s="1133">
        <v>0</v>
      </c>
      <c r="F21" s="934">
        <v>25971</v>
      </c>
      <c r="G21" s="1133">
        <v>80.692869349075664</v>
      </c>
      <c r="H21" s="934">
        <v>6214</v>
      </c>
      <c r="I21" s="1133">
        <f t="shared" si="0"/>
        <v>19.307130650924343</v>
      </c>
    </row>
    <row r="22" spans="2:9" x14ac:dyDescent="0.25">
      <c r="B22" s="1131" t="s">
        <v>3</v>
      </c>
      <c r="C22" s="936">
        <f>'31dictsaad'!D19-'31dictsaad'!H19</f>
        <v>16757</v>
      </c>
      <c r="D22" s="934">
        <v>186</v>
      </c>
      <c r="E22" s="1133">
        <v>1.1099838873306678</v>
      </c>
      <c r="F22" s="934">
        <v>6740</v>
      </c>
      <c r="G22" s="1133">
        <v>40.221996777466131</v>
      </c>
      <c r="H22" s="934">
        <v>9831</v>
      </c>
      <c r="I22" s="1133">
        <f t="shared" si="0"/>
        <v>58.668019335203205</v>
      </c>
    </row>
    <row r="23" spans="2:9" x14ac:dyDescent="0.25">
      <c r="B23" s="1131" t="s">
        <v>2</v>
      </c>
      <c r="C23" s="936">
        <f>'31dictsaad'!D20-'31dictsaad'!H20</f>
        <v>1798</v>
      </c>
      <c r="D23" s="934">
        <v>0</v>
      </c>
      <c r="E23" s="1133">
        <v>0</v>
      </c>
      <c r="F23" s="934">
        <v>1536</v>
      </c>
      <c r="G23" s="1133">
        <v>85.428253615127929</v>
      </c>
      <c r="H23" s="934">
        <v>262</v>
      </c>
      <c r="I23" s="1133">
        <f t="shared" si="0"/>
        <v>14.57174638487208</v>
      </c>
    </row>
    <row r="24" spans="2:9" x14ac:dyDescent="0.25">
      <c r="B24" s="1131" t="s">
        <v>35</v>
      </c>
      <c r="C24" s="936">
        <f>'31dictsaad'!D21-'31dictsaad'!H21</f>
        <v>225</v>
      </c>
      <c r="D24" s="934">
        <v>0</v>
      </c>
      <c r="E24" s="1133">
        <v>0</v>
      </c>
      <c r="F24" s="934">
        <v>2</v>
      </c>
      <c r="G24" s="1133">
        <v>0.88888888888888884</v>
      </c>
      <c r="H24" s="934">
        <v>223</v>
      </c>
      <c r="I24" s="1133">
        <f t="shared" si="0"/>
        <v>99.111111111111114</v>
      </c>
    </row>
    <row r="25" spans="2:9" x14ac:dyDescent="0.25">
      <c r="B25" s="1131" t="s">
        <v>42</v>
      </c>
      <c r="C25" s="936">
        <f>'31dictsaad'!D22-'31dictsaad'!H22</f>
        <v>614</v>
      </c>
      <c r="D25" s="934">
        <v>4</v>
      </c>
      <c r="E25" s="1133">
        <v>0.65146579804560267</v>
      </c>
      <c r="F25" s="934">
        <v>100</v>
      </c>
      <c r="G25" s="1133">
        <v>16.286644951140065</v>
      </c>
      <c r="H25" s="934">
        <v>510</v>
      </c>
      <c r="I25" s="1133">
        <f t="shared" si="0"/>
        <v>83.061889250814332</v>
      </c>
    </row>
    <row r="26" spans="2:9" x14ac:dyDescent="0.25">
      <c r="B26" s="1131" t="s">
        <v>43</v>
      </c>
      <c r="C26" s="936">
        <f>'31dictsaad'!D23-'31dictsaad'!H23</f>
        <v>8780</v>
      </c>
      <c r="D26" s="934">
        <v>0</v>
      </c>
      <c r="E26" s="1133">
        <v>0</v>
      </c>
      <c r="F26" s="934">
        <v>3258</v>
      </c>
      <c r="G26" s="1133">
        <v>37.107061503416858</v>
      </c>
      <c r="H26" s="934">
        <v>5522</v>
      </c>
      <c r="I26" s="1133">
        <f t="shared" si="0"/>
        <v>62.892938496583142</v>
      </c>
    </row>
    <row r="27" spans="2:9" x14ac:dyDescent="0.25">
      <c r="B27" s="1131" t="s">
        <v>44</v>
      </c>
      <c r="C27" s="936">
        <f>'31dictsaad'!D24-'31dictsaad'!H24</f>
        <v>74</v>
      </c>
      <c r="D27" s="934">
        <v>0</v>
      </c>
      <c r="E27" s="1133">
        <v>0</v>
      </c>
      <c r="F27" s="934">
        <v>0</v>
      </c>
      <c r="G27" s="1133">
        <v>0</v>
      </c>
      <c r="H27" s="934">
        <v>74</v>
      </c>
      <c r="I27" s="1133">
        <f t="shared" si="0"/>
        <v>100</v>
      </c>
    </row>
    <row r="28" spans="2:9" x14ac:dyDescent="0.25">
      <c r="B28" s="1131" t="s">
        <v>45</v>
      </c>
      <c r="C28" s="936">
        <f>'31dictsaad'!D25-'31dictsaad'!H25</f>
        <v>187</v>
      </c>
      <c r="D28" s="934">
        <v>0</v>
      </c>
      <c r="E28" s="1133">
        <v>0</v>
      </c>
      <c r="F28" s="934">
        <v>33</v>
      </c>
      <c r="G28" s="1133">
        <v>17.647058823529413</v>
      </c>
      <c r="H28" s="934">
        <v>154</v>
      </c>
      <c r="I28" s="1133">
        <f t="shared" si="0"/>
        <v>82.35294117647058</v>
      </c>
    </row>
    <row r="29" spans="2:9" x14ac:dyDescent="0.25">
      <c r="B29" s="1131" t="s">
        <v>46</v>
      </c>
      <c r="C29" s="936">
        <f>'31dictsaad'!D26-'31dictsaad'!H26</f>
        <v>30</v>
      </c>
      <c r="D29" s="934">
        <v>0</v>
      </c>
      <c r="E29" s="1133">
        <v>0</v>
      </c>
      <c r="F29" s="934">
        <v>5</v>
      </c>
      <c r="G29" s="1133">
        <v>16.666666666666664</v>
      </c>
      <c r="H29" s="934">
        <v>25</v>
      </c>
      <c r="I29" s="1133">
        <f t="shared" si="0"/>
        <v>83.333333333333343</v>
      </c>
    </row>
    <row r="30" spans="2:9" x14ac:dyDescent="0.25">
      <c r="B30" s="1131" t="s">
        <v>1</v>
      </c>
      <c r="C30" s="1134">
        <f>'31dictsaad'!D27-'31dictsaad'!H27</f>
        <v>225</v>
      </c>
      <c r="D30" s="956">
        <v>0</v>
      </c>
      <c r="E30" s="1135">
        <v>0</v>
      </c>
      <c r="F30" s="956">
        <v>186</v>
      </c>
      <c r="G30" s="1135">
        <v>82.666666666666671</v>
      </c>
      <c r="H30" s="956">
        <v>39</v>
      </c>
      <c r="I30" s="1135">
        <f t="shared" si="0"/>
        <v>17.333333333333336</v>
      </c>
    </row>
    <row r="31" spans="2:9" x14ac:dyDescent="0.25">
      <c r="B31" s="1316" t="s">
        <v>0</v>
      </c>
      <c r="C31" s="1317">
        <f>SUM(C13:C30)</f>
        <v>133732</v>
      </c>
      <c r="D31" s="1292">
        <f>SUM(D13:D30)</f>
        <v>190</v>
      </c>
      <c r="E31" s="1318">
        <f t="shared" ref="E31" si="1">D31/C31*100</f>
        <v>0.14207519516645231</v>
      </c>
      <c r="F31" s="1292">
        <f>SUM(F13:F30)</f>
        <v>62498</v>
      </c>
      <c r="G31" s="1318">
        <f t="shared" ref="G31" si="2">F31/C31*100</f>
        <v>46.73376603954177</v>
      </c>
      <c r="H31" s="1292">
        <f>SUM(H13:H30)</f>
        <v>71044</v>
      </c>
      <c r="I31" s="1318">
        <f t="shared" si="0"/>
        <v>53.124158765291774</v>
      </c>
    </row>
    <row r="32" spans="2:9" ht="5.0999999999999996" customHeight="1" x14ac:dyDescent="0.25">
      <c r="B32" s="1136"/>
      <c r="C32" s="1136"/>
      <c r="D32" s="1136"/>
      <c r="E32" s="1136"/>
      <c r="F32" s="1136"/>
      <c r="G32" s="1136"/>
      <c r="H32" s="1136"/>
      <c r="I32" s="1136"/>
    </row>
    <row r="33" spans="2:9" x14ac:dyDescent="0.25">
      <c r="B33" s="1137" t="s">
        <v>282</v>
      </c>
      <c r="C33" s="1136"/>
      <c r="D33" s="1136"/>
      <c r="E33" s="1136"/>
      <c r="F33" s="1136"/>
      <c r="G33" s="1136"/>
      <c r="H33" s="1136"/>
      <c r="I33" s="1136"/>
    </row>
    <row r="34" spans="2:9" x14ac:dyDescent="0.25">
      <c r="B34" s="1137" t="s">
        <v>467</v>
      </c>
      <c r="C34" s="1136"/>
      <c r="D34" s="1136"/>
      <c r="E34" s="1136"/>
      <c r="F34" s="1136"/>
      <c r="G34" s="1136"/>
      <c r="H34" s="1136"/>
      <c r="I34" s="1136"/>
    </row>
    <row r="35" spans="2:9" x14ac:dyDescent="0.25">
      <c r="B35" s="1658" t="s">
        <v>468</v>
      </c>
      <c r="C35" s="1658"/>
      <c r="D35" s="1658"/>
      <c r="E35" s="1658"/>
      <c r="F35" s="1658"/>
      <c r="G35" s="1658"/>
      <c r="H35" s="1658"/>
      <c r="I35" s="1658"/>
    </row>
    <row r="36" spans="2:9" ht="17.25" x14ac:dyDescent="0.25">
      <c r="B36" s="1137" t="s">
        <v>485</v>
      </c>
      <c r="C36" s="1136"/>
      <c r="D36" s="1136"/>
      <c r="E36" s="1136"/>
      <c r="F36" s="1136"/>
      <c r="G36" s="1136"/>
      <c r="H36" s="1136"/>
      <c r="I36" s="113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6.7109375" style="1129" customWidth="1"/>
    <col min="4" max="4" width="10.28515625" style="1129" customWidth="1"/>
    <col min="5" max="5" width="15" style="1129" customWidth="1"/>
    <col min="6" max="6" width="10" style="1129" customWidth="1"/>
    <col min="7" max="7" width="15.42578125" style="1129" customWidth="1"/>
    <col min="8" max="8" width="9.7109375" style="1129" customWidth="1"/>
    <col min="9" max="9" width="14.5703125" style="1129" customWidth="1"/>
    <col min="10" max="16384" width="11.42578125" style="1129"/>
  </cols>
  <sheetData>
    <row r="1" spans="1:17" s="1122" customFormat="1" x14ac:dyDescent="0.25">
      <c r="A1" s="1122" t="s">
        <v>96</v>
      </c>
      <c r="B1" s="1122" t="s">
        <v>56</v>
      </c>
      <c r="I1" s="1122" t="s">
        <v>96</v>
      </c>
      <c r="J1" s="1122" t="s">
        <v>67</v>
      </c>
      <c r="Q1" s="1122" t="s">
        <v>81</v>
      </c>
    </row>
    <row r="2" spans="1:17" s="1122" customFormat="1" x14ac:dyDescent="0.25"/>
    <row r="3" spans="1:17" s="1122" customFormat="1" x14ac:dyDescent="0.25"/>
    <row r="4" spans="1:17" s="1122" customFormat="1" x14ac:dyDescent="0.25"/>
    <row r="5" spans="1:17" s="1122" customFormat="1" ht="16.5" customHeight="1" x14ac:dyDescent="0.25"/>
    <row r="6" spans="1:17" s="1126" customFormat="1" ht="38.25" customHeight="1" x14ac:dyDescent="0.2">
      <c r="A6" s="1123"/>
      <c r="B6" s="1659" t="s">
        <v>460</v>
      </c>
      <c r="C6" s="1659"/>
      <c r="D6" s="1659"/>
      <c r="E6" s="1659"/>
      <c r="F6" s="1659"/>
      <c r="G6" s="1659"/>
      <c r="H6" s="1659"/>
      <c r="I6" s="1659"/>
      <c r="J6" s="1124"/>
      <c r="K6" s="1124"/>
      <c r="L6" s="1125"/>
      <c r="M6" s="1125"/>
      <c r="N6" s="1125"/>
      <c r="O6" s="1125"/>
      <c r="P6" s="1125"/>
      <c r="Q6" s="1125"/>
    </row>
    <row r="7" spans="1:17" s="1126" customFormat="1" ht="15.75" customHeight="1" x14ac:dyDescent="0.2">
      <c r="A7" s="1123"/>
      <c r="B7" s="1660" t="str">
        <f>porsaad!$B$6</f>
        <v>Situación a 31 de agosto de 2024</v>
      </c>
      <c r="C7" s="1660"/>
      <c r="D7" s="1660"/>
      <c r="E7" s="1660"/>
      <c r="F7" s="1660"/>
      <c r="G7" s="1660"/>
      <c r="H7" s="1660"/>
      <c r="I7" s="1660"/>
      <c r="J7" s="1127"/>
      <c r="K7" s="1127"/>
      <c r="L7" s="1128"/>
      <c r="M7" s="1128"/>
      <c r="N7" s="1128"/>
      <c r="O7" s="1128"/>
      <c r="P7" s="1128"/>
      <c r="Q7" s="1128"/>
    </row>
    <row r="8" spans="1:17" ht="8.25" customHeight="1" x14ac:dyDescent="0.25">
      <c r="H8" s="1130"/>
    </row>
    <row r="9" spans="1:17" ht="15" customHeight="1" x14ac:dyDescent="0.25">
      <c r="B9" s="1661" t="s">
        <v>12</v>
      </c>
      <c r="C9" s="1664" t="s">
        <v>278</v>
      </c>
      <c r="D9" s="1139"/>
      <c r="E9" s="1139"/>
      <c r="F9" s="1139"/>
      <c r="G9" s="1139"/>
      <c r="H9" s="1139"/>
      <c r="I9" s="1140"/>
    </row>
    <row r="10" spans="1:17" ht="15.75" customHeight="1" x14ac:dyDescent="0.25">
      <c r="B10" s="1662"/>
      <c r="C10" s="1665"/>
      <c r="D10" s="1667" t="s">
        <v>133</v>
      </c>
      <c r="E10" s="1668"/>
      <c r="F10" s="1671" t="s">
        <v>134</v>
      </c>
      <c r="G10" s="1672"/>
      <c r="H10" s="1672"/>
      <c r="I10" s="1672"/>
    </row>
    <row r="11" spans="1:17" ht="40.5" customHeight="1" x14ac:dyDescent="0.25">
      <c r="B11" s="1662"/>
      <c r="C11" s="1665"/>
      <c r="D11" s="1669"/>
      <c r="E11" s="1670"/>
      <c r="F11" s="1673" t="s">
        <v>279</v>
      </c>
      <c r="G11" s="1674"/>
      <c r="H11" s="1671" t="s">
        <v>280</v>
      </c>
      <c r="I11" s="1672"/>
    </row>
    <row r="12" spans="1:17" ht="52.5" customHeight="1" x14ac:dyDescent="0.25">
      <c r="B12" s="1663"/>
      <c r="C12" s="1666"/>
      <c r="D12" s="1142" t="s">
        <v>9</v>
      </c>
      <c r="E12" s="1144" t="s">
        <v>281</v>
      </c>
      <c r="F12" s="1144" t="s">
        <v>9</v>
      </c>
      <c r="G12" s="1141" t="s">
        <v>281</v>
      </c>
      <c r="H12" s="1142" t="s">
        <v>9</v>
      </c>
      <c r="I12" s="1143" t="s">
        <v>281</v>
      </c>
    </row>
    <row r="13" spans="1:17" ht="12.75" customHeight="1" x14ac:dyDescent="0.25">
      <c r="B13" s="1131" t="s">
        <v>8</v>
      </c>
      <c r="C13" s="931">
        <f>D13+F13+H13</f>
        <v>25079</v>
      </c>
      <c r="D13" s="929">
        <v>34</v>
      </c>
      <c r="E13" s="1132">
        <v>0.1355715937637067</v>
      </c>
      <c r="F13" s="929">
        <v>462</v>
      </c>
      <c r="G13" s="1132">
        <v>1.8421787152597791</v>
      </c>
      <c r="H13" s="929">
        <v>24583</v>
      </c>
      <c r="I13" s="1132">
        <f>H13/C13*100</f>
        <v>98.022249690976508</v>
      </c>
    </row>
    <row r="14" spans="1:17" x14ac:dyDescent="0.25">
      <c r="B14" s="1131" t="s">
        <v>7</v>
      </c>
      <c r="C14" s="936">
        <f t="shared" ref="C14:C30" si="0">D14+F14+H14</f>
        <v>94</v>
      </c>
      <c r="D14" s="934">
        <v>4</v>
      </c>
      <c r="E14" s="1133">
        <v>4.2553191489361701</v>
      </c>
      <c r="F14" s="934">
        <v>44</v>
      </c>
      <c r="G14" s="1133">
        <v>46.808510638297875</v>
      </c>
      <c r="H14" s="934">
        <v>46</v>
      </c>
      <c r="I14" s="1133">
        <f t="shared" ref="I14:I31" si="1">H14/C14*100</f>
        <v>48.936170212765958</v>
      </c>
    </row>
    <row r="15" spans="1:17" x14ac:dyDescent="0.25">
      <c r="B15" s="1131" t="s">
        <v>37</v>
      </c>
      <c r="C15" s="936">
        <f t="shared" si="0"/>
        <v>529</v>
      </c>
      <c r="D15" s="934">
        <v>5</v>
      </c>
      <c r="E15" s="1133">
        <v>0.94517958412098302</v>
      </c>
      <c r="F15" s="934">
        <v>141</v>
      </c>
      <c r="G15" s="1133">
        <v>26.65406427221172</v>
      </c>
      <c r="H15" s="934">
        <v>383</v>
      </c>
      <c r="I15" s="1133">
        <f t="shared" si="1"/>
        <v>72.400756143667294</v>
      </c>
    </row>
    <row r="16" spans="1:17" x14ac:dyDescent="0.25">
      <c r="B16" s="1131" t="s">
        <v>38</v>
      </c>
      <c r="C16" s="936">
        <f t="shared" si="0"/>
        <v>4258</v>
      </c>
      <c r="D16" s="934">
        <v>1</v>
      </c>
      <c r="E16" s="1133">
        <v>2.3485204321277597E-2</v>
      </c>
      <c r="F16" s="934">
        <v>1340</v>
      </c>
      <c r="G16" s="1133">
        <v>31.470173790511978</v>
      </c>
      <c r="H16" s="934">
        <v>2917</v>
      </c>
      <c r="I16" s="1133">
        <f t="shared" si="1"/>
        <v>68.506341005166746</v>
      </c>
    </row>
    <row r="17" spans="2:9" x14ac:dyDescent="0.25">
      <c r="B17" s="1131" t="s">
        <v>6</v>
      </c>
      <c r="C17" s="936">
        <f t="shared" si="0"/>
        <v>6555</v>
      </c>
      <c r="D17" s="934">
        <v>5</v>
      </c>
      <c r="E17" s="1133">
        <v>7.6277650648360035E-2</v>
      </c>
      <c r="F17" s="934">
        <v>349</v>
      </c>
      <c r="G17" s="1133">
        <v>5.3241800152555303</v>
      </c>
      <c r="H17" s="934">
        <v>6201</v>
      </c>
      <c r="I17" s="1133">
        <f t="shared" si="1"/>
        <v>94.599542334096114</v>
      </c>
    </row>
    <row r="18" spans="2:9" x14ac:dyDescent="0.25">
      <c r="B18" s="1131" t="s">
        <v>5</v>
      </c>
      <c r="C18" s="936">
        <f t="shared" si="0"/>
        <v>824</v>
      </c>
      <c r="D18" s="934">
        <v>6</v>
      </c>
      <c r="E18" s="1133">
        <v>0.72815533980582525</v>
      </c>
      <c r="F18" s="934">
        <v>230</v>
      </c>
      <c r="G18" s="1133">
        <v>27.912621359223301</v>
      </c>
      <c r="H18" s="934">
        <v>588</v>
      </c>
      <c r="I18" s="1133">
        <f t="shared" si="1"/>
        <v>71.359223300970882</v>
      </c>
    </row>
    <row r="19" spans="2:9" x14ac:dyDescent="0.25">
      <c r="B19" s="1131" t="s">
        <v>4</v>
      </c>
      <c r="C19" s="936">
        <f t="shared" si="0"/>
        <v>130</v>
      </c>
      <c r="D19" s="934">
        <v>5</v>
      </c>
      <c r="E19" s="1133">
        <v>3.8461538461538463</v>
      </c>
      <c r="F19" s="934">
        <v>76</v>
      </c>
      <c r="G19" s="1133">
        <v>58.461538461538467</v>
      </c>
      <c r="H19" s="934">
        <v>49</v>
      </c>
      <c r="I19" s="1133">
        <f t="shared" si="1"/>
        <v>37.692307692307693</v>
      </c>
    </row>
    <row r="20" spans="2:9" x14ac:dyDescent="0.25">
      <c r="B20" s="1131" t="s">
        <v>40</v>
      </c>
      <c r="C20" s="936">
        <f t="shared" si="0"/>
        <v>3916</v>
      </c>
      <c r="D20" s="934">
        <v>22</v>
      </c>
      <c r="E20" s="1133">
        <v>0.5617977528089888</v>
      </c>
      <c r="F20" s="934">
        <v>1656</v>
      </c>
      <c r="G20" s="1133">
        <v>42.288049029622066</v>
      </c>
      <c r="H20" s="934">
        <v>2238</v>
      </c>
      <c r="I20" s="1133">
        <f t="shared" si="1"/>
        <v>57.150153217568942</v>
      </c>
    </row>
    <row r="21" spans="2:9" x14ac:dyDescent="0.25">
      <c r="B21" s="1131" t="s">
        <v>41</v>
      </c>
      <c r="C21" s="936">
        <f t="shared" si="0"/>
        <v>41485</v>
      </c>
      <c r="D21" s="934">
        <v>15</v>
      </c>
      <c r="E21" s="1133">
        <v>3.6157647342412925E-2</v>
      </c>
      <c r="F21" s="934">
        <v>4397</v>
      </c>
      <c r="G21" s="1133">
        <v>10.59901169097264</v>
      </c>
      <c r="H21" s="934">
        <v>37073</v>
      </c>
      <c r="I21" s="1133">
        <f t="shared" si="1"/>
        <v>89.364830661684948</v>
      </c>
    </row>
    <row r="22" spans="2:9" x14ac:dyDescent="0.25">
      <c r="B22" s="1131" t="s">
        <v>3</v>
      </c>
      <c r="C22" s="936">
        <f t="shared" si="0"/>
        <v>9918</v>
      </c>
      <c r="D22" s="934">
        <v>954</v>
      </c>
      <c r="E22" s="1133">
        <v>9.6188747731397459</v>
      </c>
      <c r="F22" s="934">
        <v>1596</v>
      </c>
      <c r="G22" s="1133">
        <v>16.091954022988507</v>
      </c>
      <c r="H22" s="934">
        <v>7368</v>
      </c>
      <c r="I22" s="1133">
        <f t="shared" si="1"/>
        <v>74.289171203871746</v>
      </c>
    </row>
    <row r="23" spans="2:9" x14ac:dyDescent="0.25">
      <c r="B23" s="1131" t="s">
        <v>2</v>
      </c>
      <c r="C23" s="936">
        <f t="shared" si="0"/>
        <v>4523</v>
      </c>
      <c r="D23" s="934">
        <v>5</v>
      </c>
      <c r="E23" s="1133">
        <v>0.1105460977227504</v>
      </c>
      <c r="F23" s="934">
        <v>1540</v>
      </c>
      <c r="G23" s="1133">
        <v>34.048198098607116</v>
      </c>
      <c r="H23" s="934">
        <v>2978</v>
      </c>
      <c r="I23" s="1133">
        <f t="shared" si="1"/>
        <v>65.841255803670123</v>
      </c>
    </row>
    <row r="24" spans="2:9" x14ac:dyDescent="0.25">
      <c r="B24" s="1131" t="s">
        <v>35</v>
      </c>
      <c r="C24" s="936">
        <f t="shared" si="0"/>
        <v>1377</v>
      </c>
      <c r="D24" s="934">
        <v>19</v>
      </c>
      <c r="E24" s="1133">
        <v>1.3798111837327522</v>
      </c>
      <c r="F24" s="934">
        <v>18</v>
      </c>
      <c r="G24" s="1133">
        <v>1.3071895424836601</v>
      </c>
      <c r="H24" s="934">
        <v>1340</v>
      </c>
      <c r="I24" s="1133">
        <f t="shared" si="1"/>
        <v>97.312999273783589</v>
      </c>
    </row>
    <row r="25" spans="2:9" x14ac:dyDescent="0.25">
      <c r="B25" s="1131" t="s">
        <v>42</v>
      </c>
      <c r="C25" s="936">
        <f t="shared" si="0"/>
        <v>13162</v>
      </c>
      <c r="D25" s="934">
        <v>581</v>
      </c>
      <c r="E25" s="1133">
        <v>4.4142227624981007</v>
      </c>
      <c r="F25" s="934">
        <v>752</v>
      </c>
      <c r="G25" s="1133">
        <v>5.7134174137669049</v>
      </c>
      <c r="H25" s="934">
        <v>11829</v>
      </c>
      <c r="I25" s="1133">
        <f t="shared" si="1"/>
        <v>89.872359823734996</v>
      </c>
    </row>
    <row r="26" spans="2:9" x14ac:dyDescent="0.25">
      <c r="B26" s="1131" t="s">
        <v>43</v>
      </c>
      <c r="C26" s="936">
        <f t="shared" si="0"/>
        <v>6047</v>
      </c>
      <c r="D26" s="934">
        <v>4</v>
      </c>
      <c r="E26" s="1133">
        <v>6.6148503390110802E-2</v>
      </c>
      <c r="F26" s="934">
        <v>46</v>
      </c>
      <c r="G26" s="1133">
        <v>0.76070778898627422</v>
      </c>
      <c r="H26" s="934">
        <v>5997</v>
      </c>
      <c r="I26" s="1133">
        <f t="shared" si="1"/>
        <v>99.173143707623609</v>
      </c>
    </row>
    <row r="27" spans="2:9" x14ac:dyDescent="0.25">
      <c r="B27" s="1131" t="s">
        <v>44</v>
      </c>
      <c r="C27" s="936">
        <f t="shared" si="0"/>
        <v>577</v>
      </c>
      <c r="D27" s="934">
        <v>140</v>
      </c>
      <c r="E27" s="1133">
        <v>24.263431542461007</v>
      </c>
      <c r="F27" s="934">
        <v>16</v>
      </c>
      <c r="G27" s="1133">
        <v>2.772963604852686</v>
      </c>
      <c r="H27" s="934">
        <v>421</v>
      </c>
      <c r="I27" s="1133">
        <f t="shared" si="1"/>
        <v>72.963604852686302</v>
      </c>
    </row>
    <row r="28" spans="2:9" x14ac:dyDescent="0.25">
      <c r="B28" s="1131" t="s">
        <v>45</v>
      </c>
      <c r="C28" s="936">
        <f t="shared" si="0"/>
        <v>14326</v>
      </c>
      <c r="D28" s="934">
        <v>1438</v>
      </c>
      <c r="E28" s="1133">
        <v>10.03769370375541</v>
      </c>
      <c r="F28" s="934">
        <v>3294</v>
      </c>
      <c r="G28" s="1133">
        <v>22.993159290799944</v>
      </c>
      <c r="H28" s="934">
        <v>9594</v>
      </c>
      <c r="I28" s="1133">
        <f t="shared" si="1"/>
        <v>66.969147005444654</v>
      </c>
    </row>
    <row r="29" spans="2:9" x14ac:dyDescent="0.25">
      <c r="B29" s="1131" t="s">
        <v>46</v>
      </c>
      <c r="C29" s="936">
        <f t="shared" si="0"/>
        <v>1414</v>
      </c>
      <c r="D29" s="934">
        <v>743</v>
      </c>
      <c r="E29" s="1133">
        <v>52.545968882602544</v>
      </c>
      <c r="F29" s="934">
        <v>573</v>
      </c>
      <c r="G29" s="1133">
        <v>40.523338048090523</v>
      </c>
      <c r="H29" s="934">
        <v>98</v>
      </c>
      <c r="I29" s="1133">
        <f t="shared" si="1"/>
        <v>6.9306930693069315</v>
      </c>
    </row>
    <row r="30" spans="2:9" x14ac:dyDescent="0.25">
      <c r="B30" s="1131" t="s">
        <v>1</v>
      </c>
      <c r="C30" s="1134">
        <f t="shared" si="0"/>
        <v>297</v>
      </c>
      <c r="D30" s="956">
        <v>0</v>
      </c>
      <c r="E30" s="1135">
        <v>0</v>
      </c>
      <c r="F30" s="956">
        <v>102</v>
      </c>
      <c r="G30" s="1135">
        <v>34.343434343434339</v>
      </c>
      <c r="H30" s="956">
        <v>195</v>
      </c>
      <c r="I30" s="1135">
        <f t="shared" si="1"/>
        <v>65.656565656565661</v>
      </c>
    </row>
    <row r="31" spans="2:9" x14ac:dyDescent="0.25">
      <c r="B31" s="1316" t="s">
        <v>0</v>
      </c>
      <c r="C31" s="1317">
        <f>SUM(C13:C30)</f>
        <v>134511</v>
      </c>
      <c r="D31" s="1292">
        <f>SUM(D13:D30)</f>
        <v>3981</v>
      </c>
      <c r="E31" s="1318">
        <f t="shared" ref="E31" si="2">D31/C31*100</f>
        <v>2.9596092512879988</v>
      </c>
      <c r="F31" s="1292">
        <f>SUM(F13:F30)</f>
        <v>16632</v>
      </c>
      <c r="G31" s="1318">
        <f t="shared" ref="G31" si="3">F31/C31*100</f>
        <v>12.364788009902536</v>
      </c>
      <c r="H31" s="1292">
        <f>SUM(H13:H30)</f>
        <v>113898</v>
      </c>
      <c r="I31" s="1318">
        <f t="shared" si="1"/>
        <v>84.675602738809459</v>
      </c>
    </row>
    <row r="32" spans="2:9" x14ac:dyDescent="0.25">
      <c r="B32" s="1136"/>
      <c r="C32" s="1136"/>
      <c r="D32" s="1136"/>
      <c r="E32" s="1136"/>
      <c r="F32" s="1136"/>
      <c r="G32" s="1136"/>
      <c r="H32" s="1136"/>
      <c r="I32" s="1136"/>
    </row>
    <row r="33" spans="2:9" x14ac:dyDescent="0.25">
      <c r="B33" s="1137" t="s">
        <v>282</v>
      </c>
      <c r="C33" s="1136"/>
      <c r="D33" s="1136"/>
      <c r="E33" s="1136"/>
      <c r="F33" s="1136"/>
      <c r="G33" s="1136"/>
      <c r="H33" s="1136"/>
      <c r="I33" s="1136"/>
    </row>
    <row r="34" spans="2:9" x14ac:dyDescent="0.25">
      <c r="B34" s="1137"/>
      <c r="C34" s="1136"/>
      <c r="D34" s="1136"/>
      <c r="E34" s="1136"/>
      <c r="F34" s="1136"/>
      <c r="G34" s="1136"/>
      <c r="H34" s="1136"/>
      <c r="I34" s="1136"/>
    </row>
    <row r="35" spans="2:9" x14ac:dyDescent="0.25">
      <c r="B35" s="1658"/>
      <c r="C35" s="1658"/>
      <c r="D35" s="1658"/>
      <c r="E35" s="1658"/>
      <c r="F35" s="1658"/>
      <c r="G35" s="1658"/>
      <c r="H35" s="1658"/>
      <c r="I35" s="1658"/>
    </row>
    <row r="36" spans="2:9" x14ac:dyDescent="0.25">
      <c r="B36" s="1137"/>
      <c r="C36" s="1136"/>
      <c r="D36" s="1136"/>
      <c r="E36" s="1136"/>
      <c r="F36" s="1136"/>
      <c r="G36" s="1136"/>
      <c r="H36" s="1136"/>
      <c r="I36" s="113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1"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140625" style="1129" customWidth="1"/>
    <col min="4" max="4" width="12.28515625" style="1129" bestFit="1" customWidth="1"/>
    <col min="5" max="5" width="15.140625" style="1129" customWidth="1"/>
    <col min="6" max="6" width="13.5703125" style="1129" customWidth="1"/>
    <col min="7" max="7" width="1.140625" style="1129" customWidth="1"/>
    <col min="8" max="8" width="12.42578125" style="1129" customWidth="1"/>
    <col min="9" max="9" width="14.85546875" style="1129" customWidth="1"/>
    <col min="10" max="10" width="1.140625" style="1129" customWidth="1"/>
    <col min="11" max="11" width="12.42578125" style="1129" customWidth="1"/>
    <col min="12" max="12" width="14.7109375" style="1129" customWidth="1"/>
    <col min="13" max="16384" width="11.42578125" style="1129"/>
  </cols>
  <sheetData>
    <row r="1" spans="1:15" s="1122" customFormat="1" x14ac:dyDescent="0.25">
      <c r="A1" s="1122" t="s">
        <v>96</v>
      </c>
      <c r="B1" s="1122" t="s">
        <v>56</v>
      </c>
      <c r="N1" s="1122" t="s">
        <v>81</v>
      </c>
    </row>
    <row r="2" spans="1:15" s="1122" customFormat="1" x14ac:dyDescent="0.25"/>
    <row r="3" spans="1:15" s="1122" customFormat="1" x14ac:dyDescent="0.25"/>
    <row r="4" spans="1:15" s="1122" customFormat="1" x14ac:dyDescent="0.25"/>
    <row r="5" spans="1:15" s="1122" customFormat="1" ht="16.5" customHeight="1" x14ac:dyDescent="0.25"/>
    <row r="6" spans="1:15" s="1126" customFormat="1" ht="38.25" customHeight="1" x14ac:dyDescent="0.2">
      <c r="A6" s="1123"/>
      <c r="B6" s="1659" t="s">
        <v>461</v>
      </c>
      <c r="C6" s="1659"/>
      <c r="D6" s="1659"/>
      <c r="E6" s="1659"/>
      <c r="F6" s="1659"/>
      <c r="G6" s="1659"/>
      <c r="H6" s="1659"/>
      <c r="I6" s="1659"/>
      <c r="J6" s="1659"/>
      <c r="K6" s="1659"/>
      <c r="L6" s="1659"/>
      <c r="M6" s="1125"/>
      <c r="N6" s="1125"/>
      <c r="O6" s="1125"/>
    </row>
    <row r="7" spans="1:15" s="1126" customFormat="1" ht="15.75" customHeight="1" x14ac:dyDescent="0.2">
      <c r="A7" s="1123"/>
      <c r="B7" s="1660" t="str">
        <f>porsaad!$B$6</f>
        <v>Situación a 31 de agosto de 2024</v>
      </c>
      <c r="C7" s="1660"/>
      <c r="D7" s="1660"/>
      <c r="E7" s="1660"/>
      <c r="F7" s="1660"/>
      <c r="G7" s="1660"/>
      <c r="H7" s="1660"/>
      <c r="I7" s="1660"/>
      <c r="J7" s="1660"/>
      <c r="K7" s="1660"/>
      <c r="L7" s="1660"/>
      <c r="M7" s="1128"/>
      <c r="N7" s="1128"/>
      <c r="O7" s="1128"/>
    </row>
    <row r="8" spans="1:15" ht="8.25" customHeight="1" x14ac:dyDescent="0.25"/>
    <row r="9" spans="1:15" ht="15" customHeight="1" x14ac:dyDescent="0.25">
      <c r="B9" s="1678" t="s">
        <v>12</v>
      </c>
      <c r="D9" s="1675" t="s">
        <v>29</v>
      </c>
      <c r="E9" s="1684" t="s">
        <v>211</v>
      </c>
      <c r="F9" s="1680"/>
      <c r="G9" s="1145"/>
      <c r="H9" s="1661" t="s">
        <v>284</v>
      </c>
      <c r="I9" s="1680"/>
      <c r="J9" s="1145"/>
      <c r="K9" s="1661" t="s">
        <v>283</v>
      </c>
      <c r="L9" s="1680"/>
    </row>
    <row r="10" spans="1:15" ht="15.75" customHeight="1" x14ac:dyDescent="0.25">
      <c r="B10" s="1679"/>
      <c r="D10" s="1676"/>
      <c r="E10" s="1685"/>
      <c r="F10" s="1681"/>
      <c r="G10" s="1145"/>
      <c r="H10" s="1662"/>
      <c r="I10" s="1681"/>
      <c r="J10" s="1145"/>
      <c r="K10" s="1662"/>
      <c r="L10" s="1681"/>
    </row>
    <row r="11" spans="1:15" x14ac:dyDescent="0.25">
      <c r="B11" s="1679"/>
      <c r="D11" s="1676"/>
      <c r="E11" s="1685"/>
      <c r="F11" s="1681"/>
      <c r="G11" s="1145"/>
      <c r="H11" s="1662"/>
      <c r="I11" s="1681"/>
      <c r="J11" s="1145"/>
      <c r="K11" s="1662"/>
      <c r="L11" s="1681"/>
    </row>
    <row r="12" spans="1:15" ht="33" customHeight="1" x14ac:dyDescent="0.25">
      <c r="B12" s="1679"/>
      <c r="D12" s="1677"/>
      <c r="E12" s="1685"/>
      <c r="F12" s="1681"/>
      <c r="G12" s="1145"/>
      <c r="H12" s="1682"/>
      <c r="I12" s="1683"/>
      <c r="J12" s="1145"/>
      <c r="K12" s="1682"/>
      <c r="L12" s="1683"/>
    </row>
    <row r="13" spans="1:15" ht="30" x14ac:dyDescent="0.25">
      <c r="B13" s="1662"/>
      <c r="D13" s="1149" t="s">
        <v>9</v>
      </c>
      <c r="E13" s="1151" t="s">
        <v>9</v>
      </c>
      <c r="F13" s="1150" t="s">
        <v>187</v>
      </c>
      <c r="G13" s="1145"/>
      <c r="H13" s="1138" t="s">
        <v>9</v>
      </c>
      <c r="I13" s="1150" t="s">
        <v>285</v>
      </c>
      <c r="J13" s="1145"/>
      <c r="K13" s="1138" t="s">
        <v>9</v>
      </c>
      <c r="L13" s="1150" t="s">
        <v>187</v>
      </c>
    </row>
    <row r="14" spans="1:15" ht="12.75" customHeight="1" x14ac:dyDescent="0.25">
      <c r="B14" s="1146" t="s">
        <v>8</v>
      </c>
      <c r="D14" s="931">
        <f>'21solsaad'!D10</f>
        <v>415660</v>
      </c>
      <c r="E14" s="931">
        <f>'10pendResol'!H13</f>
        <v>29479</v>
      </c>
      <c r="F14" s="1046">
        <f>E14/$D14*100</f>
        <v>7.0920945003127551</v>
      </c>
      <c r="G14" s="932"/>
      <c r="H14" s="931">
        <f>'10pendPrest'!H13</f>
        <v>24583</v>
      </c>
      <c r="I14" s="1046">
        <f t="shared" ref="I14:I32" si="0">H14/$K14*100</f>
        <v>45.471865635751548</v>
      </c>
      <c r="J14" s="932"/>
      <c r="K14" s="931">
        <f t="shared" ref="K14:K31" si="1">E14+H14</f>
        <v>54062</v>
      </c>
      <c r="L14" s="1046">
        <f t="shared" ref="L14:L32" si="2">K14/D14*100</f>
        <v>13.006303228600299</v>
      </c>
    </row>
    <row r="15" spans="1:15" x14ac:dyDescent="0.25">
      <c r="B15" s="1147" t="s">
        <v>7</v>
      </c>
      <c r="D15" s="936">
        <f>'21solsaad'!D11</f>
        <v>56996</v>
      </c>
      <c r="E15" s="936">
        <f>'10pendResol'!H14</f>
        <v>1002</v>
      </c>
      <c r="F15" s="1047">
        <f t="shared" ref="F15:F31" si="3">E15/$D15*100</f>
        <v>1.7580181065337919</v>
      </c>
      <c r="G15" s="932"/>
      <c r="H15" s="936">
        <f>'10pendPrest'!H14</f>
        <v>46</v>
      </c>
      <c r="I15" s="1047">
        <f t="shared" si="0"/>
        <v>4.3893129770992365</v>
      </c>
      <c r="J15" s="932"/>
      <c r="K15" s="936">
        <f t="shared" si="1"/>
        <v>1048</v>
      </c>
      <c r="L15" s="1047">
        <f t="shared" si="2"/>
        <v>1.8387255245982175</v>
      </c>
    </row>
    <row r="16" spans="1:15" x14ac:dyDescent="0.25">
      <c r="B16" s="1147" t="s">
        <v>37</v>
      </c>
      <c r="D16" s="936">
        <f>'21solsaad'!D12</f>
        <v>49643</v>
      </c>
      <c r="E16" s="936">
        <f>'10pendResol'!H15</f>
        <v>3767</v>
      </c>
      <c r="F16" s="1047">
        <f t="shared" si="3"/>
        <v>7.5881796023608565</v>
      </c>
      <c r="G16" s="932"/>
      <c r="H16" s="936">
        <f>'10pendPrest'!H15</f>
        <v>383</v>
      </c>
      <c r="I16" s="1047">
        <f t="shared" si="0"/>
        <v>9.2289156626506017</v>
      </c>
      <c r="J16" s="932"/>
      <c r="K16" s="936">
        <f t="shared" si="1"/>
        <v>4150</v>
      </c>
      <c r="L16" s="1047">
        <f t="shared" si="2"/>
        <v>8.3596881735592135</v>
      </c>
    </row>
    <row r="17" spans="2:12" x14ac:dyDescent="0.25">
      <c r="B17" s="1147" t="s">
        <v>38</v>
      </c>
      <c r="D17" s="936">
        <f>'21solsaad'!D13</f>
        <v>45609</v>
      </c>
      <c r="E17" s="936">
        <f>'10pendResol'!H16</f>
        <v>1094</v>
      </c>
      <c r="F17" s="1047">
        <f t="shared" si="3"/>
        <v>2.3986493893749041</v>
      </c>
      <c r="G17" s="932"/>
      <c r="H17" s="936">
        <f>'10pendPrest'!H16</f>
        <v>2917</v>
      </c>
      <c r="I17" s="1047">
        <f t="shared" si="0"/>
        <v>72.725006232859641</v>
      </c>
      <c r="J17" s="932"/>
      <c r="K17" s="936">
        <f t="shared" si="1"/>
        <v>4011</v>
      </c>
      <c r="L17" s="1047">
        <f t="shared" si="2"/>
        <v>8.7943169111359598</v>
      </c>
    </row>
    <row r="18" spans="2:12" x14ac:dyDescent="0.25">
      <c r="B18" s="1147" t="s">
        <v>6</v>
      </c>
      <c r="D18" s="936">
        <f>'21solsaad'!D14</f>
        <v>72563</v>
      </c>
      <c r="E18" s="936">
        <f>'10pendResol'!H17</f>
        <v>10391</v>
      </c>
      <c r="F18" s="1047">
        <f>E18/$D18*100</f>
        <v>14.319970232763254</v>
      </c>
      <c r="G18" s="932"/>
      <c r="H18" s="936">
        <f>'10pendPrest'!H17</f>
        <v>6201</v>
      </c>
      <c r="I18" s="1047">
        <f t="shared" si="0"/>
        <v>37.373432979749275</v>
      </c>
      <c r="J18" s="932"/>
      <c r="K18" s="936">
        <f t="shared" si="1"/>
        <v>16592</v>
      </c>
      <c r="L18" s="1047">
        <f t="shared" si="2"/>
        <v>22.865647781927429</v>
      </c>
    </row>
    <row r="19" spans="2:12" x14ac:dyDescent="0.25">
      <c r="B19" s="1147" t="s">
        <v>5</v>
      </c>
      <c r="D19" s="936">
        <f>'21solsaad'!D15</f>
        <v>24208</v>
      </c>
      <c r="E19" s="936">
        <f>'10pendResol'!H18</f>
        <v>774</v>
      </c>
      <c r="F19" s="1047">
        <f t="shared" si="3"/>
        <v>3.1972901520158623</v>
      </c>
      <c r="G19" s="932"/>
      <c r="H19" s="936">
        <f>'10pendPrest'!H18</f>
        <v>588</v>
      </c>
      <c r="I19" s="1047">
        <f t="shared" si="0"/>
        <v>43.171806167400881</v>
      </c>
      <c r="J19" s="932"/>
      <c r="K19" s="936">
        <f t="shared" si="1"/>
        <v>1362</v>
      </c>
      <c r="L19" s="1047">
        <f t="shared" si="2"/>
        <v>5.6262392597488438</v>
      </c>
    </row>
    <row r="20" spans="2:12" x14ac:dyDescent="0.25">
      <c r="B20" s="1147" t="s">
        <v>4</v>
      </c>
      <c r="D20" s="936">
        <f>'21solsaad'!D16</f>
        <v>160193</v>
      </c>
      <c r="E20" s="936">
        <f>'10pendResol'!H19</f>
        <v>1230</v>
      </c>
      <c r="F20" s="1047">
        <f t="shared" si="3"/>
        <v>0.76782381252614029</v>
      </c>
      <c r="G20" s="932"/>
      <c r="H20" s="936">
        <f>'10pendPrest'!H19</f>
        <v>49</v>
      </c>
      <c r="I20" s="1047">
        <f t="shared" si="0"/>
        <v>3.831118060985145</v>
      </c>
      <c r="J20" s="932"/>
      <c r="K20" s="936">
        <f t="shared" si="1"/>
        <v>1279</v>
      </c>
      <c r="L20" s="1047">
        <f t="shared" si="2"/>
        <v>0.79841191562677516</v>
      </c>
    </row>
    <row r="21" spans="2:12" x14ac:dyDescent="0.25">
      <c r="B21" s="1147" t="s">
        <v>40</v>
      </c>
      <c r="D21" s="936">
        <f>'21solsaad'!D17</f>
        <v>98324</v>
      </c>
      <c r="E21" s="936">
        <f>'10pendResol'!H20</f>
        <v>453</v>
      </c>
      <c r="F21" s="1047">
        <f t="shared" si="3"/>
        <v>0.46072169561856724</v>
      </c>
      <c r="G21" s="932"/>
      <c r="H21" s="936">
        <f>'10pendPrest'!H20</f>
        <v>2238</v>
      </c>
      <c r="I21" s="1047">
        <f t="shared" si="0"/>
        <v>83.166109253065784</v>
      </c>
      <c r="J21" s="932"/>
      <c r="K21" s="936">
        <f t="shared" si="1"/>
        <v>2691</v>
      </c>
      <c r="L21" s="1047">
        <f t="shared" si="2"/>
        <v>2.7368699401977135</v>
      </c>
    </row>
    <row r="22" spans="2:12" x14ac:dyDescent="0.25">
      <c r="B22" s="1147" t="s">
        <v>41</v>
      </c>
      <c r="D22" s="936">
        <f>'21solsaad'!D18</f>
        <v>374354</v>
      </c>
      <c r="E22" s="936">
        <f>'10pendResol'!H21</f>
        <v>6214</v>
      </c>
      <c r="F22" s="1047">
        <f t="shared" si="3"/>
        <v>1.6599261661422078</v>
      </c>
      <c r="G22" s="932"/>
      <c r="H22" s="936">
        <f>'10pendPrest'!H21</f>
        <v>37073</v>
      </c>
      <c r="I22" s="1047">
        <f t="shared" si="0"/>
        <v>85.64465081895257</v>
      </c>
      <c r="J22" s="932"/>
      <c r="K22" s="936">
        <f t="shared" si="1"/>
        <v>43287</v>
      </c>
      <c r="L22" s="1047">
        <f t="shared" si="2"/>
        <v>11.563119400353676</v>
      </c>
    </row>
    <row r="23" spans="2:12" x14ac:dyDescent="0.25">
      <c r="B23" s="1147" t="s">
        <v>3</v>
      </c>
      <c r="D23" s="936">
        <f>'21solsaad'!D19</f>
        <v>213093</v>
      </c>
      <c r="E23" s="936">
        <f>'10pendResol'!H22</f>
        <v>9831</v>
      </c>
      <c r="F23" s="1047">
        <f t="shared" si="3"/>
        <v>4.6134786220101081</v>
      </c>
      <c r="G23" s="932"/>
      <c r="H23" s="936">
        <f>'10pendPrest'!H22</f>
        <v>7368</v>
      </c>
      <c r="I23" s="1047">
        <f t="shared" si="0"/>
        <v>42.839699982557129</v>
      </c>
      <c r="J23" s="932"/>
      <c r="K23" s="936">
        <f t="shared" si="1"/>
        <v>17199</v>
      </c>
      <c r="L23" s="1047">
        <f t="shared" si="2"/>
        <v>8.0711238754909829</v>
      </c>
    </row>
    <row r="24" spans="2:12" x14ac:dyDescent="0.25">
      <c r="B24" s="1147" t="s">
        <v>2</v>
      </c>
      <c r="D24" s="936">
        <f>'21solsaad'!D20</f>
        <v>58261</v>
      </c>
      <c r="E24" s="936">
        <f>'10pendResol'!H23</f>
        <v>262</v>
      </c>
      <c r="F24" s="1047">
        <f t="shared" si="3"/>
        <v>0.44970048574518118</v>
      </c>
      <c r="G24" s="932"/>
      <c r="H24" s="936">
        <f>'10pendPrest'!H23</f>
        <v>2978</v>
      </c>
      <c r="I24" s="1047">
        <f t="shared" si="0"/>
        <v>91.913580246913583</v>
      </c>
      <c r="J24" s="932"/>
      <c r="K24" s="936">
        <f t="shared" si="1"/>
        <v>3240</v>
      </c>
      <c r="L24" s="1047">
        <f t="shared" si="2"/>
        <v>5.5611815794442254</v>
      </c>
    </row>
    <row r="25" spans="2:12" x14ac:dyDescent="0.25">
      <c r="B25" s="1147" t="s">
        <v>35</v>
      </c>
      <c r="D25" s="936">
        <f>'21solsaad'!D21</f>
        <v>84471</v>
      </c>
      <c r="E25" s="936">
        <f>'10pendResol'!H24</f>
        <v>223</v>
      </c>
      <c r="F25" s="1047">
        <f t="shared" si="3"/>
        <v>0.26399592759645324</v>
      </c>
      <c r="G25" s="932"/>
      <c r="H25" s="936">
        <f>'10pendPrest'!H24</f>
        <v>1340</v>
      </c>
      <c r="I25" s="1047">
        <f t="shared" si="0"/>
        <v>85.732565579014718</v>
      </c>
      <c r="J25" s="932"/>
      <c r="K25" s="936">
        <f t="shared" si="1"/>
        <v>1563</v>
      </c>
      <c r="L25" s="1047">
        <f t="shared" si="2"/>
        <v>1.8503391696558582</v>
      </c>
    </row>
    <row r="26" spans="2:12" x14ac:dyDescent="0.25">
      <c r="B26" s="1147" t="s">
        <v>42</v>
      </c>
      <c r="D26" s="936">
        <f>'21solsaad'!D22</f>
        <v>252940</v>
      </c>
      <c r="E26" s="936">
        <f>'10pendResol'!H25</f>
        <v>510</v>
      </c>
      <c r="F26" s="1047">
        <f t="shared" si="3"/>
        <v>0.20162884478532461</v>
      </c>
      <c r="G26" s="932"/>
      <c r="H26" s="936">
        <f>'10pendPrest'!H25</f>
        <v>11829</v>
      </c>
      <c r="I26" s="1047">
        <f t="shared" si="0"/>
        <v>95.866763919280331</v>
      </c>
      <c r="J26" s="932"/>
      <c r="K26" s="936">
        <f t="shared" si="1"/>
        <v>12339</v>
      </c>
      <c r="L26" s="1047">
        <f t="shared" si="2"/>
        <v>4.8782319917767065</v>
      </c>
    </row>
    <row r="27" spans="2:12" x14ac:dyDescent="0.25">
      <c r="B27" s="1147" t="s">
        <v>43</v>
      </c>
      <c r="D27" s="936">
        <f>'21solsaad'!D23</f>
        <v>65755</v>
      </c>
      <c r="E27" s="936">
        <f>'10pendResol'!H26</f>
        <v>5522</v>
      </c>
      <c r="F27" s="1047">
        <f t="shared" si="3"/>
        <v>8.3978404684054446</v>
      </c>
      <c r="G27" s="932"/>
      <c r="H27" s="936">
        <f>'10pendPrest'!H26</f>
        <v>5997</v>
      </c>
      <c r="I27" s="1047">
        <f t="shared" si="0"/>
        <v>52.061810921086902</v>
      </c>
      <c r="J27" s="932"/>
      <c r="K27" s="936">
        <f t="shared" si="1"/>
        <v>11519</v>
      </c>
      <c r="L27" s="1047">
        <f t="shared" si="2"/>
        <v>17.518059463158693</v>
      </c>
    </row>
    <row r="28" spans="2:12" x14ac:dyDescent="0.25">
      <c r="B28" s="1147" t="s">
        <v>44</v>
      </c>
      <c r="D28" s="936">
        <f>'21solsaad'!D24</f>
        <v>21678</v>
      </c>
      <c r="E28" s="936">
        <f>'10pendResol'!H27</f>
        <v>74</v>
      </c>
      <c r="F28" s="1047">
        <f t="shared" si="3"/>
        <v>0.34135990405018912</v>
      </c>
      <c r="G28" s="932"/>
      <c r="H28" s="936">
        <f>'10pendPrest'!H27</f>
        <v>421</v>
      </c>
      <c r="I28" s="1047">
        <f t="shared" si="0"/>
        <v>85.050505050505052</v>
      </c>
      <c r="J28" s="932"/>
      <c r="K28" s="936">
        <f t="shared" si="1"/>
        <v>495</v>
      </c>
      <c r="L28" s="1047">
        <f t="shared" si="2"/>
        <v>2.2834209797951841</v>
      </c>
    </row>
    <row r="29" spans="2:12" x14ac:dyDescent="0.25">
      <c r="B29" s="1147" t="s">
        <v>45</v>
      </c>
      <c r="D29" s="936">
        <f>'21solsaad'!D25</f>
        <v>116059</v>
      </c>
      <c r="E29" s="936">
        <f>'10pendResol'!H28</f>
        <v>154</v>
      </c>
      <c r="F29" s="1047">
        <f t="shared" si="3"/>
        <v>0.13269113123497531</v>
      </c>
      <c r="G29" s="932"/>
      <c r="H29" s="936">
        <f>'10pendPrest'!H28</f>
        <v>9594</v>
      </c>
      <c r="I29" s="1047">
        <f t="shared" si="0"/>
        <v>98.42018875666804</v>
      </c>
      <c r="J29" s="932"/>
      <c r="K29" s="936">
        <f t="shared" si="1"/>
        <v>9748</v>
      </c>
      <c r="L29" s="1047">
        <f t="shared" si="2"/>
        <v>8.3991762810294759</v>
      </c>
    </row>
    <row r="30" spans="2:12" x14ac:dyDescent="0.25">
      <c r="B30" s="1147" t="s">
        <v>46</v>
      </c>
      <c r="D30" s="936">
        <f>'21solsaad'!D26</f>
        <v>14876</v>
      </c>
      <c r="E30" s="936">
        <f>'10pendResol'!H29</f>
        <v>25</v>
      </c>
      <c r="F30" s="1047">
        <f t="shared" si="3"/>
        <v>0.16805592901317559</v>
      </c>
      <c r="G30" s="932"/>
      <c r="H30" s="936">
        <f>'10pendPrest'!H29</f>
        <v>98</v>
      </c>
      <c r="I30" s="1047">
        <f t="shared" si="0"/>
        <v>79.674796747967477</v>
      </c>
      <c r="J30" s="932"/>
      <c r="K30" s="936">
        <f t="shared" si="1"/>
        <v>123</v>
      </c>
      <c r="L30" s="1047">
        <f t="shared" si="2"/>
        <v>0.82683517074482393</v>
      </c>
    </row>
    <row r="31" spans="2:12" x14ac:dyDescent="0.25">
      <c r="B31" s="1148" t="s">
        <v>1</v>
      </c>
      <c r="D31" s="1134">
        <f>'21solsaad'!D27</f>
        <v>5523</v>
      </c>
      <c r="E31" s="1134">
        <f>'10pendResol'!H30</f>
        <v>39</v>
      </c>
      <c r="F31" s="1048">
        <f t="shared" si="3"/>
        <v>0.70613796849538291</v>
      </c>
      <c r="G31" s="932"/>
      <c r="H31" s="1134">
        <f>'10pendPrest'!H30</f>
        <v>195</v>
      </c>
      <c r="I31" s="1048">
        <f t="shared" si="0"/>
        <v>83.333333333333343</v>
      </c>
      <c r="J31" s="932"/>
      <c r="K31" s="1134">
        <f t="shared" si="1"/>
        <v>234</v>
      </c>
      <c r="L31" s="1048">
        <f t="shared" si="2"/>
        <v>4.2368278109722972</v>
      </c>
    </row>
    <row r="32" spans="2:12" x14ac:dyDescent="0.25">
      <c r="B32" s="1316" t="s">
        <v>0</v>
      </c>
      <c r="D32" s="1317">
        <f>SUM(D14:D31)</f>
        <v>2130206</v>
      </c>
      <c r="E32" s="1317">
        <f>SUM(E14:E31)</f>
        <v>71044</v>
      </c>
      <c r="F32" s="1306">
        <f>E32/$D32*100</f>
        <v>3.3350765137268414</v>
      </c>
      <c r="G32" s="1284"/>
      <c r="H32" s="1317">
        <f>SUM(H14:H31)</f>
        <v>113898</v>
      </c>
      <c r="I32" s="1306">
        <f t="shared" si="0"/>
        <v>61.585794465291819</v>
      </c>
      <c r="J32" s="1284"/>
      <c r="K32" s="1317">
        <f>SUM(K14:K31)</f>
        <v>184942</v>
      </c>
      <c r="L32" s="1306">
        <f t="shared" si="2"/>
        <v>8.6818833483710023</v>
      </c>
    </row>
    <row r="34" spans="2:2" x14ac:dyDescent="0.25">
      <c r="B34" s="1137"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493" t="s">
        <v>462</v>
      </c>
      <c r="C6" s="1493"/>
      <c r="D6" s="1493"/>
      <c r="E6" s="1493"/>
      <c r="F6" s="1493"/>
      <c r="G6" s="1493"/>
      <c r="H6" s="1493"/>
      <c r="I6" s="1493"/>
      <c r="J6" s="1493"/>
      <c r="K6" s="1493"/>
      <c r="L6" s="1493"/>
      <c r="M6" s="1493"/>
      <c r="N6" s="1493"/>
      <c r="O6" s="99"/>
    </row>
    <row r="7" spans="1:17" s="4" customFormat="1" ht="11.25" customHeight="1" x14ac:dyDescent="0.2">
      <c r="A7" s="97"/>
      <c r="B7" s="1493"/>
      <c r="C7" s="1493"/>
      <c r="D7" s="1493"/>
      <c r="E7" s="1493"/>
      <c r="F7" s="1493"/>
      <c r="G7" s="1493"/>
      <c r="H7" s="1493"/>
      <c r="I7" s="1493"/>
      <c r="J7" s="1493"/>
      <c r="K7" s="1493"/>
      <c r="L7" s="1493"/>
      <c r="M7" s="1493"/>
      <c r="N7" s="1493"/>
      <c r="O7" s="99"/>
    </row>
    <row r="8" spans="1:17" s="4" customFormat="1" ht="15.75" customHeight="1" x14ac:dyDescent="0.2">
      <c r="A8" s="97"/>
      <c r="B8" s="1632" t="s">
        <v>491</v>
      </c>
      <c r="C8" s="1632"/>
      <c r="D8" s="1632"/>
      <c r="E8" s="1632"/>
      <c r="F8" s="1632"/>
      <c r="G8" s="1632"/>
      <c r="H8" s="1632"/>
      <c r="I8" s="1632"/>
      <c r="J8" s="1632"/>
      <c r="K8" s="1632"/>
      <c r="L8" s="1632"/>
      <c r="M8" s="1632"/>
      <c r="N8" s="1632"/>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686" t="s">
        <v>0</v>
      </c>
      <c r="D11" s="1686"/>
      <c r="E11" s="1686"/>
      <c r="L11" s="100">
        <v>1</v>
      </c>
      <c r="M11" s="100">
        <v>3</v>
      </c>
      <c r="N11" s="100">
        <v>4</v>
      </c>
      <c r="O11" s="100">
        <v>5</v>
      </c>
      <c r="P11" s="100">
        <v>6</v>
      </c>
    </row>
    <row r="12" spans="1:17" s="100" customFormat="1" ht="15" x14ac:dyDescent="0.2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313442</v>
      </c>
      <c r="D13" s="102">
        <v>288363</v>
      </c>
      <c r="E13" s="102">
        <v>25079</v>
      </c>
      <c r="F13" s="103">
        <v>0.91998838700620844</v>
      </c>
      <c r="G13" s="103">
        <v>8.0011612993791517E-2</v>
      </c>
      <c r="I13" s="101">
        <v>11</v>
      </c>
      <c r="J13" s="101">
        <v>1</v>
      </c>
      <c r="K13" s="101">
        <v>8</v>
      </c>
      <c r="L13" s="100" t="s">
        <v>4</v>
      </c>
      <c r="M13" s="102">
        <v>125164</v>
      </c>
      <c r="N13" s="102">
        <v>130</v>
      </c>
      <c r="O13" s="103">
        <f t="shared" ref="O13:P28" si="0">INDEX($B$13:$G$32,$K13,O$11)</f>
        <v>0.99896244034031956</v>
      </c>
      <c r="P13" s="103">
        <f t="shared" si="0"/>
        <v>1.0375596596804316E-3</v>
      </c>
      <c r="Q13" s="103">
        <f>$F$32</f>
        <v>0.91626853379829032</v>
      </c>
    </row>
    <row r="14" spans="1:17" s="100" customFormat="1" ht="15" x14ac:dyDescent="0.25">
      <c r="B14" s="100" t="s">
        <v>7</v>
      </c>
      <c r="C14" s="102">
        <v>42797</v>
      </c>
      <c r="D14" s="102">
        <v>42703</v>
      </c>
      <c r="E14" s="102">
        <v>94</v>
      </c>
      <c r="F14" s="103">
        <v>0.99780358436339001</v>
      </c>
      <c r="G14" s="103">
        <v>2.1964156366100426E-3</v>
      </c>
      <c r="I14" s="101">
        <v>2</v>
      </c>
      <c r="J14" s="101">
        <v>2</v>
      </c>
      <c r="K14" s="101">
        <v>2</v>
      </c>
      <c r="L14" s="100" t="s">
        <v>7</v>
      </c>
      <c r="M14" s="102">
        <v>42703</v>
      </c>
      <c r="N14" s="102">
        <v>94</v>
      </c>
      <c r="O14" s="103">
        <f t="shared" si="0"/>
        <v>0.99780358436339001</v>
      </c>
      <c r="P14" s="103">
        <f t="shared" si="0"/>
        <v>2.1964156366100426E-3</v>
      </c>
      <c r="Q14" s="103">
        <f t="shared" ref="Q14:Q32" si="1">$F$32</f>
        <v>0.91626853379829032</v>
      </c>
    </row>
    <row r="15" spans="1:17" s="100" customFormat="1" ht="15" x14ac:dyDescent="0.25">
      <c r="B15" s="100" t="s">
        <v>37</v>
      </c>
      <c r="C15" s="102">
        <v>32030</v>
      </c>
      <c r="D15" s="102">
        <v>31501</v>
      </c>
      <c r="E15" s="102">
        <v>529</v>
      </c>
      <c r="F15" s="103">
        <v>0.98348423353106462</v>
      </c>
      <c r="G15" s="103">
        <v>1.6515766468935374E-2</v>
      </c>
      <c r="I15" s="101">
        <v>3</v>
      </c>
      <c r="J15" s="101">
        <v>3</v>
      </c>
      <c r="K15" s="101">
        <v>3</v>
      </c>
      <c r="L15" s="100" t="s">
        <v>37</v>
      </c>
      <c r="M15" s="102">
        <v>31501</v>
      </c>
      <c r="N15" s="102">
        <v>529</v>
      </c>
      <c r="O15" s="103">
        <f t="shared" si="0"/>
        <v>0.98348423353106462</v>
      </c>
      <c r="P15" s="103">
        <f t="shared" si="0"/>
        <v>1.6515766468935374E-2</v>
      </c>
      <c r="Q15" s="103">
        <f t="shared" si="1"/>
        <v>0.91626853379829032</v>
      </c>
    </row>
    <row r="16" spans="1:17" s="100" customFormat="1" ht="15" x14ac:dyDescent="0.25">
      <c r="B16" s="100" t="s">
        <v>38</v>
      </c>
      <c r="C16" s="102">
        <v>35114</v>
      </c>
      <c r="D16" s="102">
        <v>30856</v>
      </c>
      <c r="E16" s="102">
        <v>4258</v>
      </c>
      <c r="F16" s="103">
        <v>0.87873782536879874</v>
      </c>
      <c r="G16" s="103">
        <v>0.12126217463120123</v>
      </c>
      <c r="I16" s="101">
        <v>15</v>
      </c>
      <c r="J16" s="101">
        <v>4</v>
      </c>
      <c r="K16" s="101">
        <v>13</v>
      </c>
      <c r="L16" s="100" t="s">
        <v>35</v>
      </c>
      <c r="M16" s="102">
        <v>75850</v>
      </c>
      <c r="N16" s="102">
        <v>1377</v>
      </c>
      <c r="O16" s="103">
        <f t="shared" si="0"/>
        <v>0.98216944850894117</v>
      </c>
      <c r="P16" s="103">
        <f t="shared" si="0"/>
        <v>1.7830551491058826E-2</v>
      </c>
      <c r="Q16" s="103">
        <f t="shared" si="1"/>
        <v>0.91626853379829032</v>
      </c>
    </row>
    <row r="17" spans="2:17" s="100" customFormat="1" ht="15" x14ac:dyDescent="0.25">
      <c r="B17" s="100" t="s">
        <v>6</v>
      </c>
      <c r="C17" s="102">
        <v>49605</v>
      </c>
      <c r="D17" s="102">
        <v>43050</v>
      </c>
      <c r="E17" s="102">
        <v>6555</v>
      </c>
      <c r="F17" s="103">
        <v>0.86785606289688544</v>
      </c>
      <c r="G17" s="103">
        <v>0.13214393710311462</v>
      </c>
      <c r="I17" s="101">
        <v>17</v>
      </c>
      <c r="J17" s="101">
        <v>5</v>
      </c>
      <c r="K17" s="101">
        <v>17</v>
      </c>
      <c r="L17" s="100" t="s">
        <v>44</v>
      </c>
      <c r="M17" s="102">
        <v>16218</v>
      </c>
      <c r="N17" s="102">
        <v>577</v>
      </c>
      <c r="O17" s="103">
        <f t="shared" si="0"/>
        <v>0.96564453706460252</v>
      </c>
      <c r="P17" s="103">
        <f t="shared" si="0"/>
        <v>3.4355462935397436E-2</v>
      </c>
      <c r="Q17" s="103">
        <f t="shared" si="1"/>
        <v>0.91626853379829032</v>
      </c>
    </row>
    <row r="18" spans="2:17" s="100" customFormat="1" ht="15" x14ac:dyDescent="0.25">
      <c r="B18" s="100" t="s">
        <v>5</v>
      </c>
      <c r="C18" s="102">
        <v>18704</v>
      </c>
      <c r="D18" s="102">
        <v>17880</v>
      </c>
      <c r="E18" s="102">
        <v>824</v>
      </c>
      <c r="F18" s="103">
        <v>0.95594525235243799</v>
      </c>
      <c r="G18" s="103">
        <v>4.4054747647562016E-2</v>
      </c>
      <c r="I18" s="101">
        <v>7</v>
      </c>
      <c r="J18" s="101">
        <v>6</v>
      </c>
      <c r="K18" s="101">
        <v>10</v>
      </c>
      <c r="L18" s="100" t="s">
        <v>39</v>
      </c>
      <c r="M18" s="102">
        <v>1594</v>
      </c>
      <c r="N18" s="102">
        <v>70</v>
      </c>
      <c r="O18" s="103">
        <f t="shared" si="0"/>
        <v>0.95793269230769229</v>
      </c>
      <c r="P18" s="103">
        <f t="shared" si="0"/>
        <v>4.2067307692307696E-2</v>
      </c>
      <c r="Q18" s="103">
        <f t="shared" si="1"/>
        <v>0.91626853379829032</v>
      </c>
    </row>
    <row r="19" spans="2:17" s="100" customFormat="1" ht="15" x14ac:dyDescent="0.25">
      <c r="B19" s="100" t="s">
        <v>40</v>
      </c>
      <c r="C19" s="102">
        <v>78456</v>
      </c>
      <c r="D19" s="102">
        <v>74540</v>
      </c>
      <c r="E19" s="102">
        <v>3916</v>
      </c>
      <c r="F19" s="103">
        <v>0.95008667278474557</v>
      </c>
      <c r="G19" s="103">
        <v>4.9913327215254412E-2</v>
      </c>
      <c r="I19" s="101">
        <v>8</v>
      </c>
      <c r="J19" s="101">
        <v>7</v>
      </c>
      <c r="K19" s="101">
        <v>6</v>
      </c>
      <c r="L19" s="100" t="s">
        <v>5</v>
      </c>
      <c r="M19" s="102">
        <v>17880</v>
      </c>
      <c r="N19" s="102">
        <v>824</v>
      </c>
      <c r="O19" s="103">
        <f t="shared" si="0"/>
        <v>0.95594525235243799</v>
      </c>
      <c r="P19" s="103">
        <f t="shared" si="0"/>
        <v>4.4054747647562016E-2</v>
      </c>
      <c r="Q19" s="103">
        <f t="shared" si="1"/>
        <v>0.91626853379829032</v>
      </c>
    </row>
    <row r="20" spans="2:17" s="100" customFormat="1" ht="15" x14ac:dyDescent="0.25">
      <c r="B20" s="100" t="s">
        <v>4</v>
      </c>
      <c r="C20" s="102">
        <v>125294</v>
      </c>
      <c r="D20" s="102">
        <v>125164</v>
      </c>
      <c r="E20" s="102">
        <v>130</v>
      </c>
      <c r="F20" s="103">
        <v>0.99896244034031956</v>
      </c>
      <c r="G20" s="103">
        <v>1.0375596596804316E-3</v>
      </c>
      <c r="I20" s="101">
        <v>1</v>
      </c>
      <c r="J20" s="101">
        <v>8</v>
      </c>
      <c r="K20" s="101">
        <v>7</v>
      </c>
      <c r="L20" s="100" t="s">
        <v>40</v>
      </c>
      <c r="M20" s="102">
        <v>74540</v>
      </c>
      <c r="N20" s="102">
        <v>3916</v>
      </c>
      <c r="O20" s="103">
        <f t="shared" si="0"/>
        <v>0.95008667278474557</v>
      </c>
      <c r="P20" s="103">
        <f t="shared" si="0"/>
        <v>4.9913327215254412E-2</v>
      </c>
      <c r="Q20" s="103">
        <f t="shared" si="1"/>
        <v>0.91626853379829032</v>
      </c>
    </row>
    <row r="21" spans="2:17" s="100" customFormat="1" ht="15" x14ac:dyDescent="0.25">
      <c r="B21" s="100" t="s">
        <v>41</v>
      </c>
      <c r="C21" s="102">
        <v>261231</v>
      </c>
      <c r="D21" s="102">
        <v>219746</v>
      </c>
      <c r="E21" s="102">
        <v>41485</v>
      </c>
      <c r="F21" s="103">
        <v>0.84119419211349344</v>
      </c>
      <c r="G21" s="103">
        <v>0.15880580788650658</v>
      </c>
      <c r="I21" s="101">
        <v>19</v>
      </c>
      <c r="J21" s="101">
        <v>9</v>
      </c>
      <c r="K21" s="101">
        <v>11</v>
      </c>
      <c r="L21" s="100" t="s">
        <v>3</v>
      </c>
      <c r="M21" s="102">
        <v>158505</v>
      </c>
      <c r="N21" s="102">
        <v>9918</v>
      </c>
      <c r="O21" s="103">
        <f t="shared" si="0"/>
        <v>0.94111255588607257</v>
      </c>
      <c r="P21" s="103">
        <f t="shared" si="0"/>
        <v>5.8887444113927434E-2</v>
      </c>
      <c r="Q21" s="103">
        <f t="shared" si="1"/>
        <v>0.91626853379829032</v>
      </c>
    </row>
    <row r="22" spans="2:17" s="100" customFormat="1" ht="15" x14ac:dyDescent="0.25">
      <c r="B22" s="100" t="s">
        <v>39</v>
      </c>
      <c r="C22" s="102">
        <v>1664</v>
      </c>
      <c r="D22" s="102">
        <v>1594</v>
      </c>
      <c r="E22" s="102">
        <v>70</v>
      </c>
      <c r="F22" s="103">
        <v>0.95793269230769229</v>
      </c>
      <c r="G22" s="103">
        <v>4.2067307692307696E-2</v>
      </c>
      <c r="I22" s="101">
        <v>6</v>
      </c>
      <c r="J22" s="101">
        <v>10</v>
      </c>
      <c r="K22" s="101">
        <v>14</v>
      </c>
      <c r="L22" s="100" t="s">
        <v>42</v>
      </c>
      <c r="M22" s="102">
        <v>185247</v>
      </c>
      <c r="N22" s="102">
        <v>13162</v>
      </c>
      <c r="O22" s="103">
        <f t="shared" si="0"/>
        <v>0.93366228346496383</v>
      </c>
      <c r="P22" s="103">
        <f t="shared" si="0"/>
        <v>6.6337716535036215E-2</v>
      </c>
      <c r="Q22" s="103">
        <f t="shared" si="1"/>
        <v>0.91626853379829032</v>
      </c>
    </row>
    <row r="23" spans="2:17" s="100" customFormat="1" ht="15" x14ac:dyDescent="0.25">
      <c r="B23" s="100" t="s">
        <v>3</v>
      </c>
      <c r="C23" s="102">
        <v>168423</v>
      </c>
      <c r="D23" s="102">
        <v>158505</v>
      </c>
      <c r="E23" s="102">
        <v>9918</v>
      </c>
      <c r="F23" s="103">
        <v>0.94111255588607257</v>
      </c>
      <c r="G23" s="103">
        <v>5.8887444113927434E-2</v>
      </c>
      <c r="I23" s="101">
        <v>9</v>
      </c>
      <c r="J23" s="101">
        <v>11</v>
      </c>
      <c r="K23" s="101">
        <v>1</v>
      </c>
      <c r="L23" s="100" t="s">
        <v>8</v>
      </c>
      <c r="M23" s="102">
        <v>288363</v>
      </c>
      <c r="N23" s="102">
        <v>25079</v>
      </c>
      <c r="O23" s="103">
        <f t="shared" si="0"/>
        <v>0.91998838700620844</v>
      </c>
      <c r="P23" s="103">
        <f t="shared" si="0"/>
        <v>8.0011612993791517E-2</v>
      </c>
      <c r="Q23" s="103">
        <f t="shared" si="1"/>
        <v>0.91626853379829032</v>
      </c>
    </row>
    <row r="24" spans="2:17" s="100" customFormat="1" ht="15" x14ac:dyDescent="0.25">
      <c r="B24" s="100" t="s">
        <v>2</v>
      </c>
      <c r="C24" s="102">
        <v>40771</v>
      </c>
      <c r="D24" s="102">
        <v>36248</v>
      </c>
      <c r="E24" s="102">
        <v>4523</v>
      </c>
      <c r="F24" s="103">
        <v>0.88906330479998041</v>
      </c>
      <c r="G24" s="103">
        <v>0.11093669520001963</v>
      </c>
      <c r="I24" s="101">
        <v>14</v>
      </c>
      <c r="J24" s="101">
        <v>12</v>
      </c>
      <c r="K24" s="101">
        <v>20</v>
      </c>
      <c r="L24" s="100" t="s">
        <v>108</v>
      </c>
      <c r="M24" s="102">
        <v>1471946</v>
      </c>
      <c r="N24" s="102">
        <v>134511</v>
      </c>
      <c r="O24" s="103">
        <f t="shared" si="0"/>
        <v>0.91626853379829032</v>
      </c>
      <c r="P24" s="103">
        <f t="shared" si="0"/>
        <v>8.3731466201709723E-2</v>
      </c>
      <c r="Q24" s="103">
        <f t="shared" si="1"/>
        <v>0.91626853379829032</v>
      </c>
    </row>
    <row r="25" spans="2:17" s="100" customFormat="1" ht="15" x14ac:dyDescent="0.25">
      <c r="B25" s="100" t="s">
        <v>35</v>
      </c>
      <c r="C25" s="102">
        <v>77227</v>
      </c>
      <c r="D25" s="102">
        <v>75850</v>
      </c>
      <c r="E25" s="102">
        <v>1377</v>
      </c>
      <c r="F25" s="103">
        <v>0.98216944850894117</v>
      </c>
      <c r="G25" s="103">
        <v>1.7830551491058826E-2</v>
      </c>
      <c r="I25" s="101">
        <v>4</v>
      </c>
      <c r="J25" s="101">
        <v>13</v>
      </c>
      <c r="K25" s="101">
        <v>15</v>
      </c>
      <c r="L25" s="100" t="s">
        <v>47</v>
      </c>
      <c r="M25" s="102">
        <v>2046</v>
      </c>
      <c r="N25" s="102">
        <v>227</v>
      </c>
      <c r="O25" s="103">
        <f t="shared" si="0"/>
        <v>0.90013198416190054</v>
      </c>
      <c r="P25" s="103">
        <f t="shared" si="0"/>
        <v>9.9868015838099428E-2</v>
      </c>
      <c r="Q25" s="103">
        <f t="shared" si="1"/>
        <v>0.91626853379829032</v>
      </c>
    </row>
    <row r="26" spans="2:17" s="100" customFormat="1" ht="15" x14ac:dyDescent="0.25">
      <c r="B26" s="100" t="s">
        <v>42</v>
      </c>
      <c r="C26" s="102">
        <v>198409</v>
      </c>
      <c r="D26" s="102">
        <v>185247</v>
      </c>
      <c r="E26" s="102">
        <v>13162</v>
      </c>
      <c r="F26" s="103">
        <v>0.93366228346496383</v>
      </c>
      <c r="G26" s="103">
        <v>6.6337716535036215E-2</v>
      </c>
      <c r="I26" s="101">
        <v>10</v>
      </c>
      <c r="J26" s="101">
        <v>14</v>
      </c>
      <c r="K26" s="101">
        <v>12</v>
      </c>
      <c r="L26" s="100" t="s">
        <v>2</v>
      </c>
      <c r="M26" s="102">
        <v>36248</v>
      </c>
      <c r="N26" s="102">
        <v>4523</v>
      </c>
      <c r="O26" s="103">
        <f t="shared" si="0"/>
        <v>0.88906330479998041</v>
      </c>
      <c r="P26" s="103">
        <f t="shared" si="0"/>
        <v>0.11093669520001963</v>
      </c>
      <c r="Q26" s="103">
        <f t="shared" si="1"/>
        <v>0.91626853379829032</v>
      </c>
    </row>
    <row r="27" spans="2:17" s="100" customFormat="1" ht="15" x14ac:dyDescent="0.25">
      <c r="B27" s="100" t="s">
        <v>47</v>
      </c>
      <c r="C27" s="102">
        <v>2273</v>
      </c>
      <c r="D27" s="102">
        <v>2046</v>
      </c>
      <c r="E27" s="102">
        <v>227</v>
      </c>
      <c r="F27" s="103">
        <v>0.90013198416190054</v>
      </c>
      <c r="G27" s="103">
        <v>9.9868015838099428E-2</v>
      </c>
      <c r="I27" s="101">
        <v>13</v>
      </c>
      <c r="J27" s="101">
        <v>15</v>
      </c>
      <c r="K27" s="101">
        <v>4</v>
      </c>
      <c r="L27" s="100" t="s">
        <v>38</v>
      </c>
      <c r="M27" s="102">
        <v>30856</v>
      </c>
      <c r="N27" s="102">
        <v>4258</v>
      </c>
      <c r="O27" s="103">
        <f t="shared" si="0"/>
        <v>0.87873782536879874</v>
      </c>
      <c r="P27" s="103">
        <f t="shared" si="0"/>
        <v>0.12126217463120123</v>
      </c>
      <c r="Q27" s="103">
        <f t="shared" si="1"/>
        <v>0.91626853379829032</v>
      </c>
    </row>
    <row r="28" spans="2:17" s="100" customFormat="1" ht="15" x14ac:dyDescent="0.25">
      <c r="B28" s="100" t="s">
        <v>43</v>
      </c>
      <c r="C28" s="102">
        <v>49659</v>
      </c>
      <c r="D28" s="102">
        <v>43612</v>
      </c>
      <c r="E28" s="102">
        <v>6047</v>
      </c>
      <c r="F28" s="103">
        <v>0.87822952536297549</v>
      </c>
      <c r="G28" s="103">
        <v>0.12177047463702451</v>
      </c>
      <c r="I28" s="101">
        <v>16</v>
      </c>
      <c r="J28" s="101">
        <v>16</v>
      </c>
      <c r="K28" s="101">
        <v>16</v>
      </c>
      <c r="L28" s="100" t="s">
        <v>43</v>
      </c>
      <c r="M28" s="102">
        <v>43612</v>
      </c>
      <c r="N28" s="102">
        <v>6047</v>
      </c>
      <c r="O28" s="103">
        <f t="shared" si="0"/>
        <v>0.87822952536297549</v>
      </c>
      <c r="P28" s="103">
        <f t="shared" si="0"/>
        <v>0.12177047463702451</v>
      </c>
      <c r="Q28" s="103">
        <f t="shared" si="1"/>
        <v>0.91626853379829032</v>
      </c>
    </row>
    <row r="29" spans="2:17" s="100" customFormat="1" ht="15" x14ac:dyDescent="0.25">
      <c r="B29" s="100" t="s">
        <v>44</v>
      </c>
      <c r="C29" s="102">
        <v>16795</v>
      </c>
      <c r="D29" s="102">
        <v>16218</v>
      </c>
      <c r="E29" s="102">
        <v>577</v>
      </c>
      <c r="F29" s="103">
        <v>0.96564453706460252</v>
      </c>
      <c r="G29" s="103">
        <v>3.4355462935397436E-2</v>
      </c>
      <c r="I29" s="101">
        <v>5</v>
      </c>
      <c r="J29" s="101">
        <v>17</v>
      </c>
      <c r="K29" s="101">
        <v>5</v>
      </c>
      <c r="L29" s="100" t="s">
        <v>6</v>
      </c>
      <c r="M29" s="102">
        <v>43050</v>
      </c>
      <c r="N29" s="102">
        <v>6555</v>
      </c>
      <c r="O29" s="103">
        <f t="shared" ref="O29:P32" si="2">INDEX($B$13:$G$32,$K29,O$11)</f>
        <v>0.86785606289688544</v>
      </c>
      <c r="P29" s="103">
        <f t="shared" si="2"/>
        <v>0.13214393710311462</v>
      </c>
      <c r="Q29" s="103">
        <f t="shared" si="1"/>
        <v>0.91626853379829032</v>
      </c>
    </row>
    <row r="30" spans="2:17" s="100" customFormat="1" ht="15" x14ac:dyDescent="0.25">
      <c r="B30" s="100" t="s">
        <v>45</v>
      </c>
      <c r="C30" s="102">
        <v>83874</v>
      </c>
      <c r="D30" s="102">
        <v>69548</v>
      </c>
      <c r="E30" s="102">
        <v>14326</v>
      </c>
      <c r="F30" s="103">
        <v>0.82919617521520372</v>
      </c>
      <c r="G30" s="103">
        <v>0.17080382478479625</v>
      </c>
      <c r="I30" s="101">
        <v>20</v>
      </c>
      <c r="J30" s="101">
        <v>18</v>
      </c>
      <c r="K30" s="101">
        <v>19</v>
      </c>
      <c r="L30" s="100" t="s">
        <v>46</v>
      </c>
      <c r="M30" s="102">
        <v>9275</v>
      </c>
      <c r="N30" s="102">
        <v>1414</v>
      </c>
      <c r="O30" s="103">
        <f t="shared" si="2"/>
        <v>0.86771447282252778</v>
      </c>
      <c r="P30" s="103">
        <f t="shared" si="2"/>
        <v>0.13228552717747216</v>
      </c>
      <c r="Q30" s="103">
        <f t="shared" si="1"/>
        <v>0.91626853379829032</v>
      </c>
    </row>
    <row r="31" spans="2:17" s="100" customFormat="1" ht="15" x14ac:dyDescent="0.25">
      <c r="B31" s="100" t="s">
        <v>46</v>
      </c>
      <c r="C31" s="102">
        <v>10689</v>
      </c>
      <c r="D31" s="102">
        <v>9275</v>
      </c>
      <c r="E31" s="102">
        <v>1414</v>
      </c>
      <c r="F31" s="103">
        <v>0.86771447282252778</v>
      </c>
      <c r="G31" s="103">
        <v>0.13228552717747216</v>
      </c>
      <c r="I31" s="101">
        <v>18</v>
      </c>
      <c r="J31" s="101">
        <v>19</v>
      </c>
      <c r="K31" s="101">
        <v>9</v>
      </c>
      <c r="L31" s="100" t="s">
        <v>41</v>
      </c>
      <c r="M31" s="102">
        <v>219746</v>
      </c>
      <c r="N31" s="102">
        <v>41485</v>
      </c>
      <c r="O31" s="103">
        <f t="shared" si="2"/>
        <v>0.84119419211349344</v>
      </c>
      <c r="P31" s="103">
        <f t="shared" si="2"/>
        <v>0.15880580788650658</v>
      </c>
      <c r="Q31" s="103">
        <f t="shared" si="1"/>
        <v>0.91626853379829032</v>
      </c>
    </row>
    <row r="32" spans="2:17" s="100" customFormat="1" ht="15" x14ac:dyDescent="0.25">
      <c r="B32" s="104" t="s">
        <v>108</v>
      </c>
      <c r="C32" s="105">
        <v>1606457</v>
      </c>
      <c r="D32" s="105">
        <v>1471946</v>
      </c>
      <c r="E32" s="105">
        <v>134511</v>
      </c>
      <c r="F32" s="106">
        <v>0.91626853379829032</v>
      </c>
      <c r="G32" s="106">
        <v>8.3731466201709723E-2</v>
      </c>
      <c r="I32" s="101">
        <v>12</v>
      </c>
      <c r="J32" s="101">
        <v>20</v>
      </c>
      <c r="K32" s="101">
        <v>18</v>
      </c>
      <c r="L32" s="100" t="s">
        <v>45</v>
      </c>
      <c r="M32" s="102">
        <v>69548</v>
      </c>
      <c r="N32" s="102">
        <v>14326</v>
      </c>
      <c r="O32" s="103">
        <f t="shared" si="2"/>
        <v>0.82919617521520372</v>
      </c>
      <c r="P32" s="103">
        <f t="shared" si="2"/>
        <v>0.17080382478479625</v>
      </c>
      <c r="Q32" s="103">
        <f t="shared" si="1"/>
        <v>0.91626853379829032</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3" t="s">
        <v>463</v>
      </c>
      <c r="C6" s="1493"/>
      <c r="D6" s="1493"/>
      <c r="E6" s="1493"/>
      <c r="F6" s="1493"/>
      <c r="G6" s="1493"/>
      <c r="H6" s="1493"/>
      <c r="I6" s="1493"/>
      <c r="J6" s="1493"/>
      <c r="K6" s="1493"/>
      <c r="L6" s="1493"/>
      <c r="M6" s="1493"/>
      <c r="N6" s="1493"/>
      <c r="O6" s="1018"/>
    </row>
    <row r="7" spans="1:17" s="621" customFormat="1" ht="24.75" customHeight="1" x14ac:dyDescent="0.2">
      <c r="A7" s="1017"/>
      <c r="B7" s="1493"/>
      <c r="C7" s="1493"/>
      <c r="D7" s="1493"/>
      <c r="E7" s="1493"/>
      <c r="F7" s="1493"/>
      <c r="G7" s="1493"/>
      <c r="H7" s="1493"/>
      <c r="I7" s="1493"/>
      <c r="J7" s="1493"/>
      <c r="K7" s="1493"/>
      <c r="L7" s="1493"/>
      <c r="M7" s="1493"/>
      <c r="N7" s="1493"/>
      <c r="O7" s="1018"/>
    </row>
    <row r="8" spans="1:17" s="621" customFormat="1" ht="15.75" customHeight="1" x14ac:dyDescent="0.2">
      <c r="A8" s="1017"/>
      <c r="B8" s="1632" t="s">
        <v>491</v>
      </c>
      <c r="C8" s="1632"/>
      <c r="D8" s="1632"/>
      <c r="E8" s="1632"/>
      <c r="F8" s="1632"/>
      <c r="G8" s="1632"/>
      <c r="H8" s="1632"/>
      <c r="I8" s="1632"/>
      <c r="J8" s="1632"/>
      <c r="K8" s="1632"/>
      <c r="L8" s="1632"/>
      <c r="M8" s="1632"/>
      <c r="N8" s="1632"/>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3" t="s">
        <v>32</v>
      </c>
      <c r="D11" s="1633"/>
      <c r="E11" s="1633"/>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78725</v>
      </c>
      <c r="D13" s="1021">
        <v>75604</v>
      </c>
      <c r="E13" s="1021">
        <v>3121</v>
      </c>
      <c r="F13" s="1022">
        <v>0.9603556684661797</v>
      </c>
      <c r="G13" s="1022">
        <v>3.9644331533820264E-2</v>
      </c>
      <c r="I13" s="101">
        <v>10</v>
      </c>
      <c r="J13" s="101">
        <v>1</v>
      </c>
      <c r="K13" s="101">
        <v>8</v>
      </c>
      <c r="L13" s="101" t="s">
        <v>4</v>
      </c>
      <c r="M13" s="1021">
        <v>34869</v>
      </c>
      <c r="N13" s="1021">
        <v>22</v>
      </c>
      <c r="O13" s="1022">
        <v>0.99936946490498979</v>
      </c>
      <c r="P13" s="1022">
        <v>6.3053509501017453E-4</v>
      </c>
      <c r="Q13" s="1022">
        <v>0.95285057808926288</v>
      </c>
    </row>
    <row r="14" spans="1:17" s="101" customFormat="1" x14ac:dyDescent="0.25">
      <c r="B14" s="101" t="s">
        <v>7</v>
      </c>
      <c r="C14" s="1021">
        <v>12522</v>
      </c>
      <c r="D14" s="1021">
        <v>12514</v>
      </c>
      <c r="E14" s="1021">
        <v>8</v>
      </c>
      <c r="F14" s="1022">
        <v>0.99936112442101899</v>
      </c>
      <c r="G14" s="1022">
        <v>6.3887557898099348E-4</v>
      </c>
      <c r="I14" s="101">
        <v>2</v>
      </c>
      <c r="J14" s="101">
        <v>2</v>
      </c>
      <c r="K14" s="101">
        <v>2</v>
      </c>
      <c r="L14" s="101" t="s">
        <v>7</v>
      </c>
      <c r="M14" s="1021">
        <v>12514</v>
      </c>
      <c r="N14" s="1021">
        <v>8</v>
      </c>
      <c r="O14" s="1022">
        <v>0.99936112442101899</v>
      </c>
      <c r="P14" s="1022">
        <v>6.3887557898099348E-4</v>
      </c>
      <c r="Q14" s="1022">
        <v>0.95285057808926288</v>
      </c>
    </row>
    <row r="15" spans="1:17" s="101" customFormat="1" x14ac:dyDescent="0.25">
      <c r="B15" s="101" t="s">
        <v>37</v>
      </c>
      <c r="C15" s="1021">
        <v>7802</v>
      </c>
      <c r="D15" s="1021">
        <v>7731</v>
      </c>
      <c r="E15" s="1021">
        <v>71</v>
      </c>
      <c r="F15" s="1022">
        <v>0.99089976928992562</v>
      </c>
      <c r="G15" s="1022">
        <v>9.1002307100743404E-3</v>
      </c>
      <c r="I15" s="101">
        <v>4</v>
      </c>
      <c r="J15" s="101">
        <v>3</v>
      </c>
      <c r="K15" s="101">
        <v>13</v>
      </c>
      <c r="L15" s="101" t="s">
        <v>35</v>
      </c>
      <c r="M15" s="1021">
        <v>25770</v>
      </c>
      <c r="N15" s="1021">
        <v>93</v>
      </c>
      <c r="O15" s="1022">
        <v>0.99640412945133972</v>
      </c>
      <c r="P15" s="1022">
        <v>3.595870548660248E-3</v>
      </c>
      <c r="Q15" s="1022">
        <v>0.95285057808926288</v>
      </c>
    </row>
    <row r="16" spans="1:17" s="101" customFormat="1" x14ac:dyDescent="0.25">
      <c r="B16" s="101" t="s">
        <v>38</v>
      </c>
      <c r="C16" s="1021">
        <v>8589</v>
      </c>
      <c r="D16" s="1021">
        <v>7911</v>
      </c>
      <c r="E16" s="1021">
        <v>678</v>
      </c>
      <c r="F16" s="1022">
        <v>0.92106182326231223</v>
      </c>
      <c r="G16" s="1022">
        <v>7.8938176737687743E-2</v>
      </c>
      <c r="I16" s="101">
        <v>16</v>
      </c>
      <c r="J16" s="101">
        <v>4</v>
      </c>
      <c r="K16" s="101">
        <v>3</v>
      </c>
      <c r="L16" s="101" t="s">
        <v>37</v>
      </c>
      <c r="M16" s="1021">
        <v>7731</v>
      </c>
      <c r="N16" s="1021">
        <v>71</v>
      </c>
      <c r="O16" s="1022">
        <v>0.99089976928992562</v>
      </c>
      <c r="P16" s="1022">
        <v>9.1002307100743404E-3</v>
      </c>
      <c r="Q16" s="1022">
        <v>0.95285057808926288</v>
      </c>
    </row>
    <row r="17" spans="2:17" s="101" customFormat="1" x14ac:dyDescent="0.25">
      <c r="B17" s="101" t="s">
        <v>6</v>
      </c>
      <c r="C17" s="1021">
        <v>16142</v>
      </c>
      <c r="D17" s="1021">
        <v>14149</v>
      </c>
      <c r="E17" s="1021">
        <v>1993</v>
      </c>
      <c r="F17" s="1022">
        <v>0.87653326725312852</v>
      </c>
      <c r="G17" s="1022">
        <v>0.12346673274687152</v>
      </c>
      <c r="I17" s="101">
        <v>19</v>
      </c>
      <c r="J17" s="101">
        <v>5</v>
      </c>
      <c r="K17" s="101">
        <v>17</v>
      </c>
      <c r="L17" s="101" t="s">
        <v>44</v>
      </c>
      <c r="M17" s="1021">
        <v>3245</v>
      </c>
      <c r="N17" s="1021">
        <v>66</v>
      </c>
      <c r="O17" s="1022">
        <v>0.98006644518272423</v>
      </c>
      <c r="P17" s="1022">
        <v>1.9933554817275746E-2</v>
      </c>
      <c r="Q17" s="1022">
        <v>0.95285057808926288</v>
      </c>
    </row>
    <row r="18" spans="2:17" s="101" customFormat="1" x14ac:dyDescent="0.25">
      <c r="B18" s="101" t="s">
        <v>5</v>
      </c>
      <c r="C18" s="1021">
        <v>5477</v>
      </c>
      <c r="D18" s="1021">
        <v>5293</v>
      </c>
      <c r="E18" s="1021">
        <v>184</v>
      </c>
      <c r="F18" s="1022">
        <v>0.96640496622238448</v>
      </c>
      <c r="G18" s="1022">
        <v>3.3595033777615482E-2</v>
      </c>
      <c r="I18" s="101">
        <v>9</v>
      </c>
      <c r="J18" s="101">
        <v>6</v>
      </c>
      <c r="K18" s="101">
        <v>10</v>
      </c>
      <c r="L18" s="101" t="s">
        <v>39</v>
      </c>
      <c r="M18" s="1021">
        <v>418</v>
      </c>
      <c r="N18" s="1021">
        <v>12</v>
      </c>
      <c r="O18" s="1022">
        <v>0.97209302325581393</v>
      </c>
      <c r="P18" s="1022">
        <v>2.7906976744186046E-2</v>
      </c>
      <c r="Q18" s="1022">
        <v>0.95285057808926288</v>
      </c>
    </row>
    <row r="19" spans="2:17" s="101" customFormat="1" x14ac:dyDescent="0.25">
      <c r="B19" s="101" t="s">
        <v>40</v>
      </c>
      <c r="C19" s="1021">
        <v>23204</v>
      </c>
      <c r="D19" s="1021">
        <v>22485</v>
      </c>
      <c r="E19" s="1021">
        <v>719</v>
      </c>
      <c r="F19" s="1022">
        <v>0.9690139631098087</v>
      </c>
      <c r="G19" s="1022">
        <v>3.0986036890191346E-2</v>
      </c>
      <c r="I19" s="101">
        <v>8</v>
      </c>
      <c r="J19" s="101">
        <v>7</v>
      </c>
      <c r="K19" s="101">
        <v>14</v>
      </c>
      <c r="L19" s="101" t="s">
        <v>42</v>
      </c>
      <c r="M19" s="1021">
        <v>61886</v>
      </c>
      <c r="N19" s="1021">
        <v>1941</v>
      </c>
      <c r="O19" s="1022">
        <v>0.96958967208234759</v>
      </c>
      <c r="P19" s="1022">
        <v>3.0410327917652403E-2</v>
      </c>
      <c r="Q19" s="1022">
        <v>0.95285057808926288</v>
      </c>
    </row>
    <row r="20" spans="2:17" s="101" customFormat="1" x14ac:dyDescent="0.25">
      <c r="B20" s="101" t="s">
        <v>4</v>
      </c>
      <c r="C20" s="1021">
        <v>34891</v>
      </c>
      <c r="D20" s="1021">
        <v>34869</v>
      </c>
      <c r="E20" s="1021">
        <v>22</v>
      </c>
      <c r="F20" s="1022">
        <v>0.99936946490498979</v>
      </c>
      <c r="G20" s="1022">
        <v>6.3053509501017453E-4</v>
      </c>
      <c r="I20" s="101">
        <v>1</v>
      </c>
      <c r="J20" s="101">
        <v>8</v>
      </c>
      <c r="K20" s="101">
        <v>7</v>
      </c>
      <c r="L20" s="101" t="s">
        <v>40</v>
      </c>
      <c r="M20" s="1021">
        <v>22485</v>
      </c>
      <c r="N20" s="1021">
        <v>719</v>
      </c>
      <c r="O20" s="1022">
        <v>0.9690139631098087</v>
      </c>
      <c r="P20" s="1022">
        <v>3.0986036890191346E-2</v>
      </c>
      <c r="Q20" s="1022">
        <v>0.95285057808926288</v>
      </c>
    </row>
    <row r="21" spans="2:17" s="101" customFormat="1" x14ac:dyDescent="0.25">
      <c r="B21" s="101" t="s">
        <v>41</v>
      </c>
      <c r="C21" s="1021">
        <v>49335</v>
      </c>
      <c r="D21" s="1021">
        <v>45079</v>
      </c>
      <c r="E21" s="1021">
        <v>4256</v>
      </c>
      <c r="F21" s="1022">
        <v>0.91373264416742672</v>
      </c>
      <c r="G21" s="1022">
        <v>8.6267355832573223E-2</v>
      </c>
      <c r="I21" s="101">
        <v>17</v>
      </c>
      <c r="J21" s="101">
        <v>9</v>
      </c>
      <c r="K21" s="101">
        <v>6</v>
      </c>
      <c r="L21" s="101" t="s">
        <v>5</v>
      </c>
      <c r="M21" s="1021">
        <v>5293</v>
      </c>
      <c r="N21" s="1021">
        <v>184</v>
      </c>
      <c r="O21" s="1022">
        <v>0.96640496622238448</v>
      </c>
      <c r="P21" s="1022">
        <v>3.3595033777615482E-2</v>
      </c>
      <c r="Q21" s="1022">
        <v>0.95285057808926288</v>
      </c>
    </row>
    <row r="22" spans="2:17" s="101" customFormat="1" x14ac:dyDescent="0.25">
      <c r="B22" s="101" t="s">
        <v>39</v>
      </c>
      <c r="C22" s="1021">
        <v>430</v>
      </c>
      <c r="D22" s="1021">
        <v>418</v>
      </c>
      <c r="E22" s="1021">
        <v>12</v>
      </c>
      <c r="F22" s="1022">
        <v>0.97209302325581393</v>
      </c>
      <c r="G22" s="1022">
        <v>2.7906976744186046E-2</v>
      </c>
      <c r="I22" s="101">
        <v>6</v>
      </c>
      <c r="J22" s="101">
        <v>10</v>
      </c>
      <c r="K22" s="101">
        <v>1</v>
      </c>
      <c r="L22" s="101" t="s">
        <v>8</v>
      </c>
      <c r="M22" s="1021">
        <v>75604</v>
      </c>
      <c r="N22" s="1021">
        <v>3121</v>
      </c>
      <c r="O22" s="1022">
        <v>0.9603556684661797</v>
      </c>
      <c r="P22" s="1022">
        <v>3.9644331533820264E-2</v>
      </c>
      <c r="Q22" s="1022">
        <v>0.95285057808926288</v>
      </c>
    </row>
    <row r="23" spans="2:17" s="101" customFormat="1" x14ac:dyDescent="0.25">
      <c r="B23" s="101" t="s">
        <v>3</v>
      </c>
      <c r="C23" s="1021">
        <v>47816</v>
      </c>
      <c r="D23" s="1021">
        <v>45687</v>
      </c>
      <c r="E23" s="1021">
        <v>2129</v>
      </c>
      <c r="F23" s="1022">
        <v>0.95547515475991296</v>
      </c>
      <c r="G23" s="1022">
        <v>4.4524845240086999E-2</v>
      </c>
      <c r="I23" s="101">
        <v>11</v>
      </c>
      <c r="J23" s="101">
        <v>11</v>
      </c>
      <c r="K23" s="101">
        <v>11</v>
      </c>
      <c r="L23" s="101" t="s">
        <v>3</v>
      </c>
      <c r="M23" s="1021">
        <v>45687</v>
      </c>
      <c r="N23" s="1021">
        <v>2129</v>
      </c>
      <c r="O23" s="1022">
        <v>0.95547515475991296</v>
      </c>
      <c r="P23" s="1022">
        <v>4.4524845240086999E-2</v>
      </c>
      <c r="Q23" s="1022">
        <v>0.95285057808926288</v>
      </c>
    </row>
    <row r="24" spans="2:17" s="101" customFormat="1" x14ac:dyDescent="0.25">
      <c r="B24" s="101" t="s">
        <v>2</v>
      </c>
      <c r="C24" s="1021">
        <v>13163</v>
      </c>
      <c r="D24" s="1021">
        <v>12288</v>
      </c>
      <c r="E24" s="1021">
        <v>875</v>
      </c>
      <c r="F24" s="1022">
        <v>0.9335257919927068</v>
      </c>
      <c r="G24" s="1022">
        <v>6.6474208007293173E-2</v>
      </c>
      <c r="I24" s="101">
        <v>14</v>
      </c>
      <c r="J24" s="101">
        <v>12</v>
      </c>
      <c r="K24" s="101">
        <v>20</v>
      </c>
      <c r="L24" s="101" t="s">
        <v>108</v>
      </c>
      <c r="M24" s="1021">
        <v>408690</v>
      </c>
      <c r="N24" s="1021">
        <v>20223</v>
      </c>
      <c r="O24" s="1022">
        <v>0.95285057808926288</v>
      </c>
      <c r="P24" s="1022">
        <v>4.7149421910737142E-2</v>
      </c>
      <c r="Q24" s="1022">
        <v>0.95285057808926288</v>
      </c>
    </row>
    <row r="25" spans="2:17" s="101" customFormat="1" x14ac:dyDescent="0.25">
      <c r="B25" s="101" t="s">
        <v>35</v>
      </c>
      <c r="C25" s="1021">
        <v>25863</v>
      </c>
      <c r="D25" s="1021">
        <v>25770</v>
      </c>
      <c r="E25" s="1021">
        <v>93</v>
      </c>
      <c r="F25" s="1022">
        <v>0.99640412945133972</v>
      </c>
      <c r="G25" s="1022">
        <v>3.595870548660248E-3</v>
      </c>
      <c r="I25" s="101">
        <v>3</v>
      </c>
      <c r="J25" s="101">
        <v>13</v>
      </c>
      <c r="K25" s="101">
        <v>15</v>
      </c>
      <c r="L25" s="101" t="s">
        <v>47</v>
      </c>
      <c r="M25" s="1021">
        <v>776</v>
      </c>
      <c r="N25" s="1021">
        <v>47</v>
      </c>
      <c r="O25" s="1022">
        <v>0.94289185905224793</v>
      </c>
      <c r="P25" s="1022">
        <v>5.7108140947752128E-2</v>
      </c>
      <c r="Q25" s="1022">
        <v>0.95285057808926288</v>
      </c>
    </row>
    <row r="26" spans="2:17" s="101" customFormat="1" x14ac:dyDescent="0.25">
      <c r="B26" s="101" t="s">
        <v>42</v>
      </c>
      <c r="C26" s="1021">
        <v>63827</v>
      </c>
      <c r="D26" s="1021">
        <v>61886</v>
      </c>
      <c r="E26" s="1021">
        <v>1941</v>
      </c>
      <c r="F26" s="1022">
        <v>0.96958967208234759</v>
      </c>
      <c r="G26" s="1022">
        <v>3.0410327917652403E-2</v>
      </c>
      <c r="I26" s="101">
        <v>7</v>
      </c>
      <c r="J26" s="101">
        <v>14</v>
      </c>
      <c r="K26" s="101">
        <v>12</v>
      </c>
      <c r="L26" s="101" t="s">
        <v>2</v>
      </c>
      <c r="M26" s="1021">
        <v>12288</v>
      </c>
      <c r="N26" s="1021">
        <v>875</v>
      </c>
      <c r="O26" s="1022">
        <v>0.9335257919927068</v>
      </c>
      <c r="P26" s="1022">
        <v>6.6474208007293173E-2</v>
      </c>
      <c r="Q26" s="1022">
        <v>0.95285057808926288</v>
      </c>
    </row>
    <row r="27" spans="2:17" s="101" customFormat="1" x14ac:dyDescent="0.25">
      <c r="B27" s="101" t="s">
        <v>47</v>
      </c>
      <c r="C27" s="1021">
        <v>823</v>
      </c>
      <c r="D27" s="1021">
        <v>776</v>
      </c>
      <c r="E27" s="1021">
        <v>47</v>
      </c>
      <c r="F27" s="1022">
        <v>0.94289185905224793</v>
      </c>
      <c r="G27" s="1022">
        <v>5.7108140947752128E-2</v>
      </c>
      <c r="I27" s="101">
        <v>13</v>
      </c>
      <c r="J27" s="101">
        <v>15</v>
      </c>
      <c r="K27" s="101">
        <v>19</v>
      </c>
      <c r="L27" s="101" t="s">
        <v>46</v>
      </c>
      <c r="M27" s="1021">
        <v>2339</v>
      </c>
      <c r="N27" s="1021">
        <v>171</v>
      </c>
      <c r="O27" s="1022">
        <v>0.93187250996015936</v>
      </c>
      <c r="P27" s="1022">
        <v>6.8127490039840644E-2</v>
      </c>
      <c r="Q27" s="1022">
        <v>0.95285057808926288</v>
      </c>
    </row>
    <row r="28" spans="2:17" s="101" customFormat="1" x14ac:dyDescent="0.25">
      <c r="B28" s="101" t="s">
        <v>43</v>
      </c>
      <c r="C28" s="1021">
        <v>14824</v>
      </c>
      <c r="D28" s="1021">
        <v>13502</v>
      </c>
      <c r="E28" s="1021">
        <v>1322</v>
      </c>
      <c r="F28" s="1022">
        <v>0.91082029141931997</v>
      </c>
      <c r="G28" s="1022">
        <v>8.9179708580679973E-2</v>
      </c>
      <c r="I28" s="101">
        <v>18</v>
      </c>
      <c r="J28" s="101">
        <v>16</v>
      </c>
      <c r="K28" s="101">
        <v>4</v>
      </c>
      <c r="L28" s="101" t="s">
        <v>38</v>
      </c>
      <c r="M28" s="1021">
        <v>7911</v>
      </c>
      <c r="N28" s="1021">
        <v>678</v>
      </c>
      <c r="O28" s="1022">
        <v>0.92106182326231223</v>
      </c>
      <c r="P28" s="1022">
        <v>7.8938176737687743E-2</v>
      </c>
      <c r="Q28" s="1022">
        <v>0.95285057808926288</v>
      </c>
    </row>
    <row r="29" spans="2:17" s="101" customFormat="1" x14ac:dyDescent="0.25">
      <c r="B29" s="101" t="s">
        <v>44</v>
      </c>
      <c r="C29" s="1021">
        <v>3311</v>
      </c>
      <c r="D29" s="1021">
        <v>3245</v>
      </c>
      <c r="E29" s="1021">
        <v>66</v>
      </c>
      <c r="F29" s="1022">
        <v>0.98006644518272423</v>
      </c>
      <c r="G29" s="1022">
        <v>1.9933554817275746E-2</v>
      </c>
      <c r="I29" s="101">
        <v>5</v>
      </c>
      <c r="J29" s="101">
        <v>17</v>
      </c>
      <c r="K29" s="101">
        <v>9</v>
      </c>
      <c r="L29" s="101" t="s">
        <v>41</v>
      </c>
      <c r="M29" s="1021">
        <v>45079</v>
      </c>
      <c r="N29" s="1021">
        <v>4256</v>
      </c>
      <c r="O29" s="1022">
        <v>0.91373264416742672</v>
      </c>
      <c r="P29" s="1022">
        <v>8.6267355832573223E-2</v>
      </c>
      <c r="Q29" s="1022">
        <v>0.95285057808926288</v>
      </c>
    </row>
    <row r="30" spans="2:17" s="101" customFormat="1" x14ac:dyDescent="0.25">
      <c r="B30" s="101" t="s">
        <v>45</v>
      </c>
      <c r="C30" s="1021">
        <v>19659</v>
      </c>
      <c r="D30" s="1021">
        <v>17144</v>
      </c>
      <c r="E30" s="1021">
        <v>2515</v>
      </c>
      <c r="F30" s="1022">
        <v>0.87206877257235871</v>
      </c>
      <c r="G30" s="1022">
        <v>0.12793122742764129</v>
      </c>
      <c r="I30" s="101">
        <v>20</v>
      </c>
      <c r="J30" s="101">
        <v>18</v>
      </c>
      <c r="K30" s="101">
        <v>16</v>
      </c>
      <c r="L30" s="101" t="s">
        <v>43</v>
      </c>
      <c r="M30" s="1021">
        <v>13502</v>
      </c>
      <c r="N30" s="1021">
        <v>1322</v>
      </c>
      <c r="O30" s="1022">
        <v>0.91082029141931997</v>
      </c>
      <c r="P30" s="1022">
        <v>8.9179708580679973E-2</v>
      </c>
      <c r="Q30" s="1022">
        <v>0.95285057808926288</v>
      </c>
    </row>
    <row r="31" spans="2:17" s="101" customFormat="1" x14ac:dyDescent="0.25">
      <c r="B31" s="101" t="s">
        <v>46</v>
      </c>
      <c r="C31" s="1021">
        <v>2510</v>
      </c>
      <c r="D31" s="1021">
        <v>2339</v>
      </c>
      <c r="E31" s="1021">
        <v>171</v>
      </c>
      <c r="F31" s="1022">
        <v>0.93187250996015936</v>
      </c>
      <c r="G31" s="1022">
        <v>6.8127490039840644E-2</v>
      </c>
      <c r="I31" s="101">
        <v>15</v>
      </c>
      <c r="J31" s="101">
        <v>19</v>
      </c>
      <c r="K31" s="101">
        <v>5</v>
      </c>
      <c r="L31" s="101" t="s">
        <v>6</v>
      </c>
      <c r="M31" s="1021">
        <v>14149</v>
      </c>
      <c r="N31" s="1021">
        <v>1993</v>
      </c>
      <c r="O31" s="1022">
        <v>0.87653326725312852</v>
      </c>
      <c r="P31" s="1022">
        <v>0.12346673274687152</v>
      </c>
      <c r="Q31" s="1022">
        <v>0.95285057808926288</v>
      </c>
    </row>
    <row r="32" spans="2:17" s="101" customFormat="1" x14ac:dyDescent="0.25">
      <c r="B32" s="104" t="s">
        <v>108</v>
      </c>
      <c r="C32" s="105">
        <v>428913</v>
      </c>
      <c r="D32" s="105">
        <v>408690</v>
      </c>
      <c r="E32" s="105">
        <v>20223</v>
      </c>
      <c r="F32" s="106">
        <v>0.95285057808926288</v>
      </c>
      <c r="G32" s="106">
        <v>4.7149421910737142E-2</v>
      </c>
      <c r="I32" s="101">
        <v>12</v>
      </c>
      <c r="J32" s="101">
        <v>20</v>
      </c>
      <c r="K32" s="101">
        <v>18</v>
      </c>
      <c r="L32" s="101" t="s">
        <v>45</v>
      </c>
      <c r="M32" s="1021">
        <v>17144</v>
      </c>
      <c r="N32" s="1021">
        <v>2515</v>
      </c>
      <c r="O32" s="1022">
        <v>0.87206877257235871</v>
      </c>
      <c r="P32" s="1022">
        <v>0.12793122742764129</v>
      </c>
      <c r="Q32" s="1022">
        <v>0.95285057808926288</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4"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61" t="s">
        <v>370</v>
      </c>
      <c r="C3" s="1361"/>
      <c r="D3" s="1361"/>
      <c r="E3" s="1361"/>
      <c r="F3" s="1361"/>
      <c r="G3" s="1361"/>
      <c r="H3" s="1361"/>
      <c r="I3" s="1361"/>
      <c r="J3" s="1361"/>
      <c r="K3" s="1361"/>
      <c r="L3" s="1361"/>
      <c r="M3" s="1361"/>
      <c r="N3" s="1361"/>
      <c r="O3" s="1361"/>
      <c r="P3" s="1361"/>
      <c r="Q3" s="1361"/>
      <c r="R3" s="1361"/>
      <c r="S3" s="1361"/>
      <c r="T3" s="1361"/>
      <c r="U3" s="1361"/>
      <c r="V3" s="1361"/>
      <c r="W3" s="1361"/>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EVO_sol!W6</f>
        <v>45535</v>
      </c>
      <c r="X6" s="1369"/>
    </row>
    <row r="7" spans="1:26" x14ac:dyDescent="0.25">
      <c r="B7" s="225"/>
      <c r="C7" s="219"/>
      <c r="D7" s="226">
        <v>43465</v>
      </c>
      <c r="E7" s="227">
        <v>43830</v>
      </c>
      <c r="F7" s="228">
        <v>44196</v>
      </c>
      <c r="G7" s="228">
        <v>44561</v>
      </c>
      <c r="H7" s="228">
        <v>44926</v>
      </c>
      <c r="I7" s="228">
        <v>45291</v>
      </c>
      <c r="J7" s="228">
        <f>EVO!J7</f>
        <v>45535</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75097</v>
      </c>
      <c r="E9" s="300">
        <v>73871</v>
      </c>
      <c r="F9" s="300">
        <v>56534</v>
      </c>
      <c r="G9" s="254">
        <v>38325</v>
      </c>
      <c r="H9" s="254">
        <v>36606</v>
      </c>
      <c r="I9" s="254">
        <v>35558</v>
      </c>
      <c r="J9" s="301">
        <v>25079</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v>-0.41391881470402658</v>
      </c>
      <c r="X9" s="279">
        <v>-17712</v>
      </c>
    </row>
    <row r="10" spans="1:26" x14ac:dyDescent="0.25">
      <c r="B10" s="303" t="s">
        <v>7</v>
      </c>
      <c r="C10" s="219"/>
      <c r="D10" s="253">
        <v>6000</v>
      </c>
      <c r="E10" s="254">
        <v>6236</v>
      </c>
      <c r="F10" s="254">
        <v>4811</v>
      </c>
      <c r="G10" s="254">
        <v>2779</v>
      </c>
      <c r="H10" s="254">
        <v>1565</v>
      </c>
      <c r="I10" s="254">
        <v>186</v>
      </c>
      <c r="J10" s="257">
        <v>94</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v>-0.85196850393700785</v>
      </c>
      <c r="X10" s="257">
        <v>-541</v>
      </c>
    </row>
    <row r="11" spans="1:26" x14ac:dyDescent="0.25">
      <c r="B11" s="303" t="s">
        <v>37</v>
      </c>
      <c r="C11" s="219"/>
      <c r="D11" s="253">
        <v>3524</v>
      </c>
      <c r="E11" s="254">
        <v>5794</v>
      </c>
      <c r="F11" s="254">
        <v>3064</v>
      </c>
      <c r="G11" s="254">
        <v>2063</v>
      </c>
      <c r="H11" s="254">
        <v>2778</v>
      </c>
      <c r="I11" s="254">
        <v>1346</v>
      </c>
      <c r="J11" s="257">
        <v>529</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v>-0.82541254125412544</v>
      </c>
      <c r="X11" s="257">
        <v>-2501</v>
      </c>
    </row>
    <row r="12" spans="1:26" x14ac:dyDescent="0.25">
      <c r="B12" s="303" t="s">
        <v>38</v>
      </c>
      <c r="C12" s="219"/>
      <c r="D12" s="253">
        <v>2811</v>
      </c>
      <c r="E12" s="254">
        <v>4317</v>
      </c>
      <c r="F12" s="254">
        <v>2454</v>
      </c>
      <c r="G12" s="254">
        <v>2514</v>
      </c>
      <c r="H12" s="254">
        <v>3293</v>
      </c>
      <c r="I12" s="254">
        <v>4117</v>
      </c>
      <c r="J12" s="257">
        <v>4258</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v>0.14894765245547759</v>
      </c>
      <c r="X12" s="257">
        <v>552</v>
      </c>
    </row>
    <row r="13" spans="1:26" x14ac:dyDescent="0.25">
      <c r="B13" s="303" t="s">
        <v>6</v>
      </c>
      <c r="C13" s="219"/>
      <c r="D13" s="253">
        <v>8956</v>
      </c>
      <c r="E13" s="254">
        <v>9040</v>
      </c>
      <c r="F13" s="254">
        <v>8082</v>
      </c>
      <c r="G13" s="254">
        <v>9950</v>
      </c>
      <c r="H13" s="254">
        <v>7071</v>
      </c>
      <c r="I13" s="254">
        <v>5826</v>
      </c>
      <c r="J13" s="257">
        <v>6555</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v>0.10576923076923084</v>
      </c>
      <c r="X13" s="257">
        <v>627</v>
      </c>
      <c r="Z13" s="224"/>
    </row>
    <row r="14" spans="1:26" x14ac:dyDescent="0.25">
      <c r="B14" s="303" t="s">
        <v>5</v>
      </c>
      <c r="C14" s="219"/>
      <c r="D14" s="253">
        <v>4667</v>
      </c>
      <c r="E14" s="254">
        <v>3990</v>
      </c>
      <c r="F14" s="254">
        <v>3899</v>
      </c>
      <c r="G14" s="254">
        <v>1365</v>
      </c>
      <c r="H14" s="254">
        <v>873</v>
      </c>
      <c r="I14" s="254">
        <v>1583</v>
      </c>
      <c r="J14" s="257">
        <v>824</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v>-0.29692832764505117</v>
      </c>
      <c r="X14" s="257">
        <v>-348</v>
      </c>
      <c r="Z14" s="224"/>
    </row>
    <row r="15" spans="1:26" x14ac:dyDescent="0.25">
      <c r="B15" s="303" t="s">
        <v>4</v>
      </c>
      <c r="C15" s="219"/>
      <c r="D15" s="253">
        <v>1471</v>
      </c>
      <c r="E15" s="254">
        <v>1593</v>
      </c>
      <c r="F15" s="254">
        <v>119</v>
      </c>
      <c r="G15" s="254">
        <v>186</v>
      </c>
      <c r="H15" s="254">
        <v>207</v>
      </c>
      <c r="I15" s="254">
        <v>157</v>
      </c>
      <c r="J15" s="257">
        <v>130</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v>-0.10344827586206895</v>
      </c>
      <c r="X15" s="257">
        <v>-15</v>
      </c>
      <c r="Z15" s="224"/>
    </row>
    <row r="16" spans="1:26" x14ac:dyDescent="0.25">
      <c r="B16" s="303" t="s">
        <v>40</v>
      </c>
      <c r="C16" s="219"/>
      <c r="D16" s="253">
        <v>7126</v>
      </c>
      <c r="E16" s="254">
        <v>5895</v>
      </c>
      <c r="F16" s="254">
        <v>4923</v>
      </c>
      <c r="G16" s="254">
        <v>3015</v>
      </c>
      <c r="H16" s="254">
        <v>2591</v>
      </c>
      <c r="I16" s="254">
        <v>2478</v>
      </c>
      <c r="J16" s="257">
        <v>3916</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v>-4.8359659781287978E-2</v>
      </c>
      <c r="X16" s="257">
        <v>-199</v>
      </c>
      <c r="Z16" s="224"/>
    </row>
    <row r="17" spans="2:28" x14ac:dyDescent="0.25">
      <c r="B17" s="303" t="s">
        <v>41</v>
      </c>
      <c r="C17" s="219"/>
      <c r="D17" s="253">
        <v>75141</v>
      </c>
      <c r="E17" s="254">
        <v>76253</v>
      </c>
      <c r="F17" s="254">
        <v>73386</v>
      </c>
      <c r="G17" s="254">
        <v>78542</v>
      </c>
      <c r="H17" s="254">
        <v>69770</v>
      </c>
      <c r="I17" s="254">
        <v>48470</v>
      </c>
      <c r="J17" s="257">
        <v>41485</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v>-0.39058965243705379</v>
      </c>
      <c r="X17" s="257">
        <v>-26589</v>
      </c>
      <c r="Z17" s="224"/>
    </row>
    <row r="18" spans="2:28" x14ac:dyDescent="0.25">
      <c r="B18" s="303" t="s">
        <v>3</v>
      </c>
      <c r="C18" s="219"/>
      <c r="D18" s="253">
        <v>10677</v>
      </c>
      <c r="E18" s="254">
        <v>14865</v>
      </c>
      <c r="F18" s="254">
        <v>13381</v>
      </c>
      <c r="G18" s="254">
        <v>11826</v>
      </c>
      <c r="H18" s="254">
        <v>10571</v>
      </c>
      <c r="I18" s="254">
        <v>15501</v>
      </c>
      <c r="J18" s="257">
        <v>9918</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v>-0.40425276309466607</v>
      </c>
      <c r="X18" s="257">
        <v>-6730</v>
      </c>
      <c r="Z18" s="224"/>
    </row>
    <row r="19" spans="2:28" x14ac:dyDescent="0.25">
      <c r="B19" s="303" t="s">
        <v>2</v>
      </c>
      <c r="C19" s="219"/>
      <c r="D19" s="253">
        <v>4152</v>
      </c>
      <c r="E19" s="254">
        <v>7206</v>
      </c>
      <c r="F19" s="254">
        <v>5685</v>
      </c>
      <c r="G19" s="254">
        <v>5272</v>
      </c>
      <c r="H19" s="254">
        <v>6122</v>
      </c>
      <c r="I19" s="254">
        <v>5753</v>
      </c>
      <c r="J19" s="257">
        <v>4523</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v>-0.23468697123519455</v>
      </c>
      <c r="X19" s="257">
        <v>-1387</v>
      </c>
      <c r="Z19" s="224"/>
    </row>
    <row r="20" spans="2:28" x14ac:dyDescent="0.25">
      <c r="B20" s="303" t="s">
        <v>35</v>
      </c>
      <c r="C20" s="219"/>
      <c r="D20" s="253">
        <v>7804</v>
      </c>
      <c r="E20" s="254">
        <v>8456</v>
      </c>
      <c r="F20" s="254">
        <v>4923</v>
      </c>
      <c r="G20" s="254">
        <v>4018</v>
      </c>
      <c r="H20" s="254">
        <v>3271</v>
      </c>
      <c r="I20" s="254">
        <v>1893</v>
      </c>
      <c r="J20" s="257">
        <v>1377</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v>-0.33542471042471045</v>
      </c>
      <c r="X20" s="257">
        <v>-695</v>
      </c>
      <c r="Z20" s="224"/>
    </row>
    <row r="21" spans="2:28" x14ac:dyDescent="0.25">
      <c r="B21" s="303" t="s">
        <v>42</v>
      </c>
      <c r="C21" s="219"/>
      <c r="D21" s="253">
        <v>19669</v>
      </c>
      <c r="E21" s="254">
        <v>28300</v>
      </c>
      <c r="F21" s="254">
        <v>28494</v>
      </c>
      <c r="G21" s="254">
        <v>10563</v>
      </c>
      <c r="H21" s="254">
        <v>9303</v>
      </c>
      <c r="I21" s="254">
        <v>8062</v>
      </c>
      <c r="J21" s="257">
        <v>13162</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v>0.21029885057471254</v>
      </c>
      <c r="X21" s="257">
        <v>2287</v>
      </c>
      <c r="Z21" s="224"/>
    </row>
    <row r="22" spans="2:28" x14ac:dyDescent="0.25">
      <c r="B22" s="303" t="s">
        <v>43</v>
      </c>
      <c r="C22" s="219"/>
      <c r="D22" s="253">
        <v>4430</v>
      </c>
      <c r="E22" s="254">
        <v>6258</v>
      </c>
      <c r="F22" s="254">
        <v>4718</v>
      </c>
      <c r="G22" s="254">
        <v>5035</v>
      </c>
      <c r="H22" s="254">
        <v>6525</v>
      </c>
      <c r="I22" s="254">
        <v>7096</v>
      </c>
      <c r="J22" s="257">
        <v>6047</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v>1.5449202350965585E-2</v>
      </c>
      <c r="X22" s="257">
        <v>92</v>
      </c>
      <c r="Z22" s="224"/>
    </row>
    <row r="23" spans="2:28" x14ac:dyDescent="0.25">
      <c r="B23" s="303" t="s">
        <v>44</v>
      </c>
      <c r="C23" s="219"/>
      <c r="D23" s="253">
        <v>1465</v>
      </c>
      <c r="E23" s="254">
        <v>836</v>
      </c>
      <c r="F23" s="254">
        <v>801</v>
      </c>
      <c r="G23" s="254">
        <v>1019</v>
      </c>
      <c r="H23" s="254">
        <v>768</v>
      </c>
      <c r="I23" s="254">
        <v>659</v>
      </c>
      <c r="J23" s="257">
        <v>577</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v>-0.17806267806267806</v>
      </c>
      <c r="X23" s="257">
        <v>-125</v>
      </c>
      <c r="Z23" s="224"/>
    </row>
    <row r="24" spans="2:28" x14ac:dyDescent="0.25">
      <c r="B24" s="303" t="s">
        <v>45</v>
      </c>
      <c r="C24" s="219"/>
      <c r="D24" s="253">
        <v>13794</v>
      </c>
      <c r="E24" s="254">
        <v>13680</v>
      </c>
      <c r="F24" s="254">
        <v>13558</v>
      </c>
      <c r="G24" s="254">
        <v>13090</v>
      </c>
      <c r="H24" s="254">
        <v>13861</v>
      </c>
      <c r="I24" s="254">
        <v>14769</v>
      </c>
      <c r="J24" s="257">
        <v>14326</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v>7.3834470149778397E-3</v>
      </c>
      <c r="X24" s="257">
        <v>105</v>
      </c>
      <c r="Z24" s="224"/>
    </row>
    <row r="25" spans="2:28" x14ac:dyDescent="0.25">
      <c r="B25" s="303" t="s">
        <v>46</v>
      </c>
      <c r="C25" s="219"/>
      <c r="D25" s="253">
        <v>3067</v>
      </c>
      <c r="E25" s="254">
        <v>3116</v>
      </c>
      <c r="F25" s="254">
        <v>3168</v>
      </c>
      <c r="G25" s="254">
        <v>3686</v>
      </c>
      <c r="H25" s="254">
        <v>1997</v>
      </c>
      <c r="I25" s="254">
        <v>1466</v>
      </c>
      <c r="J25" s="257">
        <v>1414</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v>-0.11180904522613067</v>
      </c>
      <c r="X25" s="257">
        <v>-178</v>
      </c>
      <c r="Z25" s="224"/>
    </row>
    <row r="26" spans="2:28" x14ac:dyDescent="0.25">
      <c r="B26" s="305" t="s">
        <v>1</v>
      </c>
      <c r="C26" s="219"/>
      <c r="D26" s="260">
        <v>186</v>
      </c>
      <c r="E26" s="261">
        <v>148</v>
      </c>
      <c r="F26" s="261">
        <v>243</v>
      </c>
      <c r="G26" s="261">
        <v>188</v>
      </c>
      <c r="H26" s="261">
        <v>251</v>
      </c>
      <c r="I26" s="261">
        <v>321</v>
      </c>
      <c r="J26" s="265">
        <v>297</v>
      </c>
      <c r="K26" s="1227"/>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v>-0.21635883905013198</v>
      </c>
      <c r="X26" s="257">
        <v>-82</v>
      </c>
      <c r="Z26" s="224"/>
      <c r="AA26" s="224"/>
      <c r="AB26" s="286"/>
    </row>
    <row r="27" spans="2:28" x14ac:dyDescent="0.25">
      <c r="B27" s="235" t="s">
        <v>0</v>
      </c>
      <c r="C27" s="219"/>
      <c r="D27" s="1228">
        <f>SUM(D9:D26)</f>
        <v>250037</v>
      </c>
      <c r="E27" s="306">
        <f>SUM(E9:E26)</f>
        <v>269854</v>
      </c>
      <c r="F27" s="307">
        <f>SUM(F9:F26)</f>
        <v>232243</v>
      </c>
      <c r="G27" s="306">
        <f>SUM(G9:G26)</f>
        <v>193436</v>
      </c>
      <c r="H27" s="307">
        <v>177423</v>
      </c>
      <c r="I27" s="306">
        <v>155241</v>
      </c>
      <c r="J27" s="306">
        <f>SUM(J9:J26)</f>
        <v>134511</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v>-0.28432561851556259</v>
      </c>
      <c r="X27" s="243">
        <v>-53439</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3" t="s">
        <v>464</v>
      </c>
      <c r="C6" s="1493"/>
      <c r="D6" s="1493"/>
      <c r="E6" s="1493"/>
      <c r="F6" s="1493"/>
      <c r="G6" s="1493"/>
      <c r="H6" s="1493"/>
      <c r="I6" s="1493"/>
      <c r="J6" s="1493"/>
      <c r="K6" s="1493"/>
      <c r="L6" s="1493"/>
      <c r="M6" s="1493"/>
      <c r="N6" s="1493"/>
      <c r="O6" s="1018"/>
    </row>
    <row r="7" spans="1:17" s="621" customFormat="1" ht="24.75" customHeight="1" x14ac:dyDescent="0.2">
      <c r="A7" s="1017"/>
      <c r="B7" s="1493"/>
      <c r="C7" s="1493"/>
      <c r="D7" s="1493"/>
      <c r="E7" s="1493"/>
      <c r="F7" s="1493"/>
      <c r="G7" s="1493"/>
      <c r="H7" s="1493"/>
      <c r="I7" s="1493"/>
      <c r="J7" s="1493"/>
      <c r="K7" s="1493"/>
      <c r="L7" s="1493"/>
      <c r="M7" s="1493"/>
      <c r="N7" s="1493"/>
      <c r="O7" s="1018"/>
    </row>
    <row r="8" spans="1:17" s="621" customFormat="1" ht="15.75" customHeight="1" x14ac:dyDescent="0.2">
      <c r="A8" s="1017"/>
      <c r="B8" s="1632" t="s">
        <v>491</v>
      </c>
      <c r="C8" s="1632"/>
      <c r="D8" s="1632"/>
      <c r="E8" s="1632"/>
      <c r="F8" s="1632"/>
      <c r="G8" s="1632"/>
      <c r="H8" s="1632"/>
      <c r="I8" s="1632"/>
      <c r="J8" s="1632"/>
      <c r="K8" s="1632"/>
      <c r="L8" s="1632"/>
      <c r="M8" s="1632"/>
      <c r="N8" s="1632"/>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3" t="s">
        <v>33</v>
      </c>
      <c r="D11" s="1633"/>
      <c r="E11" s="1633"/>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139163</v>
      </c>
      <c r="D13" s="1021">
        <v>131417</v>
      </c>
      <c r="E13" s="1021">
        <v>7746</v>
      </c>
      <c r="F13" s="1022">
        <v>0.94433865323397748</v>
      </c>
      <c r="G13" s="1022">
        <v>5.5661346766022579E-2</v>
      </c>
      <c r="I13" s="101">
        <v>9</v>
      </c>
      <c r="J13" s="101">
        <v>1</v>
      </c>
      <c r="K13" s="101">
        <v>8</v>
      </c>
      <c r="L13" s="101" t="s">
        <v>4</v>
      </c>
      <c r="M13" s="1021">
        <v>41096</v>
      </c>
      <c r="N13" s="1021">
        <v>53</v>
      </c>
      <c r="O13" s="1022">
        <v>0.99871199786143039</v>
      </c>
      <c r="P13" s="1022">
        <v>1.2880021385695886E-3</v>
      </c>
      <c r="Q13" s="1022">
        <v>0.93362045403722083</v>
      </c>
    </row>
    <row r="14" spans="1:17" s="101" customFormat="1" x14ac:dyDescent="0.25">
      <c r="B14" s="101" t="s">
        <v>7</v>
      </c>
      <c r="C14" s="1021">
        <v>15348</v>
      </c>
      <c r="D14" s="1021">
        <v>15328</v>
      </c>
      <c r="E14" s="1021">
        <v>20</v>
      </c>
      <c r="F14" s="1022">
        <v>0.99869689861871258</v>
      </c>
      <c r="G14" s="1022">
        <v>1.3031013812874641E-3</v>
      </c>
      <c r="I14" s="101">
        <v>2</v>
      </c>
      <c r="J14" s="101">
        <v>2</v>
      </c>
      <c r="K14" s="101">
        <v>2</v>
      </c>
      <c r="L14" s="101" t="s">
        <v>7</v>
      </c>
      <c r="M14" s="1021">
        <v>15328</v>
      </c>
      <c r="N14" s="1021">
        <v>20</v>
      </c>
      <c r="O14" s="1022">
        <v>0.99869689861871258</v>
      </c>
      <c r="P14" s="1022">
        <v>1.3031013812874641E-3</v>
      </c>
      <c r="Q14" s="1022">
        <v>0.93362045403722083</v>
      </c>
    </row>
    <row r="15" spans="1:17" s="101" customFormat="1" x14ac:dyDescent="0.25">
      <c r="B15" s="101" t="s">
        <v>37</v>
      </c>
      <c r="C15" s="1021">
        <v>10758</v>
      </c>
      <c r="D15" s="1021">
        <v>10599</v>
      </c>
      <c r="E15" s="1021">
        <v>159</v>
      </c>
      <c r="F15" s="1022">
        <v>0.98522030117122139</v>
      </c>
      <c r="G15" s="1022">
        <v>1.4779698828778583E-2</v>
      </c>
      <c r="I15" s="101">
        <v>4</v>
      </c>
      <c r="J15" s="101">
        <v>3</v>
      </c>
      <c r="K15" s="101">
        <v>13</v>
      </c>
      <c r="L15" s="101" t="s">
        <v>35</v>
      </c>
      <c r="M15" s="1021">
        <v>26388</v>
      </c>
      <c r="N15" s="1021">
        <v>232</v>
      </c>
      <c r="O15" s="1022">
        <v>0.99128474830954172</v>
      </c>
      <c r="P15" s="1022">
        <v>8.7152516904583019E-3</v>
      </c>
      <c r="Q15" s="1022">
        <v>0.93362045403722083</v>
      </c>
    </row>
    <row r="16" spans="1:17" s="101" customFormat="1" x14ac:dyDescent="0.25">
      <c r="B16" s="101" t="s">
        <v>38</v>
      </c>
      <c r="C16" s="1021">
        <v>11380</v>
      </c>
      <c r="D16" s="1021">
        <v>10274</v>
      </c>
      <c r="E16" s="1021">
        <v>1106</v>
      </c>
      <c r="F16" s="1022">
        <v>0.90281195079086118</v>
      </c>
      <c r="G16" s="1022">
        <v>9.7188049209138844E-2</v>
      </c>
      <c r="I16" s="101">
        <v>14</v>
      </c>
      <c r="J16" s="101">
        <v>4</v>
      </c>
      <c r="K16" s="101">
        <v>3</v>
      </c>
      <c r="L16" s="101" t="s">
        <v>37</v>
      </c>
      <c r="M16" s="1021">
        <v>10599</v>
      </c>
      <c r="N16" s="1021">
        <v>159</v>
      </c>
      <c r="O16" s="1022">
        <v>0.98522030117122139</v>
      </c>
      <c r="P16" s="1022">
        <v>1.4779698828778583E-2</v>
      </c>
      <c r="Q16" s="1022">
        <v>0.93362045403722083</v>
      </c>
    </row>
    <row r="17" spans="2:17" s="101" customFormat="1" x14ac:dyDescent="0.25">
      <c r="B17" s="101" t="s">
        <v>6</v>
      </c>
      <c r="C17" s="1021">
        <v>17503</v>
      </c>
      <c r="D17" s="1021">
        <v>15269</v>
      </c>
      <c r="E17" s="1021">
        <v>2234</v>
      </c>
      <c r="F17" s="1022">
        <v>0.87236473747357601</v>
      </c>
      <c r="G17" s="1022">
        <v>0.12763526252642404</v>
      </c>
      <c r="I17" s="101">
        <v>20</v>
      </c>
      <c r="J17" s="101">
        <v>5</v>
      </c>
      <c r="K17" s="101">
        <v>17</v>
      </c>
      <c r="L17" s="101" t="s">
        <v>44</v>
      </c>
      <c r="M17" s="1021">
        <v>6229</v>
      </c>
      <c r="N17" s="1021">
        <v>145</v>
      </c>
      <c r="O17" s="1022">
        <v>0.97725133354251648</v>
      </c>
      <c r="P17" s="1022">
        <v>2.2748666457483527E-2</v>
      </c>
      <c r="Q17" s="1022">
        <v>0.93362045403722083</v>
      </c>
    </row>
    <row r="18" spans="2:17" s="101" customFormat="1" x14ac:dyDescent="0.25">
      <c r="B18" s="101" t="s">
        <v>5</v>
      </c>
      <c r="C18" s="1021">
        <v>8008</v>
      </c>
      <c r="D18" s="1021">
        <v>7739</v>
      </c>
      <c r="E18" s="1021">
        <v>269</v>
      </c>
      <c r="F18" s="1022">
        <v>0.96640859140859137</v>
      </c>
      <c r="G18" s="1022">
        <v>3.3591408591408592E-2</v>
      </c>
      <c r="I18" s="101">
        <v>6</v>
      </c>
      <c r="J18" s="101">
        <v>6</v>
      </c>
      <c r="K18" s="101">
        <v>6</v>
      </c>
      <c r="L18" s="101" t="s">
        <v>5</v>
      </c>
      <c r="M18" s="1021">
        <v>7739</v>
      </c>
      <c r="N18" s="1021">
        <v>269</v>
      </c>
      <c r="O18" s="1022">
        <v>0.96640859140859137</v>
      </c>
      <c r="P18" s="1022">
        <v>3.3591408591408592E-2</v>
      </c>
      <c r="Q18" s="1022">
        <v>0.93362045403722083</v>
      </c>
    </row>
    <row r="19" spans="2:17" s="101" customFormat="1" x14ac:dyDescent="0.25">
      <c r="B19" s="101" t="s">
        <v>40</v>
      </c>
      <c r="C19" s="1021">
        <v>25770</v>
      </c>
      <c r="D19" s="1021">
        <v>24523</v>
      </c>
      <c r="E19" s="1021">
        <v>1247</v>
      </c>
      <c r="F19" s="1022">
        <v>0.95161039968956151</v>
      </c>
      <c r="G19" s="1022">
        <v>4.8389600310438492E-2</v>
      </c>
      <c r="I19" s="101">
        <v>8</v>
      </c>
      <c r="J19" s="101">
        <v>7</v>
      </c>
      <c r="K19" s="101">
        <v>10</v>
      </c>
      <c r="L19" s="101" t="s">
        <v>39</v>
      </c>
      <c r="M19" s="1021">
        <v>557</v>
      </c>
      <c r="N19" s="1021">
        <v>20</v>
      </c>
      <c r="O19" s="1022">
        <v>0.96533795493934138</v>
      </c>
      <c r="P19" s="1022">
        <v>3.4662045060658578E-2</v>
      </c>
      <c r="Q19" s="1022">
        <v>0.93362045403722083</v>
      </c>
    </row>
    <row r="20" spans="2:17" s="101" customFormat="1" x14ac:dyDescent="0.25">
      <c r="B20" s="101" t="s">
        <v>4</v>
      </c>
      <c r="C20" s="1021">
        <v>41149</v>
      </c>
      <c r="D20" s="1021">
        <v>41096</v>
      </c>
      <c r="E20" s="1021">
        <v>53</v>
      </c>
      <c r="F20" s="1022">
        <v>0.99871199786143039</v>
      </c>
      <c r="G20" s="1022">
        <v>1.2880021385695886E-3</v>
      </c>
      <c r="I20" s="101">
        <v>1</v>
      </c>
      <c r="J20" s="101">
        <v>8</v>
      </c>
      <c r="K20" s="101">
        <v>7</v>
      </c>
      <c r="L20" s="101" t="s">
        <v>40</v>
      </c>
      <c r="M20" s="1021">
        <v>24523</v>
      </c>
      <c r="N20" s="1021">
        <v>1247</v>
      </c>
      <c r="O20" s="1022">
        <v>0.95161039968956151</v>
      </c>
      <c r="P20" s="1022">
        <v>4.8389600310438492E-2</v>
      </c>
      <c r="Q20" s="1022">
        <v>0.93362045403722083</v>
      </c>
    </row>
    <row r="21" spans="2:17" s="101" customFormat="1" x14ac:dyDescent="0.25">
      <c r="B21" s="101" t="s">
        <v>41</v>
      </c>
      <c r="C21" s="1021">
        <v>99667</v>
      </c>
      <c r="D21" s="1021">
        <v>87700</v>
      </c>
      <c r="E21" s="1021">
        <v>11967</v>
      </c>
      <c r="F21" s="1022">
        <v>0.87993016745763397</v>
      </c>
      <c r="G21" s="1022">
        <v>0.12006983254236608</v>
      </c>
      <c r="I21" s="101">
        <v>18</v>
      </c>
      <c r="J21" s="101">
        <v>9</v>
      </c>
      <c r="K21" s="101">
        <v>1</v>
      </c>
      <c r="L21" s="101" t="s">
        <v>8</v>
      </c>
      <c r="M21" s="1021">
        <v>131417</v>
      </c>
      <c r="N21" s="1021">
        <v>7746</v>
      </c>
      <c r="O21" s="1022">
        <v>0.94433865323397748</v>
      </c>
      <c r="P21" s="1022">
        <v>5.5661346766022579E-2</v>
      </c>
      <c r="Q21" s="1022">
        <v>0.93362045403722083</v>
      </c>
    </row>
    <row r="22" spans="2:17" s="101" customFormat="1" x14ac:dyDescent="0.25">
      <c r="B22" s="101" t="s">
        <v>39</v>
      </c>
      <c r="C22" s="1021">
        <v>577</v>
      </c>
      <c r="D22" s="1021">
        <v>557</v>
      </c>
      <c r="E22" s="1021">
        <v>20</v>
      </c>
      <c r="F22" s="1022">
        <v>0.96533795493934138</v>
      </c>
      <c r="G22" s="1022">
        <v>3.4662045060658578E-2</v>
      </c>
      <c r="I22" s="101">
        <v>7</v>
      </c>
      <c r="J22" s="101">
        <v>10</v>
      </c>
      <c r="K22" s="101">
        <v>11</v>
      </c>
      <c r="L22" s="101" t="s">
        <v>3</v>
      </c>
      <c r="M22" s="1021">
        <v>59504</v>
      </c>
      <c r="N22" s="1021">
        <v>3552</v>
      </c>
      <c r="O22" s="1022">
        <v>0.94366911951281396</v>
      </c>
      <c r="P22" s="1022">
        <v>5.6330880487185993E-2</v>
      </c>
      <c r="Q22" s="1022">
        <v>0.93362045403722083</v>
      </c>
    </row>
    <row r="23" spans="2:17" s="101" customFormat="1" x14ac:dyDescent="0.25">
      <c r="B23" s="101" t="s">
        <v>3</v>
      </c>
      <c r="C23" s="1021">
        <v>63056</v>
      </c>
      <c r="D23" s="1021">
        <v>59504</v>
      </c>
      <c r="E23" s="1021">
        <v>3552</v>
      </c>
      <c r="F23" s="1022">
        <v>0.94366911951281396</v>
      </c>
      <c r="G23" s="1022">
        <v>5.6330880487185993E-2</v>
      </c>
      <c r="I23" s="101">
        <v>10</v>
      </c>
      <c r="J23" s="101">
        <v>11</v>
      </c>
      <c r="K23" s="101">
        <v>14</v>
      </c>
      <c r="L23" s="101" t="s">
        <v>42</v>
      </c>
      <c r="M23" s="1021">
        <v>69449</v>
      </c>
      <c r="N23" s="1021">
        <v>4308</v>
      </c>
      <c r="O23" s="1022">
        <v>0.94159198448960779</v>
      </c>
      <c r="P23" s="1022">
        <v>5.8408015510392236E-2</v>
      </c>
      <c r="Q23" s="1022">
        <v>0.93362045403722083</v>
      </c>
    </row>
    <row r="24" spans="2:17" s="101" customFormat="1" x14ac:dyDescent="0.25">
      <c r="B24" s="101" t="s">
        <v>2</v>
      </c>
      <c r="C24" s="1021">
        <v>13509</v>
      </c>
      <c r="D24" s="1021">
        <v>12147</v>
      </c>
      <c r="E24" s="1021">
        <v>1362</v>
      </c>
      <c r="F24" s="1022">
        <v>0.89917832556073729</v>
      </c>
      <c r="G24" s="1022">
        <v>0.10082167443926271</v>
      </c>
      <c r="I24" s="101">
        <v>16</v>
      </c>
      <c r="J24" s="101">
        <v>12</v>
      </c>
      <c r="K24" s="101">
        <v>20</v>
      </c>
      <c r="L24" s="101" t="s">
        <v>108</v>
      </c>
      <c r="M24" s="1021">
        <v>563622</v>
      </c>
      <c r="N24" s="1021">
        <v>40073</v>
      </c>
      <c r="O24" s="1022">
        <v>0.93362045403722083</v>
      </c>
      <c r="P24" s="1022">
        <v>6.6379545962779216E-2</v>
      </c>
      <c r="Q24" s="1022">
        <v>0.93362045403722083</v>
      </c>
    </row>
    <row r="25" spans="2:17" s="101" customFormat="1" x14ac:dyDescent="0.25">
      <c r="B25" s="101" t="s">
        <v>35</v>
      </c>
      <c r="C25" s="1021">
        <v>26620</v>
      </c>
      <c r="D25" s="1021">
        <v>26388</v>
      </c>
      <c r="E25" s="1021">
        <v>232</v>
      </c>
      <c r="F25" s="1022">
        <v>0.99128474830954172</v>
      </c>
      <c r="G25" s="1022">
        <v>8.7152516904583019E-3</v>
      </c>
      <c r="I25" s="101">
        <v>3</v>
      </c>
      <c r="J25" s="101">
        <v>13</v>
      </c>
      <c r="K25" s="101">
        <v>19</v>
      </c>
      <c r="L25" s="101" t="s">
        <v>46</v>
      </c>
      <c r="M25" s="1021">
        <v>4033</v>
      </c>
      <c r="N25" s="1021">
        <v>388</v>
      </c>
      <c r="O25" s="1022">
        <v>0.91223705044107672</v>
      </c>
      <c r="P25" s="1022">
        <v>8.7762949558923317E-2</v>
      </c>
      <c r="Q25" s="1022">
        <v>0.93362045403722083</v>
      </c>
    </row>
    <row r="26" spans="2:17" s="101" customFormat="1" x14ac:dyDescent="0.25">
      <c r="B26" s="101" t="s">
        <v>42</v>
      </c>
      <c r="C26" s="1021">
        <v>73757</v>
      </c>
      <c r="D26" s="1021">
        <v>69449</v>
      </c>
      <c r="E26" s="1021">
        <v>4308</v>
      </c>
      <c r="F26" s="1022">
        <v>0.94159198448960779</v>
      </c>
      <c r="G26" s="1022">
        <v>5.8408015510392236E-2</v>
      </c>
      <c r="I26" s="101">
        <v>11</v>
      </c>
      <c r="J26" s="101">
        <v>14</v>
      </c>
      <c r="K26" s="101">
        <v>4</v>
      </c>
      <c r="L26" s="101" t="s">
        <v>38</v>
      </c>
      <c r="M26" s="1021">
        <v>10274</v>
      </c>
      <c r="N26" s="1021">
        <v>1106</v>
      </c>
      <c r="O26" s="1022">
        <v>0.90281195079086118</v>
      </c>
      <c r="P26" s="1022">
        <v>9.7188049209138844E-2</v>
      </c>
      <c r="Q26" s="1022">
        <v>0.93362045403722083</v>
      </c>
    </row>
    <row r="27" spans="2:17" s="101" customFormat="1" x14ac:dyDescent="0.25">
      <c r="B27" s="101" t="s">
        <v>47</v>
      </c>
      <c r="C27" s="1021">
        <v>853</v>
      </c>
      <c r="D27" s="1021">
        <v>766</v>
      </c>
      <c r="E27" s="1021">
        <v>87</v>
      </c>
      <c r="F27" s="1022">
        <v>0.89800703399765536</v>
      </c>
      <c r="G27" s="1022">
        <v>0.10199296600234467</v>
      </c>
      <c r="I27" s="101">
        <v>17</v>
      </c>
      <c r="J27" s="101">
        <v>15</v>
      </c>
      <c r="K27" s="101">
        <v>16</v>
      </c>
      <c r="L27" s="101" t="s">
        <v>43</v>
      </c>
      <c r="M27" s="1021">
        <v>17119</v>
      </c>
      <c r="N27" s="1021">
        <v>1857</v>
      </c>
      <c r="O27" s="1022">
        <v>0.90213954468802693</v>
      </c>
      <c r="P27" s="1022">
        <v>9.7860455311973016E-2</v>
      </c>
      <c r="Q27" s="1022">
        <v>0.93362045403722083</v>
      </c>
    </row>
    <row r="28" spans="2:17" s="101" customFormat="1" x14ac:dyDescent="0.25">
      <c r="B28" s="101" t="s">
        <v>43</v>
      </c>
      <c r="C28" s="1021">
        <v>18976</v>
      </c>
      <c r="D28" s="1021">
        <v>17119</v>
      </c>
      <c r="E28" s="1021">
        <v>1857</v>
      </c>
      <c r="F28" s="1022">
        <v>0.90213954468802693</v>
      </c>
      <c r="G28" s="1022">
        <v>9.7860455311973016E-2</v>
      </c>
      <c r="I28" s="101">
        <v>15</v>
      </c>
      <c r="J28" s="101">
        <v>16</v>
      </c>
      <c r="K28" s="101">
        <v>12</v>
      </c>
      <c r="L28" s="101" t="s">
        <v>2</v>
      </c>
      <c r="M28" s="1021">
        <v>12147</v>
      </c>
      <c r="N28" s="1021">
        <v>1362</v>
      </c>
      <c r="O28" s="1022">
        <v>0.89917832556073729</v>
      </c>
      <c r="P28" s="1022">
        <v>0.10082167443926271</v>
      </c>
      <c r="Q28" s="1022">
        <v>0.93362045403722083</v>
      </c>
    </row>
    <row r="29" spans="2:17" s="101" customFormat="1" x14ac:dyDescent="0.25">
      <c r="B29" s="101" t="s">
        <v>44</v>
      </c>
      <c r="C29" s="1021">
        <v>6374</v>
      </c>
      <c r="D29" s="1021">
        <v>6229</v>
      </c>
      <c r="E29" s="1021">
        <v>145</v>
      </c>
      <c r="F29" s="1022">
        <v>0.97725133354251648</v>
      </c>
      <c r="G29" s="1022">
        <v>2.2748666457483527E-2</v>
      </c>
      <c r="I29" s="101">
        <v>5</v>
      </c>
      <c r="J29" s="101">
        <v>17</v>
      </c>
      <c r="K29" s="101">
        <v>15</v>
      </c>
      <c r="L29" s="101" t="s">
        <v>47</v>
      </c>
      <c r="M29" s="1021">
        <v>766</v>
      </c>
      <c r="N29" s="1021">
        <v>87</v>
      </c>
      <c r="O29" s="1022">
        <v>0.89800703399765536</v>
      </c>
      <c r="P29" s="1022">
        <v>0.10199296600234467</v>
      </c>
      <c r="Q29" s="1022">
        <v>0.93362045403722083</v>
      </c>
    </row>
    <row r="30" spans="2:17" s="101" customFormat="1" x14ac:dyDescent="0.25">
      <c r="B30" s="101" t="s">
        <v>45</v>
      </c>
      <c r="C30" s="1021">
        <v>26806</v>
      </c>
      <c r="D30" s="1021">
        <v>23485</v>
      </c>
      <c r="E30" s="1021">
        <v>3321</v>
      </c>
      <c r="F30" s="1022">
        <v>0.87610982615832278</v>
      </c>
      <c r="G30" s="1022">
        <v>0.12389017384167723</v>
      </c>
      <c r="I30" s="101">
        <v>19</v>
      </c>
      <c r="J30" s="101">
        <v>18</v>
      </c>
      <c r="K30" s="101">
        <v>9</v>
      </c>
      <c r="L30" s="101" t="s">
        <v>41</v>
      </c>
      <c r="M30" s="1021">
        <v>87700</v>
      </c>
      <c r="N30" s="1021">
        <v>11967</v>
      </c>
      <c r="O30" s="1022">
        <v>0.87993016745763397</v>
      </c>
      <c r="P30" s="1022">
        <v>0.12006983254236608</v>
      </c>
      <c r="Q30" s="1022">
        <v>0.93362045403722083</v>
      </c>
    </row>
    <row r="31" spans="2:17" s="101" customFormat="1" x14ac:dyDescent="0.25">
      <c r="B31" s="101" t="s">
        <v>46</v>
      </c>
      <c r="C31" s="1021">
        <v>4421</v>
      </c>
      <c r="D31" s="1021">
        <v>4033</v>
      </c>
      <c r="E31" s="1021">
        <v>388</v>
      </c>
      <c r="F31" s="1022">
        <v>0.91223705044107672</v>
      </c>
      <c r="G31" s="1022">
        <v>8.7762949558923317E-2</v>
      </c>
      <c r="I31" s="101">
        <v>13</v>
      </c>
      <c r="J31" s="101">
        <v>19</v>
      </c>
      <c r="K31" s="101">
        <v>18</v>
      </c>
      <c r="L31" s="101" t="s">
        <v>45</v>
      </c>
      <c r="M31" s="1021">
        <v>23485</v>
      </c>
      <c r="N31" s="1021">
        <v>3321</v>
      </c>
      <c r="O31" s="1022">
        <v>0.87610982615832278</v>
      </c>
      <c r="P31" s="1022">
        <v>0.12389017384167723</v>
      </c>
      <c r="Q31" s="1022">
        <v>0.93362045403722083</v>
      </c>
    </row>
    <row r="32" spans="2:17" s="101" customFormat="1" x14ac:dyDescent="0.25">
      <c r="B32" s="104" t="s">
        <v>108</v>
      </c>
      <c r="C32" s="105">
        <v>603695</v>
      </c>
      <c r="D32" s="105">
        <v>563622</v>
      </c>
      <c r="E32" s="105">
        <v>40073</v>
      </c>
      <c r="F32" s="106">
        <v>0.93362045403722083</v>
      </c>
      <c r="G32" s="106">
        <v>6.6379545962779216E-2</v>
      </c>
      <c r="I32" s="101">
        <v>12</v>
      </c>
      <c r="J32" s="101">
        <v>20</v>
      </c>
      <c r="K32" s="101">
        <v>5</v>
      </c>
      <c r="L32" s="101" t="s">
        <v>6</v>
      </c>
      <c r="M32" s="1021">
        <v>15269</v>
      </c>
      <c r="N32" s="1021">
        <v>2234</v>
      </c>
      <c r="O32" s="1022">
        <v>0.87236473747357601</v>
      </c>
      <c r="P32" s="1022">
        <v>0.12763526252642404</v>
      </c>
      <c r="Q32" s="1022">
        <v>0.93362045403722083</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4"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3" t="s">
        <v>465</v>
      </c>
      <c r="C6" s="1493"/>
      <c r="D6" s="1493"/>
      <c r="E6" s="1493"/>
      <c r="F6" s="1493"/>
      <c r="G6" s="1493"/>
      <c r="H6" s="1493"/>
      <c r="I6" s="1493"/>
      <c r="J6" s="1493"/>
      <c r="K6" s="1493"/>
      <c r="L6" s="1493"/>
      <c r="M6" s="1493"/>
      <c r="N6" s="1493"/>
      <c r="O6" s="1018"/>
    </row>
    <row r="7" spans="1:17" s="621" customFormat="1" ht="24.75" customHeight="1" x14ac:dyDescent="0.2">
      <c r="A7" s="1017"/>
      <c r="B7" s="1493"/>
      <c r="C7" s="1493"/>
      <c r="D7" s="1493"/>
      <c r="E7" s="1493"/>
      <c r="F7" s="1493"/>
      <c r="G7" s="1493"/>
      <c r="H7" s="1493"/>
      <c r="I7" s="1493"/>
      <c r="J7" s="1493"/>
      <c r="K7" s="1493"/>
      <c r="L7" s="1493"/>
      <c r="M7" s="1493"/>
      <c r="N7" s="1493"/>
      <c r="O7" s="1018"/>
    </row>
    <row r="8" spans="1:17" s="621" customFormat="1" ht="15.75" customHeight="1" x14ac:dyDescent="0.2">
      <c r="A8" s="1017"/>
      <c r="B8" s="1632" t="s">
        <v>491</v>
      </c>
      <c r="C8" s="1632"/>
      <c r="D8" s="1632"/>
      <c r="E8" s="1632"/>
      <c r="F8" s="1632"/>
      <c r="G8" s="1632"/>
      <c r="H8" s="1632"/>
      <c r="I8" s="1632"/>
      <c r="J8" s="1632"/>
      <c r="K8" s="1632"/>
      <c r="L8" s="1632"/>
      <c r="M8" s="1632"/>
      <c r="N8" s="1632"/>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3" t="s">
        <v>48</v>
      </c>
      <c r="D11" s="1633"/>
      <c r="E11" s="1633"/>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95554</v>
      </c>
      <c r="D13" s="1021">
        <v>81342</v>
      </c>
      <c r="E13" s="1021">
        <v>14212</v>
      </c>
      <c r="F13" s="1022">
        <v>0.8512673462126128</v>
      </c>
      <c r="G13" s="1022">
        <v>0.14873265378738723</v>
      </c>
      <c r="I13" s="101">
        <v>13</v>
      </c>
      <c r="J13" s="101">
        <v>1</v>
      </c>
      <c r="K13" s="101">
        <v>8</v>
      </c>
      <c r="L13" s="101" t="s">
        <v>4</v>
      </c>
      <c r="M13" s="1021">
        <v>49199</v>
      </c>
      <c r="N13" s="1021">
        <v>55</v>
      </c>
      <c r="O13" s="1022">
        <v>0.99888333942420915</v>
      </c>
      <c r="P13" s="1022">
        <v>1.1166605757907987E-3</v>
      </c>
      <c r="Q13" s="1022">
        <v>0.87067155296950938</v>
      </c>
    </row>
    <row r="14" spans="1:17" s="101" customFormat="1" x14ac:dyDescent="0.25">
      <c r="B14" s="101" t="s">
        <v>7</v>
      </c>
      <c r="C14" s="1021">
        <v>14927</v>
      </c>
      <c r="D14" s="1021">
        <v>14861</v>
      </c>
      <c r="E14" s="1021">
        <v>66</v>
      </c>
      <c r="F14" s="1022">
        <v>0.99557848194546794</v>
      </c>
      <c r="G14" s="1022">
        <v>4.4215180545320561E-3</v>
      </c>
      <c r="I14" s="101">
        <v>2</v>
      </c>
      <c r="J14" s="101">
        <v>2</v>
      </c>
      <c r="K14" s="101">
        <v>2</v>
      </c>
      <c r="L14" s="101" t="s">
        <v>7</v>
      </c>
      <c r="M14" s="1021">
        <v>14861</v>
      </c>
      <c r="N14" s="1021">
        <v>66</v>
      </c>
      <c r="O14" s="1022">
        <v>0.99557848194546794</v>
      </c>
      <c r="P14" s="1022">
        <v>4.4215180545320561E-3</v>
      </c>
      <c r="Q14" s="1022">
        <v>0.87067155296950938</v>
      </c>
    </row>
    <row r="15" spans="1:17" s="101" customFormat="1" x14ac:dyDescent="0.25">
      <c r="B15" s="101" t="s">
        <v>37</v>
      </c>
      <c r="C15" s="1021">
        <v>13470</v>
      </c>
      <c r="D15" s="1021">
        <v>13171</v>
      </c>
      <c r="E15" s="1021">
        <v>299</v>
      </c>
      <c r="F15" s="1022">
        <v>0.9778025241276912</v>
      </c>
      <c r="G15" s="1022">
        <v>2.2197475872308834E-2</v>
      </c>
      <c r="I15" s="101">
        <v>3</v>
      </c>
      <c r="J15" s="101">
        <v>3</v>
      </c>
      <c r="K15" s="101">
        <v>3</v>
      </c>
      <c r="L15" s="101" t="s">
        <v>37</v>
      </c>
      <c r="M15" s="1021">
        <v>13171</v>
      </c>
      <c r="N15" s="1021">
        <v>299</v>
      </c>
      <c r="O15" s="1022">
        <v>0.9778025241276912</v>
      </c>
      <c r="P15" s="1022">
        <v>2.2197475872308834E-2</v>
      </c>
      <c r="Q15" s="1022">
        <v>0.87067155296950938</v>
      </c>
    </row>
    <row r="16" spans="1:17" s="101" customFormat="1" x14ac:dyDescent="0.25">
      <c r="B16" s="101" t="s">
        <v>38</v>
      </c>
      <c r="C16" s="1021">
        <v>15145</v>
      </c>
      <c r="D16" s="1021">
        <v>12671</v>
      </c>
      <c r="E16" s="1021">
        <v>2474</v>
      </c>
      <c r="F16" s="1022">
        <v>0.83664575767580063</v>
      </c>
      <c r="G16" s="1022">
        <v>0.1633542423241994</v>
      </c>
      <c r="I16" s="101">
        <v>16</v>
      </c>
      <c r="J16" s="101">
        <v>4</v>
      </c>
      <c r="K16" s="101">
        <v>13</v>
      </c>
      <c r="L16" s="101" t="s">
        <v>35</v>
      </c>
      <c r="M16" s="1021">
        <v>23692</v>
      </c>
      <c r="N16" s="1021">
        <v>1052</v>
      </c>
      <c r="O16" s="1022">
        <v>0.95748464274167477</v>
      </c>
      <c r="P16" s="1022">
        <v>4.2515357258325254E-2</v>
      </c>
      <c r="Q16" s="1022">
        <v>0.87067155296950938</v>
      </c>
    </row>
    <row r="17" spans="2:17" s="101" customFormat="1" x14ac:dyDescent="0.25">
      <c r="B17" s="101" t="s">
        <v>6</v>
      </c>
      <c r="C17" s="1021">
        <v>15960</v>
      </c>
      <c r="D17" s="1021">
        <v>13632</v>
      </c>
      <c r="E17" s="1021">
        <v>2328</v>
      </c>
      <c r="F17" s="1022">
        <v>0.85413533834586464</v>
      </c>
      <c r="G17" s="1022">
        <v>0.14586466165413534</v>
      </c>
      <c r="I17" s="101">
        <v>12</v>
      </c>
      <c r="J17" s="101">
        <v>5</v>
      </c>
      <c r="K17" s="101">
        <v>17</v>
      </c>
      <c r="L17" s="101" t="s">
        <v>44</v>
      </c>
      <c r="M17" s="1021">
        <v>6744</v>
      </c>
      <c r="N17" s="1021">
        <v>366</v>
      </c>
      <c r="O17" s="1022">
        <v>0.94852320675105484</v>
      </c>
      <c r="P17" s="1022">
        <v>5.1476793248945149E-2</v>
      </c>
      <c r="Q17" s="1022">
        <v>0.87067155296950938</v>
      </c>
    </row>
    <row r="18" spans="2:17" s="101" customFormat="1" x14ac:dyDescent="0.25">
      <c r="B18" s="101" t="s">
        <v>5</v>
      </c>
      <c r="C18" s="1021">
        <v>5219</v>
      </c>
      <c r="D18" s="1021">
        <v>4848</v>
      </c>
      <c r="E18" s="1021">
        <v>371</v>
      </c>
      <c r="F18" s="1022">
        <v>0.92891358497796517</v>
      </c>
      <c r="G18" s="1022">
        <v>7.1086415022034874E-2</v>
      </c>
      <c r="I18" s="101">
        <v>8</v>
      </c>
      <c r="J18" s="101">
        <v>6</v>
      </c>
      <c r="K18" s="101">
        <v>10</v>
      </c>
      <c r="L18" s="101" t="s">
        <v>39</v>
      </c>
      <c r="M18" s="1021">
        <v>619</v>
      </c>
      <c r="N18" s="1021">
        <v>38</v>
      </c>
      <c r="O18" s="1022">
        <v>0.9421613394216134</v>
      </c>
      <c r="P18" s="1022">
        <v>5.7838660578386603E-2</v>
      </c>
      <c r="Q18" s="1022">
        <v>0.87067155296950938</v>
      </c>
    </row>
    <row r="19" spans="2:17" s="101" customFormat="1" x14ac:dyDescent="0.25">
      <c r="B19" s="101" t="s">
        <v>40</v>
      </c>
      <c r="C19" s="1021">
        <v>29482</v>
      </c>
      <c r="D19" s="1021">
        <v>27532</v>
      </c>
      <c r="E19" s="1021">
        <v>1950</v>
      </c>
      <c r="F19" s="1022">
        <v>0.93385794722203375</v>
      </c>
      <c r="G19" s="1022">
        <v>6.6142052777966212E-2</v>
      </c>
      <c r="I19" s="101">
        <v>7</v>
      </c>
      <c r="J19" s="101">
        <v>7</v>
      </c>
      <c r="K19" s="101">
        <v>7</v>
      </c>
      <c r="L19" s="101" t="s">
        <v>40</v>
      </c>
      <c r="M19" s="1021">
        <v>27532</v>
      </c>
      <c r="N19" s="1021">
        <v>1950</v>
      </c>
      <c r="O19" s="1022">
        <v>0.93385794722203375</v>
      </c>
      <c r="P19" s="1022">
        <v>6.6142052777966212E-2</v>
      </c>
      <c r="Q19" s="1022">
        <v>0.87067155296950938</v>
      </c>
    </row>
    <row r="20" spans="2:17" s="101" customFormat="1" x14ac:dyDescent="0.25">
      <c r="B20" s="101" t="s">
        <v>4</v>
      </c>
      <c r="C20" s="1021">
        <v>49254</v>
      </c>
      <c r="D20" s="1021">
        <v>49199</v>
      </c>
      <c r="E20" s="1021">
        <v>55</v>
      </c>
      <c r="F20" s="1022">
        <v>0.99888333942420915</v>
      </c>
      <c r="G20" s="1022">
        <v>1.1166605757907987E-3</v>
      </c>
      <c r="I20" s="101">
        <v>1</v>
      </c>
      <c r="J20" s="101">
        <v>8</v>
      </c>
      <c r="K20" s="101">
        <v>6</v>
      </c>
      <c r="L20" s="101" t="s">
        <v>5</v>
      </c>
      <c r="M20" s="1021">
        <v>4848</v>
      </c>
      <c r="N20" s="1021">
        <v>371</v>
      </c>
      <c r="O20" s="1022">
        <v>0.92891358497796517</v>
      </c>
      <c r="P20" s="1022">
        <v>7.1086415022034874E-2</v>
      </c>
      <c r="Q20" s="1022">
        <v>0.87067155296950938</v>
      </c>
    </row>
    <row r="21" spans="2:17" s="101" customFormat="1" x14ac:dyDescent="0.25">
      <c r="B21" s="101" t="s">
        <v>41</v>
      </c>
      <c r="C21" s="1021">
        <v>112229</v>
      </c>
      <c r="D21" s="1021">
        <v>86967</v>
      </c>
      <c r="E21" s="1021">
        <v>25262</v>
      </c>
      <c r="F21" s="1022">
        <v>0.77490666405296316</v>
      </c>
      <c r="G21" s="1022">
        <v>0.22509333594703687</v>
      </c>
      <c r="I21" s="101">
        <v>18</v>
      </c>
      <c r="J21" s="101">
        <v>9</v>
      </c>
      <c r="K21" s="101">
        <v>11</v>
      </c>
      <c r="L21" s="101" t="s">
        <v>3</v>
      </c>
      <c r="M21" s="1021">
        <v>53314</v>
      </c>
      <c r="N21" s="1021">
        <v>4237</v>
      </c>
      <c r="O21" s="1022">
        <v>0.92637834268735553</v>
      </c>
      <c r="P21" s="1022">
        <v>7.3621657312644431E-2</v>
      </c>
      <c r="Q21" s="1022">
        <v>0.87067155296950938</v>
      </c>
    </row>
    <row r="22" spans="2:17" s="101" customFormat="1" x14ac:dyDescent="0.25">
      <c r="B22" s="101" t="s">
        <v>39</v>
      </c>
      <c r="C22" s="1021">
        <v>657</v>
      </c>
      <c r="D22" s="1021">
        <v>619</v>
      </c>
      <c r="E22" s="1021">
        <v>38</v>
      </c>
      <c r="F22" s="1022">
        <v>0.9421613394216134</v>
      </c>
      <c r="G22" s="1022">
        <v>5.7838660578386603E-2</v>
      </c>
      <c r="I22" s="101">
        <v>6</v>
      </c>
      <c r="J22" s="101">
        <v>10</v>
      </c>
      <c r="K22" s="101">
        <v>14</v>
      </c>
      <c r="L22" s="101" t="s">
        <v>42</v>
      </c>
      <c r="M22" s="1021">
        <v>53912</v>
      </c>
      <c r="N22" s="1021">
        <v>6913</v>
      </c>
      <c r="O22" s="1022">
        <v>0.88634607480476779</v>
      </c>
      <c r="P22" s="1022">
        <v>0.11365392519523222</v>
      </c>
      <c r="Q22" s="1022">
        <v>0.87067155296950938</v>
      </c>
    </row>
    <row r="23" spans="2:17" s="101" customFormat="1" x14ac:dyDescent="0.25">
      <c r="B23" s="101" t="s">
        <v>3</v>
      </c>
      <c r="C23" s="1021">
        <v>57551</v>
      </c>
      <c r="D23" s="1021">
        <v>53314</v>
      </c>
      <c r="E23" s="1021">
        <v>4237</v>
      </c>
      <c r="F23" s="1022">
        <v>0.92637834268735553</v>
      </c>
      <c r="G23" s="1022">
        <v>7.3621657312644431E-2</v>
      </c>
      <c r="I23" s="101">
        <v>9</v>
      </c>
      <c r="J23" s="101">
        <v>11</v>
      </c>
      <c r="K23" s="101">
        <v>20</v>
      </c>
      <c r="L23" s="101" t="s">
        <v>108</v>
      </c>
      <c r="M23" s="1021">
        <v>499634</v>
      </c>
      <c r="N23" s="1021">
        <v>74215</v>
      </c>
      <c r="O23" s="1022">
        <v>0.87067155296950938</v>
      </c>
      <c r="P23" s="1022">
        <v>0.1293284470304906</v>
      </c>
      <c r="Q23" s="1022">
        <v>0.87067155296950938</v>
      </c>
    </row>
    <row r="24" spans="2:17" s="101" customFormat="1" x14ac:dyDescent="0.25">
      <c r="B24" s="101" t="s">
        <v>2</v>
      </c>
      <c r="C24" s="1021">
        <v>14099</v>
      </c>
      <c r="D24" s="1021">
        <v>11813</v>
      </c>
      <c r="E24" s="1021">
        <v>2286</v>
      </c>
      <c r="F24" s="1022">
        <v>0.83786084119441095</v>
      </c>
      <c r="G24" s="1022">
        <v>0.16213915880558905</v>
      </c>
      <c r="I24" s="101">
        <v>15</v>
      </c>
      <c r="J24" s="101">
        <v>12</v>
      </c>
      <c r="K24" s="101">
        <v>5</v>
      </c>
      <c r="L24" s="101" t="s">
        <v>6</v>
      </c>
      <c r="M24" s="1021">
        <v>13632</v>
      </c>
      <c r="N24" s="1021">
        <v>2328</v>
      </c>
      <c r="O24" s="1022">
        <v>0.85413533834586464</v>
      </c>
      <c r="P24" s="1022">
        <v>0.14586466165413534</v>
      </c>
      <c r="Q24" s="1022">
        <v>0.87067155296950938</v>
      </c>
    </row>
    <row r="25" spans="2:17" s="101" customFormat="1" x14ac:dyDescent="0.25">
      <c r="B25" s="101" t="s">
        <v>35</v>
      </c>
      <c r="C25" s="1021">
        <v>24744</v>
      </c>
      <c r="D25" s="1021">
        <v>23692</v>
      </c>
      <c r="E25" s="1021">
        <v>1052</v>
      </c>
      <c r="F25" s="1022">
        <v>0.95748464274167477</v>
      </c>
      <c r="G25" s="1022">
        <v>4.2515357258325254E-2</v>
      </c>
      <c r="I25" s="101">
        <v>4</v>
      </c>
      <c r="J25" s="101">
        <v>13</v>
      </c>
      <c r="K25" s="101">
        <v>1</v>
      </c>
      <c r="L25" s="101" t="s">
        <v>8</v>
      </c>
      <c r="M25" s="1021">
        <v>81342</v>
      </c>
      <c r="N25" s="1021">
        <v>14212</v>
      </c>
      <c r="O25" s="1022">
        <v>0.8512673462126128</v>
      </c>
      <c r="P25" s="1022">
        <v>0.14873265378738723</v>
      </c>
      <c r="Q25" s="1022">
        <v>0.87067155296950938</v>
      </c>
    </row>
    <row r="26" spans="2:17" s="101" customFormat="1" x14ac:dyDescent="0.25">
      <c r="B26" s="101" t="s">
        <v>42</v>
      </c>
      <c r="C26" s="1021">
        <v>60825</v>
      </c>
      <c r="D26" s="1021">
        <v>53912</v>
      </c>
      <c r="E26" s="1021">
        <v>6913</v>
      </c>
      <c r="F26" s="1022">
        <v>0.88634607480476779</v>
      </c>
      <c r="G26" s="1022">
        <v>0.11365392519523222</v>
      </c>
      <c r="I26" s="101">
        <v>10</v>
      </c>
      <c r="J26" s="101">
        <v>14</v>
      </c>
      <c r="K26" s="101">
        <v>15</v>
      </c>
      <c r="L26" s="101" t="s">
        <v>47</v>
      </c>
      <c r="M26" s="1021">
        <v>504</v>
      </c>
      <c r="N26" s="1021">
        <v>93</v>
      </c>
      <c r="O26" s="1022">
        <v>0.84422110552763818</v>
      </c>
      <c r="P26" s="1022">
        <v>0.15577889447236182</v>
      </c>
      <c r="Q26" s="1022">
        <v>0.87067155296950938</v>
      </c>
    </row>
    <row r="27" spans="2:17" s="101" customFormat="1" x14ac:dyDescent="0.25">
      <c r="B27" s="101" t="s">
        <v>47</v>
      </c>
      <c r="C27" s="1021">
        <v>597</v>
      </c>
      <c r="D27" s="1021">
        <v>504</v>
      </c>
      <c r="E27" s="1021">
        <v>93</v>
      </c>
      <c r="F27" s="1022">
        <v>0.84422110552763818</v>
      </c>
      <c r="G27" s="1022">
        <v>0.15577889447236182</v>
      </c>
      <c r="I27" s="101">
        <v>14</v>
      </c>
      <c r="J27" s="101">
        <v>15</v>
      </c>
      <c r="K27" s="101">
        <v>12</v>
      </c>
      <c r="L27" s="101" t="s">
        <v>2</v>
      </c>
      <c r="M27" s="1021">
        <v>11813</v>
      </c>
      <c r="N27" s="1021">
        <v>2286</v>
      </c>
      <c r="O27" s="1022">
        <v>0.83786084119441095</v>
      </c>
      <c r="P27" s="1022">
        <v>0.16213915880558905</v>
      </c>
      <c r="Q27" s="1022">
        <v>0.87067155296950938</v>
      </c>
    </row>
    <row r="28" spans="2:17" s="101" customFormat="1" x14ac:dyDescent="0.25">
      <c r="B28" s="101" t="s">
        <v>43</v>
      </c>
      <c r="C28" s="1021">
        <v>15859</v>
      </c>
      <c r="D28" s="1021">
        <v>12991</v>
      </c>
      <c r="E28" s="1021">
        <v>2868</v>
      </c>
      <c r="F28" s="1022">
        <v>0.81915631502616815</v>
      </c>
      <c r="G28" s="1022">
        <v>0.18084368497383188</v>
      </c>
      <c r="I28" s="101">
        <v>17</v>
      </c>
      <c r="J28" s="101">
        <v>16</v>
      </c>
      <c r="K28" s="101">
        <v>4</v>
      </c>
      <c r="L28" s="101" t="s">
        <v>38</v>
      </c>
      <c r="M28" s="1021">
        <v>12671</v>
      </c>
      <c r="N28" s="1021">
        <v>2474</v>
      </c>
      <c r="O28" s="1022">
        <v>0.83664575767580063</v>
      </c>
      <c r="P28" s="1022">
        <v>0.1633542423241994</v>
      </c>
      <c r="Q28" s="1022">
        <v>0.87067155296950938</v>
      </c>
    </row>
    <row r="29" spans="2:17" s="101" customFormat="1" x14ac:dyDescent="0.25">
      <c r="B29" s="101" t="s">
        <v>44</v>
      </c>
      <c r="C29" s="1021">
        <v>7110</v>
      </c>
      <c r="D29" s="1021">
        <v>6744</v>
      </c>
      <c r="E29" s="1021">
        <v>366</v>
      </c>
      <c r="F29" s="1022">
        <v>0.94852320675105484</v>
      </c>
      <c r="G29" s="1022">
        <v>5.1476793248945149E-2</v>
      </c>
      <c r="I29" s="101">
        <v>5</v>
      </c>
      <c r="J29" s="101">
        <v>17</v>
      </c>
      <c r="K29" s="101">
        <v>16</v>
      </c>
      <c r="L29" s="101" t="s">
        <v>43</v>
      </c>
      <c r="M29" s="1021">
        <v>12991</v>
      </c>
      <c r="N29" s="1021">
        <v>2868</v>
      </c>
      <c r="O29" s="1022">
        <v>0.81915631502616815</v>
      </c>
      <c r="P29" s="1022">
        <v>0.18084368497383188</v>
      </c>
      <c r="Q29" s="1022">
        <v>0.87067155296950938</v>
      </c>
    </row>
    <row r="30" spans="2:17" s="101" customFormat="1" x14ac:dyDescent="0.25">
      <c r="B30" s="101" t="s">
        <v>45</v>
      </c>
      <c r="C30" s="1021">
        <v>37409</v>
      </c>
      <c r="D30" s="1021">
        <v>28919</v>
      </c>
      <c r="E30" s="1021">
        <v>8490</v>
      </c>
      <c r="F30" s="1022">
        <v>0.77304926621935899</v>
      </c>
      <c r="G30" s="1022">
        <v>0.22695073378064101</v>
      </c>
      <c r="I30" s="101">
        <v>19</v>
      </c>
      <c r="J30" s="101">
        <v>18</v>
      </c>
      <c r="K30" s="101">
        <v>9</v>
      </c>
      <c r="L30" s="101" t="s">
        <v>41</v>
      </c>
      <c r="M30" s="1021">
        <v>86967</v>
      </c>
      <c r="N30" s="1021">
        <v>25262</v>
      </c>
      <c r="O30" s="1022">
        <v>0.77490666405296316</v>
      </c>
      <c r="P30" s="1022">
        <v>0.22509333594703687</v>
      </c>
      <c r="Q30" s="1022">
        <v>0.87067155296950938</v>
      </c>
    </row>
    <row r="31" spans="2:17" s="101" customFormat="1" x14ac:dyDescent="0.25">
      <c r="B31" s="101" t="s">
        <v>46</v>
      </c>
      <c r="C31" s="1021">
        <v>3758</v>
      </c>
      <c r="D31" s="1021">
        <v>2903</v>
      </c>
      <c r="E31" s="1021">
        <v>855</v>
      </c>
      <c r="F31" s="1022">
        <v>0.77248536455561467</v>
      </c>
      <c r="G31" s="1022">
        <v>0.2275146354443853</v>
      </c>
      <c r="I31" s="101">
        <v>20</v>
      </c>
      <c r="J31" s="101">
        <v>19</v>
      </c>
      <c r="K31" s="101">
        <v>18</v>
      </c>
      <c r="L31" s="101" t="s">
        <v>45</v>
      </c>
      <c r="M31" s="1021">
        <v>28919</v>
      </c>
      <c r="N31" s="1021">
        <v>8490</v>
      </c>
      <c r="O31" s="1022">
        <v>0.77304926621935899</v>
      </c>
      <c r="P31" s="1022">
        <v>0.22695073378064101</v>
      </c>
      <c r="Q31" s="1022">
        <v>0.87067155296950938</v>
      </c>
    </row>
    <row r="32" spans="2:17" s="101" customFormat="1" x14ac:dyDescent="0.25">
      <c r="B32" s="104" t="s">
        <v>108</v>
      </c>
      <c r="C32" s="105">
        <v>573849</v>
      </c>
      <c r="D32" s="105">
        <v>499634</v>
      </c>
      <c r="E32" s="105">
        <v>74215</v>
      </c>
      <c r="F32" s="106">
        <v>0.87067155296950938</v>
      </c>
      <c r="G32" s="106">
        <v>0.1293284470304906</v>
      </c>
      <c r="I32" s="101">
        <v>11</v>
      </c>
      <c r="J32" s="101">
        <v>20</v>
      </c>
      <c r="K32" s="101">
        <v>19</v>
      </c>
      <c r="L32" s="101" t="s">
        <v>46</v>
      </c>
      <c r="M32" s="1021">
        <v>2903</v>
      </c>
      <c r="N32" s="1021">
        <v>855</v>
      </c>
      <c r="O32" s="1022">
        <v>0.77248536455561467</v>
      </c>
      <c r="P32" s="1022">
        <v>0.2275146354443853</v>
      </c>
      <c r="Q32" s="1022">
        <v>0.87067155296950938</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4"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P30" sqref="P30"/>
    </sheetView>
  </sheetViews>
  <sheetFormatPr baseColWidth="10" defaultColWidth="11.42578125" defaultRowHeight="15" x14ac:dyDescent="0.25"/>
  <cols>
    <col min="1" max="1" width="4.42578125" style="1016" customWidth="1"/>
    <col min="2" max="2" width="28.7109375" style="1016" customWidth="1"/>
    <col min="3" max="3" width="0.5703125" style="1016" customWidth="1"/>
    <col min="4" max="4" width="13.42578125" style="1016" customWidth="1"/>
    <col min="5" max="5" width="0.5703125" style="1016" customWidth="1"/>
    <col min="6" max="6" width="13.42578125" style="1016" customWidth="1"/>
    <col min="7" max="7" width="10.42578125" style="1016" customWidth="1"/>
    <col min="8" max="8" width="0.7109375" style="1016" customWidth="1"/>
    <col min="9" max="9" width="11.140625" style="1016" customWidth="1"/>
    <col min="10" max="10" width="10.42578125" style="1016" customWidth="1"/>
    <col min="11" max="11" width="0.7109375" style="1016" customWidth="1"/>
    <col min="12" max="12" width="9.5703125" style="1016" customWidth="1"/>
    <col min="13" max="13" width="11.42578125" style="1016"/>
    <col min="14" max="14" width="9.5703125" style="1016" customWidth="1"/>
    <col min="15" max="15" width="11.42578125" style="1016"/>
    <col min="16" max="16" width="9.5703125" style="1016" customWidth="1"/>
    <col min="17" max="16384" width="11.42578125" style="1016"/>
  </cols>
  <sheetData>
    <row r="2" spans="1:19" s="967" customFormat="1" x14ac:dyDescent="0.25">
      <c r="B2" s="1688"/>
      <c r="C2" s="1688"/>
      <c r="D2" s="1162"/>
      <c r="E2" s="1163"/>
      <c r="F2" s="1161"/>
      <c r="G2" s="1163"/>
    </row>
    <row r="3" spans="1:19" s="967" customFormat="1" ht="38.25" customHeight="1" x14ac:dyDescent="0.25">
      <c r="B3" s="1161"/>
      <c r="C3" s="1161"/>
      <c r="D3" s="1161"/>
      <c r="E3" s="1163"/>
      <c r="F3" s="1161"/>
      <c r="G3" s="1163"/>
    </row>
    <row r="4" spans="1:19" s="969" customFormat="1" ht="37.5" customHeight="1" x14ac:dyDescent="0.2">
      <c r="B4" s="1709" t="s">
        <v>337</v>
      </c>
      <c r="C4" s="1709"/>
      <c r="D4" s="1709"/>
      <c r="E4" s="1709"/>
      <c r="F4" s="1709"/>
      <c r="G4" s="1709"/>
      <c r="H4" s="1709"/>
      <c r="I4" s="1709"/>
      <c r="J4" s="1709"/>
      <c r="K4" s="1709"/>
      <c r="L4" s="1709"/>
      <c r="M4" s="1709"/>
      <c r="N4" s="1709"/>
      <c r="O4" s="1709"/>
      <c r="P4" s="1709"/>
      <c r="Q4" s="1709"/>
    </row>
    <row r="5" spans="1:19" s="969" customFormat="1" ht="15.75" x14ac:dyDescent="0.2">
      <c r="B5" s="1414" t="str">
        <f>porsaad!$B$6</f>
        <v>Situación a 31 de agosto de 2024</v>
      </c>
      <c r="C5" s="1414"/>
      <c r="D5" s="1414"/>
      <c r="E5" s="1414"/>
      <c r="F5" s="1414"/>
      <c r="G5" s="1414"/>
      <c r="H5" s="1414"/>
      <c r="I5" s="1414"/>
      <c r="J5" s="1414"/>
      <c r="K5" s="1414"/>
      <c r="L5" s="1414"/>
      <c r="M5" s="1414"/>
      <c r="N5" s="1414"/>
      <c r="O5" s="1414"/>
      <c r="P5" s="1414"/>
      <c r="Q5" s="1414"/>
    </row>
    <row r="6" spans="1:19" s="969" customFormat="1" ht="6" customHeight="1" x14ac:dyDescent="0.2">
      <c r="B6" s="970"/>
      <c r="C6" s="970"/>
      <c r="D6" s="1164"/>
      <c r="E6" s="1164"/>
      <c r="F6" s="1164"/>
      <c r="G6" s="1164"/>
      <c r="H6" s="970"/>
      <c r="I6" s="970"/>
      <c r="J6" s="970"/>
      <c r="K6" s="970"/>
      <c r="L6" s="970"/>
      <c r="M6" s="970"/>
      <c r="N6" s="970"/>
      <c r="O6" s="970"/>
      <c r="P6" s="970"/>
      <c r="Q6" s="970"/>
    </row>
    <row r="7" spans="1:19" s="974" customFormat="1" ht="4.5" customHeight="1" x14ac:dyDescent="0.2">
      <c r="A7" s="1154"/>
      <c r="B7" s="1689" t="s">
        <v>12</v>
      </c>
      <c r="C7" s="1155"/>
      <c r="D7" s="1689" t="s">
        <v>274</v>
      </c>
      <c r="E7" s="1156"/>
      <c r="F7" s="1692" t="s">
        <v>466</v>
      </c>
      <c r="G7" s="1693"/>
      <c r="H7" s="1157"/>
      <c r="I7" s="1692" t="s">
        <v>275</v>
      </c>
      <c r="J7" s="1696"/>
      <c r="K7" s="1165"/>
      <c r="L7" s="1165"/>
      <c r="M7" s="1165"/>
      <c r="N7" s="1165"/>
      <c r="O7" s="1165"/>
      <c r="P7" s="1165"/>
      <c r="Q7" s="1166"/>
    </row>
    <row r="8" spans="1:19" s="974" customFormat="1" ht="15" customHeight="1" x14ac:dyDescent="0.2">
      <c r="A8" s="1154"/>
      <c r="B8" s="1690"/>
      <c r="C8" s="1155"/>
      <c r="D8" s="1690"/>
      <c r="E8" s="1156"/>
      <c r="F8" s="1694"/>
      <c r="G8" s="1695"/>
      <c r="H8" s="1157"/>
      <c r="I8" s="1694"/>
      <c r="J8" s="1697"/>
      <c r="K8" s="1158"/>
      <c r="L8" s="1700" t="s">
        <v>133</v>
      </c>
      <c r="M8" s="1701"/>
      <c r="N8" s="1704" t="s">
        <v>134</v>
      </c>
      <c r="O8" s="1678"/>
      <c r="P8" s="1678"/>
      <c r="Q8" s="1678"/>
    </row>
    <row r="9" spans="1:19" s="974" customFormat="1" ht="44.25" customHeight="1" x14ac:dyDescent="0.2">
      <c r="A9" s="1154"/>
      <c r="B9" s="1690"/>
      <c r="C9" s="1155"/>
      <c r="D9" s="1690"/>
      <c r="E9" s="1156"/>
      <c r="F9" s="1694"/>
      <c r="G9" s="1695"/>
      <c r="H9" s="1157"/>
      <c r="I9" s="1698"/>
      <c r="J9" s="1699"/>
      <c r="K9" s="1158"/>
      <c r="L9" s="1702"/>
      <c r="M9" s="1703"/>
      <c r="N9" s="1705" t="s">
        <v>469</v>
      </c>
      <c r="O9" s="1706"/>
      <c r="P9" s="1707" t="s">
        <v>470</v>
      </c>
      <c r="Q9" s="1708"/>
    </row>
    <row r="10" spans="1:19" s="974" customFormat="1" ht="90" x14ac:dyDescent="0.2">
      <c r="A10" s="1154"/>
      <c r="B10" s="1691"/>
      <c r="C10" s="1157"/>
      <c r="D10" s="1199" t="s">
        <v>9</v>
      </c>
      <c r="E10" s="1167"/>
      <c r="F10" s="1200" t="s">
        <v>9</v>
      </c>
      <c r="G10" s="1201" t="s">
        <v>276</v>
      </c>
      <c r="H10" s="1157"/>
      <c r="I10" s="1200" t="s">
        <v>9</v>
      </c>
      <c r="J10" s="1197" t="s">
        <v>276</v>
      </c>
      <c r="K10" s="1168"/>
      <c r="L10" s="1202" t="s">
        <v>9</v>
      </c>
      <c r="M10" s="1198" t="s">
        <v>471</v>
      </c>
      <c r="N10" s="1151" t="s">
        <v>9</v>
      </c>
      <c r="O10" s="1204" t="s">
        <v>471</v>
      </c>
      <c r="P10" s="1203" t="s">
        <v>9</v>
      </c>
      <c r="Q10" s="1150" t="s">
        <v>471</v>
      </c>
    </row>
    <row r="11" spans="1:19" s="963" customFormat="1" ht="9" customHeight="1" x14ac:dyDescent="0.25">
      <c r="A11" s="1159"/>
      <c r="B11" s="1160"/>
      <c r="D11" s="127"/>
      <c r="E11" s="1160"/>
      <c r="F11" s="127"/>
      <c r="G11" s="1160"/>
      <c r="I11" s="1160"/>
      <c r="J11" s="1160"/>
    </row>
    <row r="12" spans="1:19" s="964" customFormat="1" x14ac:dyDescent="0.2">
      <c r="A12" s="1169"/>
      <c r="B12" s="1170" t="s">
        <v>8</v>
      </c>
      <c r="D12" s="1171">
        <f>'41benpresaad'!D10</f>
        <v>288363</v>
      </c>
      <c r="E12" s="1172">
        <v>53364</v>
      </c>
      <c r="F12" s="1173">
        <f>D12-I12</f>
        <v>287771</v>
      </c>
      <c r="G12" s="1174">
        <f>F12*100/D12</f>
        <v>99.794703203947805</v>
      </c>
      <c r="I12" s="1173">
        <f>L12+N12+P12</f>
        <v>592</v>
      </c>
      <c r="J12" s="1174">
        <f t="shared" ref="J12:J29" si="0">I12*100/D12</f>
        <v>0.20529679605219811</v>
      </c>
      <c r="L12" s="1173">
        <v>0</v>
      </c>
      <c r="M12" s="1175">
        <f>L12/$I12*100</f>
        <v>0</v>
      </c>
      <c r="N12" s="1173">
        <v>88</v>
      </c>
      <c r="O12" s="1132">
        <f>N12/$I12*100</f>
        <v>14.864864864864865</v>
      </c>
      <c r="P12" s="1173">
        <v>504</v>
      </c>
      <c r="Q12" s="1132">
        <f>P12/$I12*100</f>
        <v>85.13513513513513</v>
      </c>
      <c r="R12" s="1176"/>
      <c r="S12" s="1176"/>
    </row>
    <row r="13" spans="1:19" s="964" customFormat="1" x14ac:dyDescent="0.2">
      <c r="A13" s="1169"/>
      <c r="B13" s="1177" t="s">
        <v>7</v>
      </c>
      <c r="D13" s="1178">
        <f>'41benpresaad'!D11</f>
        <v>42703</v>
      </c>
      <c r="E13" s="1172">
        <v>5161</v>
      </c>
      <c r="F13" s="1179">
        <f t="shared" ref="F13:F29" si="1">D13-I13</f>
        <v>42085</v>
      </c>
      <c r="G13" s="1180">
        <f t="shared" ref="G13:G29" si="2">F13*100/D13</f>
        <v>98.552794885605223</v>
      </c>
      <c r="I13" s="1179">
        <f t="shared" ref="I13:I29" si="3">L13+N13+P13</f>
        <v>618</v>
      </c>
      <c r="J13" s="1180">
        <f t="shared" si="0"/>
        <v>1.4472051143947733</v>
      </c>
      <c r="L13" s="1179">
        <v>0</v>
      </c>
      <c r="M13" s="1181">
        <f>L13/$I13*100</f>
        <v>0</v>
      </c>
      <c r="N13" s="1179">
        <v>360</v>
      </c>
      <c r="O13" s="1133">
        <f>N13/$I13*100</f>
        <v>58.252427184466015</v>
      </c>
      <c r="P13" s="1179">
        <v>258</v>
      </c>
      <c r="Q13" s="1133">
        <f>P13/$I13*100</f>
        <v>41.747572815533978</v>
      </c>
      <c r="R13" s="1176"/>
      <c r="S13" s="1176"/>
    </row>
    <row r="14" spans="1:19" s="964" customFormat="1" x14ac:dyDescent="0.2">
      <c r="A14" s="1169"/>
      <c r="B14" s="1177" t="s">
        <v>37</v>
      </c>
      <c r="D14" s="1178">
        <f>'41benpresaad'!D12</f>
        <v>31501</v>
      </c>
      <c r="E14" s="1172">
        <v>3593</v>
      </c>
      <c r="F14" s="1179">
        <f t="shared" si="1"/>
        <v>30690</v>
      </c>
      <c r="G14" s="1180">
        <f t="shared" si="2"/>
        <v>97.425478556236314</v>
      </c>
      <c r="I14" s="1179">
        <f t="shared" si="3"/>
        <v>811</v>
      </c>
      <c r="J14" s="1180">
        <f t="shared" si="0"/>
        <v>2.5745214437636901</v>
      </c>
      <c r="L14" s="1179">
        <v>2</v>
      </c>
      <c r="M14" s="1181">
        <f>L14/$I14*100</f>
        <v>0.24660912453760789</v>
      </c>
      <c r="N14" s="1179">
        <v>138</v>
      </c>
      <c r="O14" s="1133">
        <f>N14/$I14*100</f>
        <v>17.016029593094945</v>
      </c>
      <c r="P14" s="1179">
        <v>671</v>
      </c>
      <c r="Q14" s="1133">
        <f>P14/$I14*100</f>
        <v>82.737361282367445</v>
      </c>
      <c r="R14" s="1176"/>
      <c r="S14" s="1176"/>
    </row>
    <row r="15" spans="1:19" s="964" customFormat="1" x14ac:dyDescent="0.2">
      <c r="A15" s="1169"/>
      <c r="B15" s="1177" t="s">
        <v>38</v>
      </c>
      <c r="D15" s="1178">
        <f>'41benpresaad'!D13</f>
        <v>30856</v>
      </c>
      <c r="E15" s="1172">
        <v>2742</v>
      </c>
      <c r="F15" s="1179">
        <f t="shared" si="1"/>
        <v>30856</v>
      </c>
      <c r="G15" s="1180">
        <f t="shared" si="2"/>
        <v>100</v>
      </c>
      <c r="I15" s="1179">
        <f t="shared" si="3"/>
        <v>0</v>
      </c>
      <c r="J15" s="1180">
        <f t="shared" si="0"/>
        <v>0</v>
      </c>
      <c r="L15" s="1179">
        <v>0</v>
      </c>
      <c r="M15" s="1181" t="s">
        <v>364</v>
      </c>
      <c r="N15" s="1179">
        <v>0</v>
      </c>
      <c r="O15" s="1133" t="s">
        <v>364</v>
      </c>
      <c r="P15" s="1179">
        <v>0</v>
      </c>
      <c r="Q15" s="1133" t="s">
        <v>364</v>
      </c>
      <c r="R15" s="1176"/>
      <c r="S15" s="1176"/>
    </row>
    <row r="16" spans="1:19" s="964" customFormat="1" x14ac:dyDescent="0.2">
      <c r="A16" s="1169"/>
      <c r="B16" s="1177" t="s">
        <v>6</v>
      </c>
      <c r="D16" s="1178">
        <f>'41benpresaad'!D14</f>
        <v>43050</v>
      </c>
      <c r="E16" s="1172">
        <v>7296</v>
      </c>
      <c r="F16" s="1179">
        <f t="shared" si="1"/>
        <v>35658</v>
      </c>
      <c r="G16" s="1180">
        <f t="shared" si="2"/>
        <v>82.829268292682926</v>
      </c>
      <c r="I16" s="1179">
        <f t="shared" si="3"/>
        <v>7392</v>
      </c>
      <c r="J16" s="1180">
        <f t="shared" si="0"/>
        <v>17.170731707317074</v>
      </c>
      <c r="L16" s="1179">
        <v>2</v>
      </c>
      <c r="M16" s="1181">
        <f>L16/$I16*100</f>
        <v>2.7056277056277056E-2</v>
      </c>
      <c r="N16" s="1179">
        <v>2529</v>
      </c>
      <c r="O16" s="1133">
        <f>N16/$I16*100</f>
        <v>34.212662337662337</v>
      </c>
      <c r="P16" s="1179">
        <v>4861</v>
      </c>
      <c r="Q16" s="1133">
        <f>P16/$I16*100</f>
        <v>65.760281385281388</v>
      </c>
      <c r="R16" s="1176"/>
      <c r="S16" s="1176"/>
    </row>
    <row r="17" spans="1:19" s="964" customFormat="1" x14ac:dyDescent="0.2">
      <c r="A17" s="1169"/>
      <c r="B17" s="1177" t="s">
        <v>5</v>
      </c>
      <c r="D17" s="1178">
        <f>'41benpresaad'!D15</f>
        <v>17880</v>
      </c>
      <c r="E17" s="1172">
        <v>3462</v>
      </c>
      <c r="F17" s="1179">
        <f t="shared" si="1"/>
        <v>17879</v>
      </c>
      <c r="G17" s="1180">
        <f t="shared" si="2"/>
        <v>99.994407158836694</v>
      </c>
      <c r="I17" s="1179">
        <f t="shared" si="3"/>
        <v>1</v>
      </c>
      <c r="J17" s="1180">
        <f t="shared" si="0"/>
        <v>5.5928411633109623E-3</v>
      </c>
      <c r="L17" s="1179">
        <v>0</v>
      </c>
      <c r="M17" s="1181" t="s">
        <v>364</v>
      </c>
      <c r="N17" s="1179">
        <v>0</v>
      </c>
      <c r="O17" s="1133" t="s">
        <v>364</v>
      </c>
      <c r="P17" s="1179">
        <v>1</v>
      </c>
      <c r="Q17" s="1133" t="s">
        <v>364</v>
      </c>
      <c r="R17" s="1176"/>
      <c r="S17" s="1176"/>
    </row>
    <row r="18" spans="1:19" s="964" customFormat="1" x14ac:dyDescent="0.2">
      <c r="A18" s="1169"/>
      <c r="B18" s="1177" t="s">
        <v>4</v>
      </c>
      <c r="D18" s="1178">
        <f>'41benpresaad'!D16</f>
        <v>125164</v>
      </c>
      <c r="E18" s="1172">
        <v>14325</v>
      </c>
      <c r="F18" s="1179">
        <f t="shared" si="1"/>
        <v>115715</v>
      </c>
      <c r="G18" s="1180">
        <f t="shared" si="2"/>
        <v>92.450704675465786</v>
      </c>
      <c r="I18" s="1179">
        <f t="shared" si="3"/>
        <v>9449</v>
      </c>
      <c r="J18" s="1180">
        <f>I18*100/D18</f>
        <v>7.5492953245342109</v>
      </c>
      <c r="L18" s="1179">
        <v>6842</v>
      </c>
      <c r="M18" s="1181">
        <f>L18/$I18*100</f>
        <v>72.409778812572753</v>
      </c>
      <c r="N18" s="1179">
        <v>2607</v>
      </c>
      <c r="O18" s="1133">
        <f>N18/$I18*100</f>
        <v>27.59022118742724</v>
      </c>
      <c r="P18" s="1179">
        <v>0</v>
      </c>
      <c r="Q18" s="1133">
        <f>P18/$I18*100</f>
        <v>0</v>
      </c>
      <c r="R18" s="1176"/>
      <c r="S18" s="1176"/>
    </row>
    <row r="19" spans="1:19" s="964" customFormat="1" x14ac:dyDescent="0.2">
      <c r="A19" s="1169"/>
      <c r="B19" s="1177" t="s">
        <v>40</v>
      </c>
      <c r="D19" s="1178">
        <f>'41benpresaad'!D17</f>
        <v>74540</v>
      </c>
      <c r="E19" s="1172">
        <v>9188</v>
      </c>
      <c r="F19" s="1179">
        <f t="shared" si="1"/>
        <v>72673</v>
      </c>
      <c r="G19" s="1180">
        <f t="shared" si="2"/>
        <v>97.495304534478137</v>
      </c>
      <c r="I19" s="1179">
        <f t="shared" si="3"/>
        <v>1867</v>
      </c>
      <c r="J19" s="1180">
        <f t="shared" si="0"/>
        <v>2.5046954655218676</v>
      </c>
      <c r="L19" s="1179">
        <v>4</v>
      </c>
      <c r="M19" s="1181">
        <f>L19/$I19*100</f>
        <v>0.21424745581146223</v>
      </c>
      <c r="N19" s="1179">
        <v>569</v>
      </c>
      <c r="O19" s="1133">
        <f>N19/$I19*100</f>
        <v>30.476700589180506</v>
      </c>
      <c r="P19" s="1179">
        <v>1294</v>
      </c>
      <c r="Q19" s="1133">
        <f>P19/$I19*100</f>
        <v>69.309051955008044</v>
      </c>
      <c r="R19" s="1176"/>
      <c r="S19" s="1176"/>
    </row>
    <row r="20" spans="1:19" s="964" customFormat="1" x14ac:dyDescent="0.2">
      <c r="A20" s="1169"/>
      <c r="B20" s="1177" t="s">
        <v>41</v>
      </c>
      <c r="D20" s="1178">
        <f>'41benpresaad'!D18</f>
        <v>219746</v>
      </c>
      <c r="E20" s="1172">
        <v>34612</v>
      </c>
      <c r="F20" s="1179">
        <f t="shared" si="1"/>
        <v>219746</v>
      </c>
      <c r="G20" s="1180">
        <f t="shared" si="2"/>
        <v>100</v>
      </c>
      <c r="I20" s="1179">
        <f t="shared" si="3"/>
        <v>0</v>
      </c>
      <c r="J20" s="1180">
        <f t="shared" si="0"/>
        <v>0</v>
      </c>
      <c r="L20" s="1179">
        <v>0</v>
      </c>
      <c r="M20" s="1181" t="s">
        <v>364</v>
      </c>
      <c r="N20" s="1179">
        <v>0</v>
      </c>
      <c r="O20" s="1133" t="s">
        <v>364</v>
      </c>
      <c r="P20" s="1179">
        <v>0</v>
      </c>
      <c r="Q20" s="1133" t="s">
        <v>364</v>
      </c>
      <c r="R20" s="1176"/>
      <c r="S20" s="1176"/>
    </row>
    <row r="21" spans="1:19" s="964" customFormat="1" x14ac:dyDescent="0.2">
      <c r="A21" s="1169"/>
      <c r="B21" s="1177" t="s">
        <v>3</v>
      </c>
      <c r="D21" s="1178">
        <f>'41benpresaad'!D19</f>
        <v>158505</v>
      </c>
      <c r="E21" s="1172">
        <v>13397</v>
      </c>
      <c r="F21" s="1179">
        <f t="shared" si="1"/>
        <v>156687</v>
      </c>
      <c r="G21" s="1180">
        <f t="shared" si="2"/>
        <v>98.853033027349298</v>
      </c>
      <c r="I21" s="1179">
        <f t="shared" si="3"/>
        <v>1818</v>
      </c>
      <c r="J21" s="1180">
        <f t="shared" si="0"/>
        <v>1.146966972650705</v>
      </c>
      <c r="L21" s="1179">
        <v>50</v>
      </c>
      <c r="M21" s="1181">
        <f>L21/$I21*100</f>
        <v>2.7502750275027505</v>
      </c>
      <c r="N21" s="1179">
        <v>1095</v>
      </c>
      <c r="O21" s="1133">
        <f>N21/$I21*100</f>
        <v>60.231023102310232</v>
      </c>
      <c r="P21" s="1179">
        <v>673</v>
      </c>
      <c r="Q21" s="1133">
        <f>P21/$I21*100</f>
        <v>37.018701870187023</v>
      </c>
      <c r="R21" s="1176"/>
      <c r="S21" s="1176"/>
    </row>
    <row r="22" spans="1:19" s="964" customFormat="1" x14ac:dyDescent="0.2">
      <c r="A22" s="1169"/>
      <c r="B22" s="1177" t="s">
        <v>2</v>
      </c>
      <c r="D22" s="1178">
        <f>'41benpresaad'!D20</f>
        <v>36248</v>
      </c>
      <c r="E22" s="1172">
        <v>6540</v>
      </c>
      <c r="F22" s="1179">
        <f t="shared" si="1"/>
        <v>35994</v>
      </c>
      <c r="G22" s="1180">
        <f t="shared" si="2"/>
        <v>99.29927168395497</v>
      </c>
      <c r="I22" s="1179">
        <f t="shared" si="3"/>
        <v>254</v>
      </c>
      <c r="J22" s="1180">
        <f t="shared" si="0"/>
        <v>0.70072831604502317</v>
      </c>
      <c r="L22" s="1179">
        <v>0</v>
      </c>
      <c r="M22" s="1181">
        <f>L22/$I22*100</f>
        <v>0</v>
      </c>
      <c r="N22" s="1179">
        <v>87</v>
      </c>
      <c r="O22" s="1133">
        <f>N22/$I22*100</f>
        <v>34.251968503937007</v>
      </c>
      <c r="P22" s="1179">
        <v>167</v>
      </c>
      <c r="Q22" s="1133">
        <f>P22/$I22*100</f>
        <v>65.748031496062993</v>
      </c>
      <c r="R22" s="1176"/>
      <c r="S22" s="1176"/>
    </row>
    <row r="23" spans="1:19" s="964" customFormat="1" x14ac:dyDescent="0.2">
      <c r="A23" s="1169"/>
      <c r="B23" s="1177" t="s">
        <v>35</v>
      </c>
      <c r="D23" s="1178">
        <f>'41benpresaad'!D21</f>
        <v>75850</v>
      </c>
      <c r="E23" s="1172">
        <v>13798</v>
      </c>
      <c r="F23" s="1179">
        <f t="shared" si="1"/>
        <v>74442</v>
      </c>
      <c r="G23" s="1180">
        <f t="shared" si="2"/>
        <v>98.143704680290043</v>
      </c>
      <c r="I23" s="1179">
        <f t="shared" si="3"/>
        <v>1408</v>
      </c>
      <c r="J23" s="1180">
        <f t="shared" si="0"/>
        <v>1.8562953197099539</v>
      </c>
      <c r="L23" s="1179">
        <v>29</v>
      </c>
      <c r="M23" s="1181">
        <f>L23/$I23*100</f>
        <v>2.0596590909090908</v>
      </c>
      <c r="N23" s="1179">
        <v>39</v>
      </c>
      <c r="O23" s="1133">
        <f>N23/$I23*100</f>
        <v>2.7698863636363638</v>
      </c>
      <c r="P23" s="1179">
        <v>1340</v>
      </c>
      <c r="Q23" s="1133">
        <f>P23/$I23*100</f>
        <v>95.170454545454547</v>
      </c>
      <c r="R23" s="1176"/>
      <c r="S23" s="1176"/>
    </row>
    <row r="24" spans="1:19" s="964" customFormat="1" x14ac:dyDescent="0.2">
      <c r="A24" s="1169"/>
      <c r="B24" s="1177" t="s">
        <v>42</v>
      </c>
      <c r="D24" s="1178">
        <f>'41benpresaad'!D22</f>
        <v>185247</v>
      </c>
      <c r="E24" s="1172">
        <v>24812</v>
      </c>
      <c r="F24" s="1179">
        <f t="shared" si="1"/>
        <v>185247</v>
      </c>
      <c r="G24" s="1180">
        <f t="shared" si="2"/>
        <v>100</v>
      </c>
      <c r="I24" s="1179">
        <f t="shared" si="3"/>
        <v>0</v>
      </c>
      <c r="J24" s="1180">
        <f t="shared" si="0"/>
        <v>0</v>
      </c>
      <c r="L24" s="1179">
        <v>0</v>
      </c>
      <c r="M24" s="1181" t="s">
        <v>364</v>
      </c>
      <c r="N24" s="1179">
        <v>0</v>
      </c>
      <c r="O24" s="1133" t="s">
        <v>364</v>
      </c>
      <c r="P24" s="1179">
        <v>0</v>
      </c>
      <c r="Q24" s="1133" t="s">
        <v>364</v>
      </c>
      <c r="R24" s="1176"/>
      <c r="S24" s="1176"/>
    </row>
    <row r="25" spans="1:19" s="964" customFormat="1" x14ac:dyDescent="0.2">
      <c r="A25" s="1169"/>
      <c r="B25" s="1177" t="s">
        <v>43</v>
      </c>
      <c r="D25" s="1178">
        <f>'41benpresaad'!D23</f>
        <v>43612</v>
      </c>
      <c r="E25" s="1172">
        <v>10064</v>
      </c>
      <c r="F25" s="1179">
        <f t="shared" si="1"/>
        <v>43384</v>
      </c>
      <c r="G25" s="1180">
        <f t="shared" si="2"/>
        <v>99.477208107860221</v>
      </c>
      <c r="I25" s="1179">
        <f t="shared" si="3"/>
        <v>228</v>
      </c>
      <c r="J25" s="1180">
        <f t="shared" si="0"/>
        <v>0.52279189213977806</v>
      </c>
      <c r="L25" s="1179">
        <v>0</v>
      </c>
      <c r="M25" s="1181">
        <f>L25/$I25*100</f>
        <v>0</v>
      </c>
      <c r="N25" s="1179">
        <v>211</v>
      </c>
      <c r="O25" s="1133">
        <f>N25/$I25*100</f>
        <v>92.543859649122808</v>
      </c>
      <c r="P25" s="1179">
        <v>17</v>
      </c>
      <c r="Q25" s="1133">
        <f>P25/$I25*100</f>
        <v>7.4561403508771926</v>
      </c>
      <c r="R25" s="1176"/>
      <c r="S25" s="1176"/>
    </row>
    <row r="26" spans="1:19" s="964" customFormat="1" x14ac:dyDescent="0.2">
      <c r="B26" s="1177" t="s">
        <v>44</v>
      </c>
      <c r="D26" s="1178">
        <f>'41benpresaad'!D24</f>
        <v>16218</v>
      </c>
      <c r="E26" s="1172">
        <v>1275</v>
      </c>
      <c r="F26" s="1182">
        <f t="shared" si="1"/>
        <v>16218</v>
      </c>
      <c r="G26" s="1180">
        <f t="shared" si="2"/>
        <v>100</v>
      </c>
      <c r="I26" s="1182">
        <f t="shared" si="3"/>
        <v>0</v>
      </c>
      <c r="J26" s="1180">
        <f t="shared" si="0"/>
        <v>0</v>
      </c>
      <c r="L26" s="1182">
        <v>0</v>
      </c>
      <c r="M26" s="1181" t="s">
        <v>364</v>
      </c>
      <c r="N26" s="1182">
        <v>0</v>
      </c>
      <c r="O26" s="1133" t="s">
        <v>364</v>
      </c>
      <c r="P26" s="1182">
        <v>0</v>
      </c>
      <c r="Q26" s="1133" t="s">
        <v>364</v>
      </c>
      <c r="R26" s="1176"/>
      <c r="S26" s="1176"/>
    </row>
    <row r="27" spans="1:19" s="964" customFormat="1" x14ac:dyDescent="0.2">
      <c r="B27" s="1177" t="s">
        <v>45</v>
      </c>
      <c r="D27" s="1183">
        <f>'41benpresaad'!D25</f>
        <v>69548</v>
      </c>
      <c r="E27" s="1172">
        <v>8030</v>
      </c>
      <c r="F27" s="1182">
        <f t="shared" si="1"/>
        <v>69548</v>
      </c>
      <c r="G27" s="1180">
        <f t="shared" si="2"/>
        <v>100</v>
      </c>
      <c r="I27" s="1182">
        <f t="shared" si="3"/>
        <v>0</v>
      </c>
      <c r="J27" s="1180">
        <f t="shared" si="0"/>
        <v>0</v>
      </c>
      <c r="L27" s="1182">
        <v>0</v>
      </c>
      <c r="M27" s="1181" t="s">
        <v>364</v>
      </c>
      <c r="N27" s="1182">
        <v>0</v>
      </c>
      <c r="O27" s="1133" t="s">
        <v>364</v>
      </c>
      <c r="P27" s="1182">
        <v>0</v>
      </c>
      <c r="Q27" s="1133" t="s">
        <v>364</v>
      </c>
      <c r="R27" s="1176"/>
      <c r="S27" s="1176"/>
    </row>
    <row r="28" spans="1:19" s="964" customFormat="1" x14ac:dyDescent="0.2">
      <c r="B28" s="1177" t="s">
        <v>46</v>
      </c>
      <c r="D28" s="1183">
        <f>'41benpresaad'!D26</f>
        <v>9275</v>
      </c>
      <c r="E28" s="1184">
        <v>1753</v>
      </c>
      <c r="F28" s="1182">
        <f t="shared" si="1"/>
        <v>9275</v>
      </c>
      <c r="G28" s="1185">
        <f t="shared" si="2"/>
        <v>100</v>
      </c>
      <c r="I28" s="1182">
        <f t="shared" si="3"/>
        <v>0</v>
      </c>
      <c r="J28" s="1185">
        <f t="shared" si="0"/>
        <v>0</v>
      </c>
      <c r="L28" s="1182">
        <v>0</v>
      </c>
      <c r="M28" s="1181" t="s">
        <v>364</v>
      </c>
      <c r="N28" s="1182">
        <v>0</v>
      </c>
      <c r="O28" s="1181" t="s">
        <v>364</v>
      </c>
      <c r="P28" s="1182">
        <v>0</v>
      </c>
      <c r="Q28" s="1181" t="s">
        <v>364</v>
      </c>
      <c r="R28" s="1176"/>
      <c r="S28" s="1176"/>
    </row>
    <row r="29" spans="1:19" s="964" customFormat="1" x14ac:dyDescent="0.2">
      <c r="B29" s="1186" t="s">
        <v>1</v>
      </c>
      <c r="D29" s="1187">
        <f>'41benpresaad'!D27</f>
        <v>3640</v>
      </c>
      <c r="E29" s="1184">
        <v>384</v>
      </c>
      <c r="F29" s="1188">
        <f t="shared" si="1"/>
        <v>3529</v>
      </c>
      <c r="G29" s="1189">
        <f t="shared" si="2"/>
        <v>96.950549450549445</v>
      </c>
      <c r="I29" s="1188">
        <f t="shared" si="3"/>
        <v>111</v>
      </c>
      <c r="J29" s="1189">
        <f t="shared" si="0"/>
        <v>3.0494505494505493</v>
      </c>
      <c r="L29" s="1188">
        <v>0</v>
      </c>
      <c r="M29" s="1190">
        <f>L29/$I29*100</f>
        <v>0</v>
      </c>
      <c r="N29" s="1188">
        <v>48</v>
      </c>
      <c r="O29" s="1135">
        <f>N29/$I29*100</f>
        <v>43.243243243243242</v>
      </c>
      <c r="P29" s="1188">
        <v>63</v>
      </c>
      <c r="Q29" s="1135">
        <f>P29/$I29*100</f>
        <v>56.756756756756758</v>
      </c>
      <c r="R29" s="1176"/>
      <c r="S29" s="1176"/>
    </row>
    <row r="30" spans="1:19" s="963" customFormat="1" ht="7.5" customHeight="1" x14ac:dyDescent="0.25">
      <c r="A30" s="1159"/>
      <c r="B30" s="1160"/>
      <c r="D30" s="1191"/>
      <c r="E30" s="1192"/>
      <c r="F30" s="1191"/>
      <c r="G30" s="1193"/>
      <c r="I30" s="1194"/>
      <c r="J30" s="1193"/>
      <c r="L30" s="1194"/>
      <c r="M30" s="1193"/>
      <c r="N30" s="1194"/>
      <c r="O30" s="1193"/>
      <c r="P30" s="1194"/>
      <c r="Q30" s="1193"/>
    </row>
    <row r="31" spans="1:19" s="1319" customFormat="1" x14ac:dyDescent="0.2">
      <c r="B31" s="1320" t="s">
        <v>0</v>
      </c>
      <c r="D31" s="1321">
        <f>SUM(D12:D29)</f>
        <v>1471946</v>
      </c>
      <c r="E31" s="1322"/>
      <c r="F31" s="1323">
        <f>SUM(F12:F29)</f>
        <v>1447397</v>
      </c>
      <c r="G31" s="1324">
        <f>F31*100/D31</f>
        <v>98.332207839146278</v>
      </c>
      <c r="I31" s="1325">
        <f>SUM(I12:I29)</f>
        <v>24549</v>
      </c>
      <c r="J31" s="1324">
        <f>I31*100/D31</f>
        <v>1.6677921608537269</v>
      </c>
      <c r="L31" s="1325">
        <f>SUM(L12:L29)</f>
        <v>6929</v>
      </c>
      <c r="M31" s="1324">
        <f>L31/$I31*100</f>
        <v>28.225182288484259</v>
      </c>
      <c r="N31" s="1325">
        <f>SUM(N12:N29)</f>
        <v>7771</v>
      </c>
      <c r="O31" s="1324">
        <f>N31/$I31*100</f>
        <v>31.655057232473826</v>
      </c>
      <c r="P31" s="1325">
        <f>SUM(P12:P29)</f>
        <v>9849</v>
      </c>
      <c r="Q31" s="1324">
        <f>P31/$I31*100</f>
        <v>40.119760479041915</v>
      </c>
    </row>
    <row r="32" spans="1:19" s="963" customFormat="1" x14ac:dyDescent="0.25">
      <c r="B32" s="1195" t="s">
        <v>39</v>
      </c>
      <c r="C32" s="1196"/>
    </row>
    <row r="33" spans="2:16" ht="33" customHeight="1" x14ac:dyDescent="0.25">
      <c r="B33" s="1687" t="s">
        <v>277</v>
      </c>
      <c r="C33" s="1687"/>
      <c r="D33" s="1687"/>
      <c r="E33" s="1687"/>
      <c r="F33" s="1687"/>
      <c r="G33" s="1687"/>
      <c r="H33" s="1687"/>
      <c r="I33" s="1687"/>
      <c r="J33" s="1687"/>
      <c r="K33" s="1687"/>
      <c r="L33" s="1687"/>
      <c r="M33" s="1687"/>
      <c r="N33" s="1687"/>
      <c r="O33" s="1687"/>
      <c r="P33" s="1687"/>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2024-09-03T13:20:40Z</cp:lastPrinted>
  <dcterms:created xsi:type="dcterms:W3CDTF">2023-11-02T11:23:22Z</dcterms:created>
  <dcterms:modified xsi:type="dcterms:W3CDTF">2024-09-04T09:34:05Z</dcterms:modified>
</cp:coreProperties>
</file>