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hidePivotFieldList="1"/>
  <mc:AlternateContent xmlns:mc="http://schemas.openxmlformats.org/markup-compatibility/2006">
    <mc:Choice Requires="x15">
      <x15ac:absPath xmlns:x15ac="http://schemas.microsoft.com/office/spreadsheetml/2010/11/ac" url="Z:\AREA DE ESTADÍSTICA\ESTADÍSTICA\Estadistica\2024\Informes especiales a 30 de septiembre de 2024\"/>
    </mc:Choice>
  </mc:AlternateContent>
  <xr:revisionPtr revIDLastSave="0" documentId="13_ncr:1_{F8E63439-D7F1-4E4F-80CA-63C71ACE6AAB}" xr6:coauthVersionLast="47" xr6:coauthVersionMax="47" xr10:uidLastSave="{00000000-0000-0000-0000-000000000000}"/>
  <bookViews>
    <workbookView xWindow="-120" yWindow="-120" windowWidth="29040" windowHeight="1584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159" l="1"/>
  <c r="AA13" i="105"/>
  <c r="U27" i="164" l="1"/>
  <c r="V27" i="164"/>
  <c r="U10" i="164"/>
  <c r="V10" i="164"/>
  <c r="U11" i="164"/>
  <c r="V11" i="164"/>
  <c r="U12" i="164"/>
  <c r="V12" i="164"/>
  <c r="U13" i="164"/>
  <c r="V13" i="164"/>
  <c r="U14" i="164"/>
  <c r="V14" i="164"/>
  <c r="U15" i="164"/>
  <c r="V15" i="164"/>
  <c r="U16" i="164"/>
  <c r="V16" i="164"/>
  <c r="U17" i="164"/>
  <c r="V17" i="164"/>
  <c r="U18" i="164"/>
  <c r="V18" i="164"/>
  <c r="U19" i="164"/>
  <c r="V19" i="164"/>
  <c r="U20" i="164"/>
  <c r="V20" i="164"/>
  <c r="U21" i="164"/>
  <c r="V21" i="164"/>
  <c r="U22" i="164"/>
  <c r="V22" i="164"/>
  <c r="U23" i="164"/>
  <c r="V23" i="164"/>
  <c r="U24" i="164"/>
  <c r="V24" i="164"/>
  <c r="U25" i="164"/>
  <c r="V25" i="164"/>
  <c r="U26" i="164"/>
  <c r="V26" i="164"/>
  <c r="V9" i="164"/>
  <c r="U9" i="164"/>
  <c r="U10" i="163"/>
  <c r="U11" i="163"/>
  <c r="U12" i="163"/>
  <c r="U13" i="163"/>
  <c r="U14" i="163"/>
  <c r="U15" i="163"/>
  <c r="U16" i="163"/>
  <c r="U17" i="163"/>
  <c r="U18" i="163"/>
  <c r="U19" i="163"/>
  <c r="U20" i="163"/>
  <c r="U21" i="163"/>
  <c r="U22" i="163"/>
  <c r="U23" i="163"/>
  <c r="U24" i="163"/>
  <c r="U25" i="163"/>
  <c r="U26" i="163"/>
  <c r="U27" i="163"/>
  <c r="U9" i="163"/>
  <c r="V10" i="163"/>
  <c r="V11" i="163"/>
  <c r="V12" i="163"/>
  <c r="V13" i="163"/>
  <c r="V14" i="163"/>
  <c r="V15" i="163"/>
  <c r="V16" i="163"/>
  <c r="V17" i="163"/>
  <c r="V18" i="163"/>
  <c r="V19" i="163"/>
  <c r="V20" i="163"/>
  <c r="V21" i="163"/>
  <c r="V22" i="163"/>
  <c r="V23" i="163"/>
  <c r="V24" i="163"/>
  <c r="V25" i="163"/>
  <c r="V26" i="163"/>
  <c r="V27" i="163"/>
  <c r="V9" i="163"/>
  <c r="U27" i="162"/>
  <c r="V27" i="162"/>
  <c r="U10" i="162"/>
  <c r="V10" i="162"/>
  <c r="U11" i="162"/>
  <c r="V11" i="162"/>
  <c r="U12" i="162"/>
  <c r="V12" i="162"/>
  <c r="U13" i="162"/>
  <c r="V13" i="162"/>
  <c r="U14" i="162"/>
  <c r="V14" i="162"/>
  <c r="U15" i="162"/>
  <c r="V15" i="162"/>
  <c r="U16" i="162"/>
  <c r="V16" i="162"/>
  <c r="U17" i="162"/>
  <c r="V17" i="162"/>
  <c r="U18" i="162"/>
  <c r="V18" i="162"/>
  <c r="U19" i="162"/>
  <c r="V19" i="162"/>
  <c r="U20" i="162"/>
  <c r="V20" i="162"/>
  <c r="U21" i="162"/>
  <c r="V21" i="162"/>
  <c r="U22" i="162"/>
  <c r="V22" i="162"/>
  <c r="U23" i="162"/>
  <c r="V23" i="162"/>
  <c r="U24" i="162"/>
  <c r="V24" i="162"/>
  <c r="U25" i="162"/>
  <c r="V25" i="162"/>
  <c r="U26" i="162"/>
  <c r="V26" i="162"/>
  <c r="V9" i="162"/>
  <c r="U9" i="162"/>
  <c r="U10" i="161"/>
  <c r="V10" i="161"/>
  <c r="U11" i="161"/>
  <c r="V11" i="161"/>
  <c r="U12" i="161"/>
  <c r="V12" i="161"/>
  <c r="U13" i="161"/>
  <c r="V13" i="161"/>
  <c r="U14" i="161"/>
  <c r="V14" i="161"/>
  <c r="U15" i="161"/>
  <c r="V15" i="161"/>
  <c r="U16" i="161"/>
  <c r="V16" i="161"/>
  <c r="U17" i="161"/>
  <c r="V17" i="161"/>
  <c r="U18" i="161"/>
  <c r="V18" i="161"/>
  <c r="U19" i="161"/>
  <c r="V19" i="161"/>
  <c r="U20" i="161"/>
  <c r="V20" i="161"/>
  <c r="U21" i="161"/>
  <c r="V21" i="161"/>
  <c r="U22" i="161"/>
  <c r="V22" i="161"/>
  <c r="U23" i="161"/>
  <c r="V23" i="161"/>
  <c r="U24" i="161"/>
  <c r="V24" i="161"/>
  <c r="U25" i="161"/>
  <c r="V25" i="161"/>
  <c r="U26" i="161"/>
  <c r="V26" i="161"/>
  <c r="U27" i="161"/>
  <c r="V27" i="161"/>
  <c r="V9" i="161"/>
  <c r="U9" i="161"/>
  <c r="U10" i="160"/>
  <c r="V10" i="160"/>
  <c r="U11" i="160"/>
  <c r="V11" i="160"/>
  <c r="U12" i="160"/>
  <c r="V12" i="160"/>
  <c r="U13" i="160"/>
  <c r="V13" i="160"/>
  <c r="U14" i="160"/>
  <c r="V14" i="160"/>
  <c r="U15" i="160"/>
  <c r="V15" i="160"/>
  <c r="U16" i="160"/>
  <c r="V16" i="160"/>
  <c r="U17" i="160"/>
  <c r="V17" i="160"/>
  <c r="U18" i="160"/>
  <c r="V18" i="160"/>
  <c r="U19" i="160"/>
  <c r="V19" i="160"/>
  <c r="U20" i="160"/>
  <c r="V20" i="160"/>
  <c r="U21" i="160"/>
  <c r="V21" i="160"/>
  <c r="U22" i="160"/>
  <c r="V22" i="160"/>
  <c r="U23" i="160"/>
  <c r="V23" i="160"/>
  <c r="U24" i="160"/>
  <c r="V24" i="160"/>
  <c r="U25" i="160"/>
  <c r="V25" i="160"/>
  <c r="U26" i="160"/>
  <c r="V26" i="160"/>
  <c r="V9" i="160"/>
  <c r="U9" i="160"/>
  <c r="I27" i="160"/>
  <c r="U27" i="160" s="1"/>
  <c r="U10" i="159"/>
  <c r="V10" i="159"/>
  <c r="U11" i="159"/>
  <c r="V11" i="159"/>
  <c r="U12" i="159"/>
  <c r="V12" i="159"/>
  <c r="U13" i="159"/>
  <c r="V13" i="159"/>
  <c r="U14" i="159"/>
  <c r="V14" i="159"/>
  <c r="U15" i="159"/>
  <c r="V15" i="159"/>
  <c r="U16" i="159"/>
  <c r="V16" i="159"/>
  <c r="U17" i="159"/>
  <c r="V17" i="159"/>
  <c r="U18" i="159"/>
  <c r="V18" i="159"/>
  <c r="U19" i="159"/>
  <c r="V19" i="159"/>
  <c r="U20" i="159"/>
  <c r="V20" i="159"/>
  <c r="U21" i="159"/>
  <c r="V21" i="159"/>
  <c r="U22" i="159"/>
  <c r="V22" i="159"/>
  <c r="U23" i="159"/>
  <c r="V23" i="159"/>
  <c r="U24" i="159"/>
  <c r="V24" i="159"/>
  <c r="U25" i="159"/>
  <c r="V25" i="159"/>
  <c r="U26" i="159"/>
  <c r="V26" i="159"/>
  <c r="U27" i="159"/>
  <c r="V27" i="159"/>
  <c r="V9" i="159"/>
  <c r="U9" i="159"/>
  <c r="U29" i="158"/>
  <c r="V29" i="158"/>
  <c r="U30" i="158"/>
  <c r="V30" i="158"/>
  <c r="U31" i="158"/>
  <c r="V31" i="158"/>
  <c r="U32" i="158"/>
  <c r="V32" i="158"/>
  <c r="U33" i="158"/>
  <c r="V33" i="158"/>
  <c r="U34" i="158"/>
  <c r="V34" i="158"/>
  <c r="U35" i="158"/>
  <c r="V35" i="158"/>
  <c r="U36" i="158"/>
  <c r="V36" i="158"/>
  <c r="U37" i="158"/>
  <c r="V37" i="158"/>
  <c r="U38" i="158"/>
  <c r="V38" i="158"/>
  <c r="U39" i="158"/>
  <c r="V39" i="158"/>
  <c r="V40" i="158"/>
  <c r="U41" i="158"/>
  <c r="V41" i="158"/>
  <c r="U42" i="158"/>
  <c r="V42" i="158"/>
  <c r="U43" i="158"/>
  <c r="V43" i="158"/>
  <c r="V28" i="158"/>
  <c r="U28" i="158"/>
  <c r="U10" i="158"/>
  <c r="V10" i="158"/>
  <c r="U11" i="158"/>
  <c r="V11" i="158"/>
  <c r="U12" i="158"/>
  <c r="V12" i="158"/>
  <c r="U13" i="158"/>
  <c r="V13" i="158"/>
  <c r="U14" i="158"/>
  <c r="V14" i="158"/>
  <c r="U15" i="158"/>
  <c r="V15" i="158"/>
  <c r="U16" i="158"/>
  <c r="V16" i="158"/>
  <c r="U17" i="158"/>
  <c r="V17" i="158"/>
  <c r="U18" i="158"/>
  <c r="V18" i="158"/>
  <c r="U19" i="158"/>
  <c r="V19" i="158"/>
  <c r="U20" i="158"/>
  <c r="V20" i="158"/>
  <c r="U21" i="158"/>
  <c r="V21" i="158"/>
  <c r="U22" i="158"/>
  <c r="V22" i="158"/>
  <c r="U23" i="158"/>
  <c r="V23" i="158"/>
  <c r="V9" i="158"/>
  <c r="U9" i="158"/>
  <c r="V27" i="160" l="1"/>
  <c r="T43" i="158" l="1"/>
  <c r="S26" i="159" l="1"/>
  <c r="M43" i="158"/>
  <c r="O43" i="158"/>
  <c r="Q43" i="158"/>
  <c r="D33" i="90"/>
  <c r="T10" i="164" l="1"/>
  <c r="T11" i="164"/>
  <c r="T12" i="164"/>
  <c r="T13" i="164"/>
  <c r="T14" i="164"/>
  <c r="T15" i="164"/>
  <c r="T16" i="164"/>
  <c r="T17" i="164"/>
  <c r="T18" i="164"/>
  <c r="T19" i="164"/>
  <c r="T20" i="164"/>
  <c r="T21" i="164"/>
  <c r="T22" i="164"/>
  <c r="T23" i="164"/>
  <c r="T24" i="164"/>
  <c r="T25" i="164"/>
  <c r="T26" i="164"/>
  <c r="T9" i="164"/>
  <c r="S10" i="164"/>
  <c r="S11" i="164"/>
  <c r="S12" i="164"/>
  <c r="S13" i="164"/>
  <c r="S14" i="164"/>
  <c r="S15" i="164"/>
  <c r="S16" i="164"/>
  <c r="S17" i="164"/>
  <c r="S18" i="164"/>
  <c r="S19" i="164"/>
  <c r="S20" i="164"/>
  <c r="S21" i="164"/>
  <c r="S22" i="164"/>
  <c r="S23" i="164"/>
  <c r="S24" i="164"/>
  <c r="S25" i="164"/>
  <c r="S26" i="164"/>
  <c r="S9" i="164"/>
  <c r="T10" i="163"/>
  <c r="T11" i="163"/>
  <c r="T12" i="163"/>
  <c r="T13" i="163"/>
  <c r="T14" i="163"/>
  <c r="T15" i="163"/>
  <c r="T16" i="163"/>
  <c r="T17" i="163"/>
  <c r="T18" i="163"/>
  <c r="T19" i="163"/>
  <c r="T20" i="163"/>
  <c r="T21" i="163"/>
  <c r="T22" i="163"/>
  <c r="T23" i="163"/>
  <c r="T24" i="163"/>
  <c r="T25" i="163"/>
  <c r="T26" i="163"/>
  <c r="T9" i="163"/>
  <c r="S10" i="163"/>
  <c r="S11" i="163"/>
  <c r="S12" i="163"/>
  <c r="S13" i="163"/>
  <c r="S14" i="163"/>
  <c r="S15" i="163"/>
  <c r="S16" i="163"/>
  <c r="S17" i="163"/>
  <c r="S18" i="163"/>
  <c r="S19" i="163"/>
  <c r="S20" i="163"/>
  <c r="S21" i="163"/>
  <c r="S22" i="163"/>
  <c r="S23" i="163"/>
  <c r="S24" i="163"/>
  <c r="S25" i="163"/>
  <c r="S26" i="163"/>
  <c r="S9" i="163"/>
  <c r="T10" i="162"/>
  <c r="T11" i="162"/>
  <c r="T12" i="162"/>
  <c r="T13" i="162"/>
  <c r="T14" i="162"/>
  <c r="T15" i="162"/>
  <c r="T16" i="162"/>
  <c r="T17" i="162"/>
  <c r="T18" i="162"/>
  <c r="T19" i="162"/>
  <c r="T20" i="162"/>
  <c r="T21" i="162"/>
  <c r="T22" i="162"/>
  <c r="T23" i="162"/>
  <c r="T24" i="162"/>
  <c r="T25" i="162"/>
  <c r="T26" i="162"/>
  <c r="T9" i="162"/>
  <c r="S10" i="162"/>
  <c r="S11" i="162"/>
  <c r="S12" i="162"/>
  <c r="S13" i="162"/>
  <c r="S14" i="162"/>
  <c r="S15" i="162"/>
  <c r="S16" i="162"/>
  <c r="S17" i="162"/>
  <c r="S18" i="162"/>
  <c r="S19" i="162"/>
  <c r="S20" i="162"/>
  <c r="S21" i="162"/>
  <c r="S22" i="162"/>
  <c r="S23" i="162"/>
  <c r="S24" i="162"/>
  <c r="S25" i="162"/>
  <c r="S26" i="162"/>
  <c r="S9" i="162"/>
  <c r="T10" i="161"/>
  <c r="T11" i="161"/>
  <c r="T12" i="161"/>
  <c r="T13" i="161"/>
  <c r="T14" i="161"/>
  <c r="T15" i="161"/>
  <c r="T16" i="161"/>
  <c r="T17" i="161"/>
  <c r="T18" i="161"/>
  <c r="T19" i="161"/>
  <c r="T20" i="161"/>
  <c r="T21" i="161"/>
  <c r="T22" i="161"/>
  <c r="T23" i="161"/>
  <c r="T24" i="161"/>
  <c r="T25" i="161"/>
  <c r="T26" i="161"/>
  <c r="T9" i="161"/>
  <c r="S10" i="161"/>
  <c r="S11" i="161"/>
  <c r="S12" i="161"/>
  <c r="S13" i="161"/>
  <c r="S14" i="161"/>
  <c r="S15" i="161"/>
  <c r="S16" i="161"/>
  <c r="S17" i="161"/>
  <c r="S18" i="161"/>
  <c r="S19" i="161"/>
  <c r="S20" i="161"/>
  <c r="S21" i="161"/>
  <c r="S22" i="161"/>
  <c r="S23" i="161"/>
  <c r="S24" i="161"/>
  <c r="S25" i="161"/>
  <c r="S26" i="161"/>
  <c r="S9" i="161"/>
  <c r="T10" i="160"/>
  <c r="T11" i="160"/>
  <c r="T12" i="160"/>
  <c r="T13" i="160"/>
  <c r="T14" i="160"/>
  <c r="T15" i="160"/>
  <c r="T16" i="160"/>
  <c r="T17" i="160"/>
  <c r="T18" i="160"/>
  <c r="T19" i="160"/>
  <c r="T20" i="160"/>
  <c r="T21" i="160"/>
  <c r="T22" i="160"/>
  <c r="T23" i="160"/>
  <c r="T24" i="160"/>
  <c r="T25" i="160"/>
  <c r="T26" i="160"/>
  <c r="T9" i="160"/>
  <c r="S10" i="160"/>
  <c r="S11" i="160"/>
  <c r="S12" i="160"/>
  <c r="S13" i="160"/>
  <c r="S14" i="160"/>
  <c r="S15" i="160"/>
  <c r="S16" i="160"/>
  <c r="S17" i="160"/>
  <c r="S18" i="160"/>
  <c r="S19" i="160"/>
  <c r="S20" i="160"/>
  <c r="S21" i="160"/>
  <c r="S22" i="160"/>
  <c r="S23" i="160"/>
  <c r="S24" i="160"/>
  <c r="S25" i="160"/>
  <c r="S26" i="160"/>
  <c r="S9" i="160"/>
  <c r="S27" i="159"/>
  <c r="T27" i="159"/>
  <c r="S10" i="159"/>
  <c r="T10" i="159"/>
  <c r="S11" i="159"/>
  <c r="T11" i="159"/>
  <c r="S12" i="159"/>
  <c r="T12" i="159"/>
  <c r="S13" i="159"/>
  <c r="T13" i="159"/>
  <c r="S14" i="159"/>
  <c r="T14" i="159"/>
  <c r="S15" i="159"/>
  <c r="T15" i="159"/>
  <c r="S16" i="159"/>
  <c r="T16" i="159"/>
  <c r="S17" i="159"/>
  <c r="T17" i="159"/>
  <c r="S18" i="159"/>
  <c r="T18" i="159"/>
  <c r="S19" i="159"/>
  <c r="T19" i="159"/>
  <c r="S20" i="159"/>
  <c r="T20" i="159"/>
  <c r="S21" i="159"/>
  <c r="T21" i="159"/>
  <c r="S22" i="159"/>
  <c r="T22" i="159"/>
  <c r="S23" i="159"/>
  <c r="T23" i="159"/>
  <c r="S24" i="159"/>
  <c r="T24" i="159"/>
  <c r="S25" i="159"/>
  <c r="T25" i="159"/>
  <c r="T26" i="159"/>
  <c r="T9" i="159"/>
  <c r="S9" i="159"/>
  <c r="T29" i="158"/>
  <c r="T30" i="158"/>
  <c r="T31" i="158"/>
  <c r="T32" i="158"/>
  <c r="T33" i="158"/>
  <c r="T34" i="158"/>
  <c r="T35" i="158"/>
  <c r="T36" i="158"/>
  <c r="T37" i="158"/>
  <c r="T38" i="158"/>
  <c r="T39" i="158"/>
  <c r="T40" i="158"/>
  <c r="T41" i="158"/>
  <c r="T42" i="158"/>
  <c r="T28" i="158"/>
  <c r="S40" i="158"/>
  <c r="S29" i="158"/>
  <c r="S30" i="158"/>
  <c r="S31" i="158"/>
  <c r="S32" i="158"/>
  <c r="S33" i="158"/>
  <c r="S34" i="158"/>
  <c r="S35" i="158"/>
  <c r="S36" i="158"/>
  <c r="S37" i="158"/>
  <c r="S38" i="158"/>
  <c r="S39" i="158"/>
  <c r="S41" i="158"/>
  <c r="S42" i="158"/>
  <c r="S43" i="158"/>
  <c r="S28" i="158"/>
  <c r="T10" i="158"/>
  <c r="T11" i="158"/>
  <c r="T12" i="158"/>
  <c r="T13" i="158"/>
  <c r="T14" i="158"/>
  <c r="T15" i="158"/>
  <c r="T16" i="158"/>
  <c r="T17" i="158"/>
  <c r="T18" i="158"/>
  <c r="T19" i="158"/>
  <c r="T20" i="158"/>
  <c r="T21" i="158"/>
  <c r="T22" i="158"/>
  <c r="T23" i="158"/>
  <c r="T9" i="158"/>
  <c r="S10" i="158"/>
  <c r="S11" i="158"/>
  <c r="S12" i="158"/>
  <c r="S13" i="158"/>
  <c r="S14" i="158"/>
  <c r="S15" i="158"/>
  <c r="S16" i="158"/>
  <c r="S17" i="158"/>
  <c r="S18" i="158"/>
  <c r="S19" i="158"/>
  <c r="S20" i="158"/>
  <c r="S21" i="158"/>
  <c r="S22" i="158"/>
  <c r="S23" i="158"/>
  <c r="S9" i="158"/>
  <c r="Q9" i="158"/>
  <c r="L34" i="54"/>
  <c r="K34" i="54"/>
  <c r="L35" i="54"/>
  <c r="Q34" i="54"/>
  <c r="K35" i="54"/>
  <c r="P34" i="54"/>
  <c r="G35" i="54"/>
  <c r="P35" i="54"/>
  <c r="G34" i="54"/>
  <c r="Q35"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R26" i="164" l="1"/>
  <c r="R25" i="164"/>
  <c r="R24" i="164"/>
  <c r="R23" i="164"/>
  <c r="R22" i="164"/>
  <c r="R21" i="164"/>
  <c r="R20" i="164"/>
  <c r="R19" i="164"/>
  <c r="R18" i="164"/>
  <c r="R17" i="164"/>
  <c r="R16" i="164"/>
  <c r="R15" i="164"/>
  <c r="R14" i="164"/>
  <c r="R13" i="164"/>
  <c r="R12" i="164"/>
  <c r="R11" i="164"/>
  <c r="R10" i="164"/>
  <c r="R9" i="164"/>
  <c r="R26" i="163"/>
  <c r="Q26" i="163"/>
  <c r="R25" i="163"/>
  <c r="Q25" i="163"/>
  <c r="R24" i="163"/>
  <c r="Q24" i="163"/>
  <c r="R23" i="163"/>
  <c r="Q23" i="163"/>
  <c r="R22" i="163"/>
  <c r="Q22" i="163"/>
  <c r="R21" i="163"/>
  <c r="Q21" i="163"/>
  <c r="R20" i="163"/>
  <c r="Q20" i="163"/>
  <c r="R19" i="163"/>
  <c r="Q19" i="163"/>
  <c r="R18" i="163"/>
  <c r="Q18" i="163"/>
  <c r="R17" i="163"/>
  <c r="Q17" i="163"/>
  <c r="R16" i="163"/>
  <c r="Q16" i="163"/>
  <c r="R15" i="163"/>
  <c r="Q15" i="163"/>
  <c r="R14" i="163"/>
  <c r="Q14" i="163"/>
  <c r="R13" i="163"/>
  <c r="Q13" i="163"/>
  <c r="R12" i="163"/>
  <c r="Q12" i="163"/>
  <c r="R11" i="163"/>
  <c r="Q11" i="163"/>
  <c r="R10" i="163"/>
  <c r="Q10" i="163"/>
  <c r="R9" i="163"/>
  <c r="Q9" i="163"/>
  <c r="R26" i="162"/>
  <c r="Q26" i="162"/>
  <c r="R25" i="162"/>
  <c r="Q25" i="162"/>
  <c r="R24" i="162"/>
  <c r="Q24" i="162"/>
  <c r="R23" i="162"/>
  <c r="Q23" i="162"/>
  <c r="R22" i="162"/>
  <c r="Q22" i="162"/>
  <c r="R21" i="162"/>
  <c r="Q21" i="162"/>
  <c r="R20" i="162"/>
  <c r="Q20" i="162"/>
  <c r="R19" i="162"/>
  <c r="Q19" i="162"/>
  <c r="R18" i="162"/>
  <c r="Q18" i="162"/>
  <c r="R17" i="162"/>
  <c r="Q17" i="162"/>
  <c r="R16" i="162"/>
  <c r="Q16" i="162"/>
  <c r="R15" i="162"/>
  <c r="Q15" i="162"/>
  <c r="R14" i="162"/>
  <c r="Q14" i="162"/>
  <c r="R13" i="162"/>
  <c r="Q13" i="162"/>
  <c r="R12" i="162"/>
  <c r="Q12" i="162"/>
  <c r="R11" i="162"/>
  <c r="Q11" i="162"/>
  <c r="R10" i="162"/>
  <c r="Q10" i="162"/>
  <c r="R9" i="162"/>
  <c r="Q9" i="162"/>
  <c r="R26" i="161"/>
  <c r="Q26" i="161"/>
  <c r="R25" i="161"/>
  <c r="Q25" i="161"/>
  <c r="R24" i="161"/>
  <c r="Q24" i="161"/>
  <c r="R23" i="161"/>
  <c r="Q23" i="161"/>
  <c r="R22" i="161"/>
  <c r="Q22" i="161"/>
  <c r="R21" i="161"/>
  <c r="Q21" i="161"/>
  <c r="R20" i="161"/>
  <c r="Q20" i="161"/>
  <c r="R19" i="161"/>
  <c r="Q19" i="161"/>
  <c r="R18" i="161"/>
  <c r="Q18" i="161"/>
  <c r="R17" i="161"/>
  <c r="Q17" i="161"/>
  <c r="R16" i="161"/>
  <c r="Q16" i="161"/>
  <c r="R15" i="161"/>
  <c r="Q15" i="161"/>
  <c r="R14" i="161"/>
  <c r="Q14" i="161"/>
  <c r="R13" i="161"/>
  <c r="Q13" i="161"/>
  <c r="R12" i="161"/>
  <c r="Q12" i="161"/>
  <c r="R11" i="161"/>
  <c r="Q11" i="161"/>
  <c r="R10" i="161"/>
  <c r="Q10" i="161"/>
  <c r="R9" i="161"/>
  <c r="Q9" i="161"/>
  <c r="R18" i="160"/>
  <c r="Q18" i="160"/>
  <c r="R26" i="160"/>
  <c r="Q26" i="160"/>
  <c r="R25" i="160"/>
  <c r="Q25" i="160"/>
  <c r="R24" i="160"/>
  <c r="Q24" i="160"/>
  <c r="R23" i="160"/>
  <c r="Q23" i="160"/>
  <c r="R22" i="160"/>
  <c r="Q22" i="160"/>
  <c r="R21" i="160"/>
  <c r="Q21" i="160"/>
  <c r="R20" i="160"/>
  <c r="Q20" i="160"/>
  <c r="R19" i="160"/>
  <c r="Q19" i="160"/>
  <c r="R17" i="160"/>
  <c r="Q17" i="160"/>
  <c r="R16" i="160"/>
  <c r="Q16" i="160"/>
  <c r="R15" i="160"/>
  <c r="Q15" i="160"/>
  <c r="R14" i="160"/>
  <c r="Q14" i="160"/>
  <c r="R13" i="160"/>
  <c r="Q13" i="160"/>
  <c r="R12" i="160"/>
  <c r="Q12" i="160"/>
  <c r="R11" i="160"/>
  <c r="Q11" i="160"/>
  <c r="R10" i="160"/>
  <c r="Q10" i="160"/>
  <c r="R9" i="160"/>
  <c r="Q9" i="160"/>
  <c r="R26" i="159"/>
  <c r="Q26" i="159"/>
  <c r="R25" i="159"/>
  <c r="Q25" i="159"/>
  <c r="R24" i="159"/>
  <c r="Q24" i="159"/>
  <c r="R23" i="159"/>
  <c r="Q23" i="159"/>
  <c r="R22" i="159"/>
  <c r="Q22" i="159"/>
  <c r="R21" i="159"/>
  <c r="Q21" i="159"/>
  <c r="R20" i="159"/>
  <c r="Q20" i="159"/>
  <c r="R19" i="159"/>
  <c r="Q19" i="159"/>
  <c r="R18" i="159"/>
  <c r="Q18" i="159"/>
  <c r="R17" i="159"/>
  <c r="Q17" i="159"/>
  <c r="R16" i="159"/>
  <c r="Q16" i="159"/>
  <c r="R15" i="159"/>
  <c r="Q15" i="159"/>
  <c r="R14" i="159"/>
  <c r="Q14" i="159"/>
  <c r="R13" i="159"/>
  <c r="Q13" i="159"/>
  <c r="R12" i="159"/>
  <c r="Q12" i="159"/>
  <c r="R11" i="159"/>
  <c r="Q11" i="159"/>
  <c r="R10" i="159"/>
  <c r="Q10" i="159"/>
  <c r="R9" i="159"/>
  <c r="Q9" i="159"/>
  <c r="G27" i="164"/>
  <c r="G27" i="160"/>
  <c r="G27" i="161"/>
  <c r="G27" i="162"/>
  <c r="G27" i="163"/>
  <c r="R20" i="158"/>
  <c r="R23" i="158"/>
  <c r="Q23" i="158"/>
  <c r="R22" i="158"/>
  <c r="Q22" i="158"/>
  <c r="R21" i="158"/>
  <c r="Q21" i="158"/>
  <c r="Q20" i="158"/>
  <c r="R19" i="158"/>
  <c r="Q19" i="158"/>
  <c r="R18" i="158"/>
  <c r="Q18" i="158"/>
  <c r="R17" i="158"/>
  <c r="Q17" i="158"/>
  <c r="R16" i="158"/>
  <c r="Q16" i="158"/>
  <c r="R15" i="158"/>
  <c r="Q15" i="158"/>
  <c r="R14" i="158"/>
  <c r="Q14" i="158"/>
  <c r="R13" i="158"/>
  <c r="Q13" i="158"/>
  <c r="R12" i="158"/>
  <c r="Q12" i="158"/>
  <c r="R11" i="158"/>
  <c r="Q11" i="158"/>
  <c r="R10" i="158"/>
  <c r="Q10" i="158"/>
  <c r="R9" i="158"/>
  <c r="R43" i="158"/>
  <c r="R42" i="158"/>
  <c r="Q42" i="158"/>
  <c r="R41" i="158"/>
  <c r="Q41" i="158"/>
  <c r="R40" i="158"/>
  <c r="Q40" i="158"/>
  <c r="R39" i="158"/>
  <c r="Q39" i="158"/>
  <c r="R38" i="158"/>
  <c r="Q38" i="158"/>
  <c r="R37" i="158"/>
  <c r="Q37" i="158"/>
  <c r="R36" i="158"/>
  <c r="Q36" i="158"/>
  <c r="R35" i="158"/>
  <c r="Q35" i="158"/>
  <c r="R34" i="158"/>
  <c r="Q34" i="158"/>
  <c r="R33" i="158"/>
  <c r="Q33" i="158"/>
  <c r="R32" i="158"/>
  <c r="Q32" i="158"/>
  <c r="R31" i="158"/>
  <c r="Q31" i="158"/>
  <c r="R30" i="158"/>
  <c r="Q30" i="158"/>
  <c r="R29" i="158"/>
  <c r="Q29" i="158"/>
  <c r="R28" i="158"/>
  <c r="Q28" i="158"/>
  <c r="T27" i="164" l="1"/>
  <c r="S27" i="164"/>
  <c r="S27" i="163"/>
  <c r="T27" i="163"/>
  <c r="S27" i="162"/>
  <c r="T27" i="162"/>
  <c r="S27" i="161"/>
  <c r="T27" i="161"/>
  <c r="S27" i="160"/>
  <c r="T27" i="160"/>
  <c r="F27" i="164" l="1"/>
  <c r="E27" i="164"/>
  <c r="D27" i="164"/>
  <c r="F27" i="163"/>
  <c r="E27" i="163"/>
  <c r="D27" i="163"/>
  <c r="F27" i="162"/>
  <c r="E27" i="162"/>
  <c r="D27" i="162"/>
  <c r="F27" i="161"/>
  <c r="E27" i="161"/>
  <c r="M27" i="161" s="1"/>
  <c r="D27" i="161"/>
  <c r="F27" i="160"/>
  <c r="E27" i="160"/>
  <c r="D27" i="160"/>
  <c r="F27" i="159"/>
  <c r="E27" i="159"/>
  <c r="D27" i="159"/>
  <c r="P43" i="158"/>
  <c r="N43" i="158"/>
  <c r="P23" i="158"/>
  <c r="O23" i="158"/>
  <c r="N23" i="158"/>
  <c r="M23" i="158"/>
  <c r="X12" i="167" l="1"/>
  <c r="M27" i="163"/>
  <c r="N27" i="164"/>
  <c r="M27" i="162"/>
  <c r="M27" i="160"/>
  <c r="M27" i="159"/>
  <c r="X19" i="167"/>
  <c r="X28" i="167"/>
  <c r="X18" i="167"/>
  <c r="X25" i="167"/>
  <c r="X27" i="167"/>
  <c r="X21" i="167"/>
  <c r="X15" i="167"/>
  <c r="X13" i="167"/>
  <c r="X16" i="167"/>
  <c r="X14" i="167"/>
  <c r="X24" i="167"/>
  <c r="X20" i="167"/>
  <c r="X26" i="167"/>
  <c r="X29" i="167"/>
  <c r="X22" i="167"/>
  <c r="X17" i="167"/>
  <c r="X23" i="167"/>
  <c r="O27" i="159"/>
  <c r="Q27" i="159"/>
  <c r="R27" i="159"/>
  <c r="P27" i="161"/>
  <c r="R27" i="161"/>
  <c r="Q27" i="161"/>
  <c r="P27" i="163"/>
  <c r="Q27" i="163"/>
  <c r="R27" i="163"/>
  <c r="P27" i="164"/>
  <c r="O27" i="164"/>
  <c r="R27" i="164"/>
  <c r="Q27" i="164"/>
  <c r="P27" i="160"/>
  <c r="Q27" i="160"/>
  <c r="R27" i="160"/>
  <c r="P27" i="162"/>
  <c r="Q27" i="162"/>
  <c r="R27" i="162"/>
  <c r="J7" i="164"/>
  <c r="W6" i="164" s="1"/>
  <c r="J7" i="163"/>
  <c r="J7" i="159"/>
  <c r="W6" i="159" s="1"/>
  <c r="W6" i="161" s="1"/>
  <c r="J7" i="162"/>
  <c r="J7" i="161"/>
  <c r="J7" i="160"/>
  <c r="W26" i="158"/>
  <c r="N27" i="162"/>
  <c r="O27" i="160"/>
  <c r="O27" i="161"/>
  <c r="O27" i="162"/>
  <c r="O27" i="163"/>
  <c r="N27" i="160"/>
  <c r="N27" i="161"/>
  <c r="P27" i="159"/>
  <c r="M27" i="164"/>
  <c r="N27" i="159"/>
  <c r="N27" i="163"/>
  <c r="W6" i="162" l="1"/>
  <c r="W6" i="163"/>
  <c r="W6" i="160"/>
  <c r="W31" i="167"/>
  <c r="X31" i="167" s="1"/>
  <c r="D29" i="155" l="1"/>
  <c r="F29" i="155" s="1"/>
  <c r="N35" i="49"/>
  <c r="G46" i="111"/>
  <c r="N38" i="134"/>
  <c r="K37" i="10"/>
  <c r="U38" i="134"/>
  <c r="W37" i="10"/>
  <c r="N36" i="49"/>
  <c r="N36" i="48"/>
  <c r="D36" i="47"/>
  <c r="Q37" i="134"/>
  <c r="Q37" i="10"/>
  <c r="N36" i="47"/>
  <c r="N35" i="47"/>
  <c r="G46" i="112"/>
  <c r="Z37" i="134"/>
  <c r="AB37" i="134"/>
  <c r="N35" i="48"/>
  <c r="G46" i="110"/>
  <c r="U37" i="134"/>
  <c r="AB38" i="134"/>
  <c r="G45" i="110"/>
  <c r="D35" i="47"/>
  <c r="G45" i="112"/>
  <c r="D35" i="49"/>
  <c r="L37" i="134"/>
  <c r="Z38" i="134"/>
  <c r="D36" i="49"/>
  <c r="K38" i="10"/>
  <c r="N37" i="134"/>
  <c r="W38" i="10"/>
  <c r="X37" i="134"/>
  <c r="D35" i="48"/>
  <c r="Q38" i="134"/>
  <c r="X38" i="134"/>
  <c r="N37" i="10"/>
  <c r="Q38" i="10"/>
  <c r="L38" i="134"/>
  <c r="G45" i="111"/>
  <c r="D36" i="48"/>
  <c r="S38" i="134"/>
  <c r="S37" i="134"/>
  <c r="N38" i="10"/>
  <c r="O38" i="10" l="1"/>
  <c r="T37" i="134"/>
  <c r="T38" i="134"/>
  <c r="M38" i="134"/>
  <c r="R38" i="10"/>
  <c r="O37" i="10"/>
  <c r="Y38" i="134"/>
  <c r="R38" i="134"/>
  <c r="Y37" i="134"/>
  <c r="X38" i="10"/>
  <c r="O37" i="134"/>
  <c r="L38" i="10"/>
  <c r="T38" i="10"/>
  <c r="U38" i="10" s="1"/>
  <c r="AA38" i="134"/>
  <c r="M37" i="134"/>
  <c r="AC38" i="134"/>
  <c r="V37" i="134"/>
  <c r="AC37" i="134"/>
  <c r="AA37" i="134"/>
  <c r="R37" i="10"/>
  <c r="R37" i="134"/>
  <c r="X37" i="10"/>
  <c r="V38" i="134"/>
  <c r="T37" i="10"/>
  <c r="U37" i="10" s="1"/>
  <c r="L37" i="10"/>
  <c r="O38" i="134"/>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55" l="1"/>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G29" i="146" l="1"/>
  <c r="L31" i="144"/>
  <c r="E12" i="144"/>
  <c r="J12" i="144"/>
  <c r="C13" i="112"/>
  <c r="P13" i="112" s="1"/>
  <c r="D27" i="51"/>
  <c r="J26" i="145"/>
  <c r="E26" i="145"/>
  <c r="D27" i="136"/>
  <c r="E27" i="136" s="1"/>
  <c r="V13" i="47"/>
  <c r="Y13" i="47" s="1"/>
  <c r="F13" i="95"/>
  <c r="D19" i="56"/>
  <c r="C16" i="110"/>
  <c r="P16" i="110" s="1"/>
  <c r="C22" i="109"/>
  <c r="P22" i="109" s="1"/>
  <c r="V17" i="47"/>
  <c r="Y17" i="47" s="1"/>
  <c r="F17" i="95"/>
  <c r="J26" i="97"/>
  <c r="D23" i="96"/>
  <c r="J13" i="141"/>
  <c r="J13" i="108"/>
  <c r="G29" i="50"/>
  <c r="D11" i="50"/>
  <c r="L28" i="43"/>
  <c r="K28" i="43"/>
  <c r="G23" i="143"/>
  <c r="E26" i="137"/>
  <c r="H18" i="96"/>
  <c r="D15" i="57"/>
  <c r="K13" i="92"/>
  <c r="K13" i="152"/>
  <c r="D20" i="53"/>
  <c r="C37" i="77"/>
  <c r="J14" i="146"/>
  <c r="E14" i="146"/>
  <c r="G27" i="146"/>
  <c r="C13" i="111"/>
  <c r="P13" i="111" s="1"/>
  <c r="J15" i="145"/>
  <c r="E15" i="145"/>
  <c r="J22" i="96"/>
  <c r="G15" i="144"/>
  <c r="K14" i="152"/>
  <c r="K14" i="92"/>
  <c r="E12" i="134"/>
  <c r="L31" i="134"/>
  <c r="C24" i="111"/>
  <c r="C11" i="112"/>
  <c r="J15" i="36"/>
  <c r="K15" i="36"/>
  <c r="J23" i="95"/>
  <c r="J27" i="141"/>
  <c r="J27" i="108"/>
  <c r="D28" i="53"/>
  <c r="V25" i="103"/>
  <c r="W25" i="103" s="1"/>
  <c r="C16" i="109"/>
  <c r="P16" i="109" s="1"/>
  <c r="D12" i="51"/>
  <c r="S22" i="104"/>
  <c r="D23" i="138"/>
  <c r="E23" i="138" s="1"/>
  <c r="G29" i="142"/>
  <c r="E29" i="147"/>
  <c r="J29" i="147"/>
  <c r="H18" i="97"/>
  <c r="E14" i="134"/>
  <c r="D24" i="50"/>
  <c r="H19" i="94"/>
  <c r="S13" i="92"/>
  <c r="S13" i="152"/>
  <c r="L29" i="54"/>
  <c r="D12" i="53"/>
  <c r="AC23" i="139"/>
  <c r="E29" i="142"/>
  <c r="J29" i="142"/>
  <c r="E28" i="146"/>
  <c r="J28" i="146"/>
  <c r="D16" i="138"/>
  <c r="E16" i="138" s="1"/>
  <c r="S15" i="104"/>
  <c r="G14" i="146"/>
  <c r="L15" i="96"/>
  <c r="D14" i="136"/>
  <c r="E14" i="136" s="1"/>
  <c r="G23" i="146"/>
  <c r="L19" i="94"/>
  <c r="D28" i="155"/>
  <c r="D26" i="94"/>
  <c r="J18" i="146"/>
  <c r="E18" i="146"/>
  <c r="Q15" i="92"/>
  <c r="AC13" i="134"/>
  <c r="G19" i="146"/>
  <c r="G13" i="146"/>
  <c r="F24" i="96"/>
  <c r="V24" i="48"/>
  <c r="Y24" i="48" s="1"/>
  <c r="H13" i="94"/>
  <c r="C31" i="36"/>
  <c r="V14" i="103"/>
  <c r="W14" i="103" s="1"/>
  <c r="D20" i="50"/>
  <c r="C25" i="110"/>
  <c r="D14" i="134"/>
  <c r="S13" i="103"/>
  <c r="S24" i="104"/>
  <c r="D25" i="138"/>
  <c r="E25" i="138" s="1"/>
  <c r="O27" i="112"/>
  <c r="C9" i="112"/>
  <c r="C19" i="110"/>
  <c r="P19" i="110" s="1"/>
  <c r="J24" i="94"/>
  <c r="S20" i="103"/>
  <c r="D21" i="134"/>
  <c r="I13" i="92"/>
  <c r="I13" i="152"/>
  <c r="Q19" i="152"/>
  <c r="Q19" i="92"/>
  <c r="Y27" i="103"/>
  <c r="Z27" i="103" s="1"/>
  <c r="K18" i="102"/>
  <c r="L18" i="102"/>
  <c r="C20" i="111"/>
  <c r="D17" i="107"/>
  <c r="C13" i="3"/>
  <c r="D23" i="137"/>
  <c r="AC24" i="134"/>
  <c r="C15" i="112"/>
  <c r="P15" i="112" s="1"/>
  <c r="C17" i="109"/>
  <c r="Q29" i="54"/>
  <c r="D12" i="56"/>
  <c r="K14" i="102"/>
  <c r="L14" i="102"/>
  <c r="L23" i="96"/>
  <c r="G21" i="146"/>
  <c r="L20" i="95"/>
  <c r="C12" i="109"/>
  <c r="P12" i="109" s="1"/>
  <c r="F23" i="97"/>
  <c r="V23" i="49"/>
  <c r="Y23" i="49" s="1"/>
  <c r="J25" i="97"/>
  <c r="D23" i="54"/>
  <c r="C14" i="111"/>
  <c r="G21" i="134"/>
  <c r="S18" i="152"/>
  <c r="S18" i="92"/>
  <c r="E15" i="144"/>
  <c r="J15" i="144"/>
  <c r="G26" i="146"/>
  <c r="E22" i="45"/>
  <c r="N30" i="34"/>
  <c r="C25" i="111"/>
  <c r="G18" i="98"/>
  <c r="T17" i="53"/>
  <c r="C18" i="110"/>
  <c r="P18" i="110" s="1"/>
  <c r="C26" i="109"/>
  <c r="L26" i="43"/>
  <c r="K26" i="43"/>
  <c r="K14" i="43"/>
  <c r="L14" i="43"/>
  <c r="G22" i="142"/>
  <c r="J13" i="146"/>
  <c r="E13" i="146"/>
  <c r="E21" i="146"/>
  <c r="J21" i="146"/>
  <c r="J24" i="146"/>
  <c r="E24" i="146"/>
  <c r="AC14" i="146"/>
  <c r="AC16" i="146"/>
  <c r="D25" i="51"/>
  <c r="D29" i="107"/>
  <c r="C25" i="3"/>
  <c r="C9" i="109"/>
  <c r="O27" i="109"/>
  <c r="C25" i="109"/>
  <c r="C18" i="112"/>
  <c r="D13" i="52"/>
  <c r="J26" i="146"/>
  <c r="E26" i="146"/>
  <c r="J23" i="96"/>
  <c r="H11" i="95"/>
  <c r="C27" i="45"/>
  <c r="C24" i="110"/>
  <c r="D20" i="96"/>
  <c r="J20" i="94"/>
  <c r="C20" i="110"/>
  <c r="P20" i="110" s="1"/>
  <c r="H21" i="97"/>
  <c r="D23" i="53"/>
  <c r="J17" i="141"/>
  <c r="J17" i="108"/>
  <c r="C19" i="112"/>
  <c r="P19" i="112" s="1"/>
  <c r="K13" i="102"/>
  <c r="L13" i="102"/>
  <c r="L24" i="96"/>
  <c r="L13" i="108"/>
  <c r="L29" i="56"/>
  <c r="L29" i="52"/>
  <c r="D24" i="137"/>
  <c r="V23" i="34"/>
  <c r="Y23" i="34" s="1"/>
  <c r="F23" i="94"/>
  <c r="K21" i="102"/>
  <c r="L21" i="102"/>
  <c r="C20" i="112"/>
  <c r="S31" i="137"/>
  <c r="C19" i="109"/>
  <c r="J26" i="96"/>
  <c r="Z31" i="146"/>
  <c r="C25" i="112"/>
  <c r="P25" i="112" s="1"/>
  <c r="AC15" i="146"/>
  <c r="G24" i="146"/>
  <c r="AC25" i="146"/>
  <c r="G16" i="146"/>
  <c r="H25" i="96"/>
  <c r="H19" i="97"/>
  <c r="D26" i="56"/>
  <c r="D17" i="57"/>
  <c r="C16" i="112"/>
  <c r="D12" i="134"/>
  <c r="S11" i="103"/>
  <c r="J31" i="134"/>
  <c r="D14" i="52"/>
  <c r="C23" i="110"/>
  <c r="AC25" i="137"/>
  <c r="E29" i="144"/>
  <c r="J29" i="144"/>
  <c r="J22" i="146"/>
  <c r="E22" i="146"/>
  <c r="C23" i="109"/>
  <c r="P23" i="109" s="1"/>
  <c r="J25" i="142"/>
  <c r="E25" i="142"/>
  <c r="H26" i="95"/>
  <c r="S31" i="134"/>
  <c r="G20" i="92"/>
  <c r="V27" i="104"/>
  <c r="W27" i="104" s="1"/>
  <c r="AC25" i="134"/>
  <c r="G15" i="146"/>
  <c r="S31" i="142"/>
  <c r="C18" i="111"/>
  <c r="C12" i="112"/>
  <c r="AC15" i="134"/>
  <c r="I14" i="152"/>
  <c r="I14" i="92"/>
  <c r="AC17" i="79"/>
  <c r="AA17" i="79" s="1"/>
  <c r="E17" i="98"/>
  <c r="V11" i="49"/>
  <c r="Y11" i="49" s="1"/>
  <c r="F11" i="97"/>
  <c r="K16" i="43"/>
  <c r="L16" i="43"/>
  <c r="F27" i="97"/>
  <c r="V27" i="49"/>
  <c r="Y27" i="49" s="1"/>
  <c r="AC18" i="134"/>
  <c r="D18" i="51"/>
  <c r="D18" i="56"/>
  <c r="C24" i="112"/>
  <c r="D27" i="55"/>
  <c r="L17" i="96"/>
  <c r="F21" i="95"/>
  <c r="V21" i="47"/>
  <c r="Y21" i="47" s="1"/>
  <c r="L19" i="95"/>
  <c r="V19" i="103"/>
  <c r="W19" i="103" s="1"/>
  <c r="J16" i="146"/>
  <c r="E16" i="146"/>
  <c r="L26" i="102"/>
  <c r="K26" i="102"/>
  <c r="C22" i="110"/>
  <c r="P22" i="110" s="1"/>
  <c r="D24" i="136"/>
  <c r="E24" i="136" s="1"/>
  <c r="H23" i="94"/>
  <c r="L11" i="94"/>
  <c r="V26" i="34"/>
  <c r="Y26" i="34" s="1"/>
  <c r="F26" i="94"/>
  <c r="K19" i="36"/>
  <c r="J19" i="36"/>
  <c r="C14" i="45"/>
  <c r="L23" i="97"/>
  <c r="D13" i="50"/>
  <c r="D16" i="53"/>
  <c r="U31" i="143"/>
  <c r="F22" i="95"/>
  <c r="V22" i="47"/>
  <c r="Y22" i="47" s="1"/>
  <c r="G29" i="137"/>
  <c r="H21" i="94"/>
  <c r="AC17" i="134"/>
  <c r="AC26" i="146"/>
  <c r="AC13" i="145"/>
  <c r="H15" i="94"/>
  <c r="C14" i="112"/>
  <c r="D26" i="55"/>
  <c r="J12" i="96"/>
  <c r="N21" i="140"/>
  <c r="Y20" i="105"/>
  <c r="Z20" i="105" s="1"/>
  <c r="D24" i="139"/>
  <c r="J27" i="146"/>
  <c r="E27" i="146"/>
  <c r="C23" i="111"/>
  <c r="P23" i="111" s="1"/>
  <c r="V20" i="104"/>
  <c r="W20" i="104" s="1"/>
  <c r="L29" i="57"/>
  <c r="D13" i="53"/>
  <c r="N29" i="138"/>
  <c r="Y28" i="104"/>
  <c r="Z28" i="104" s="1"/>
  <c r="H16" i="96"/>
  <c r="C10" i="110"/>
  <c r="G17" i="139"/>
  <c r="AC27" i="146"/>
  <c r="G20" i="146"/>
  <c r="J21" i="97"/>
  <c r="L14" i="97"/>
  <c r="D27" i="138"/>
  <c r="E27" i="138" s="1"/>
  <c r="S26" i="104"/>
  <c r="H30" i="49"/>
  <c r="G28" i="142"/>
  <c r="Y21" i="104"/>
  <c r="Z21" i="104" s="1"/>
  <c r="N22" i="138"/>
  <c r="D15" i="51"/>
  <c r="G28" i="146"/>
  <c r="U31" i="146"/>
  <c r="U31" i="144"/>
  <c r="C20" i="109"/>
  <c r="G24" i="147"/>
  <c r="C16" i="111"/>
  <c r="J15" i="96"/>
  <c r="F20" i="94"/>
  <c r="V20" i="34"/>
  <c r="J31" i="138"/>
  <c r="K31" i="138" s="1"/>
  <c r="V11" i="104"/>
  <c r="C11" i="109"/>
  <c r="P11" i="109" s="1"/>
  <c r="S31" i="146"/>
  <c r="AC29" i="146"/>
  <c r="J19" i="146"/>
  <c r="E19" i="146"/>
  <c r="AC28" i="134"/>
  <c r="D22" i="54"/>
  <c r="C13" i="110"/>
  <c r="P13" i="110" s="1"/>
  <c r="C26" i="110"/>
  <c r="P26" i="110" s="1"/>
  <c r="F19" i="95"/>
  <c r="V19" i="47"/>
  <c r="Y19" i="47" s="1"/>
  <c r="G25" i="146"/>
  <c r="G29" i="51"/>
  <c r="D11" i="51"/>
  <c r="J11" i="94"/>
  <c r="K27" i="43"/>
  <c r="L27" i="43"/>
  <c r="J12" i="97"/>
  <c r="Y16" i="104"/>
  <c r="Z16" i="104" s="1"/>
  <c r="N17" i="138"/>
  <c r="D19" i="107"/>
  <c r="C15" i="3"/>
  <c r="J12" i="141"/>
  <c r="J12" i="108"/>
  <c r="F11" i="96"/>
  <c r="V11" i="48"/>
  <c r="Y11" i="48" s="1"/>
  <c r="C21" i="110"/>
  <c r="C26" i="84"/>
  <c r="I26" i="84" s="1"/>
  <c r="D15" i="54"/>
  <c r="D26" i="54"/>
  <c r="H10" i="94"/>
  <c r="P30" i="34"/>
  <c r="Z31" i="142"/>
  <c r="AC12" i="142"/>
  <c r="V22" i="34"/>
  <c r="F22" i="94"/>
  <c r="J27" i="94"/>
  <c r="S19" i="152"/>
  <c r="S19" i="92"/>
  <c r="H22" i="95"/>
  <c r="D21" i="97"/>
  <c r="L14" i="96"/>
  <c r="L14" i="94"/>
  <c r="L25" i="96"/>
  <c r="V15" i="48"/>
  <c r="Y15" i="48" s="1"/>
  <c r="F15" i="96"/>
  <c r="J21" i="95"/>
  <c r="I20" i="92"/>
  <c r="J24" i="144"/>
  <c r="E24" i="144"/>
  <c r="H25" i="95"/>
  <c r="G29" i="134"/>
  <c r="J17" i="96"/>
  <c r="Y25" i="103"/>
  <c r="Z25" i="103" s="1"/>
  <c r="L17" i="94"/>
  <c r="J12" i="146"/>
  <c r="L31" i="146"/>
  <c r="E12" i="146"/>
  <c r="E25" i="146"/>
  <c r="J25" i="146"/>
  <c r="E20" i="146"/>
  <c r="J20" i="146"/>
  <c r="L12" i="108"/>
  <c r="I29" i="54"/>
  <c r="C22" i="112"/>
  <c r="P22" i="112" s="1"/>
  <c r="D13" i="57"/>
  <c r="F21" i="97"/>
  <c r="V21" i="49"/>
  <c r="Y21" i="49" s="1"/>
  <c r="F12" i="95"/>
  <c r="V12" i="47"/>
  <c r="Y12" i="47" s="1"/>
  <c r="J14" i="97"/>
  <c r="J24" i="142"/>
  <c r="E24" i="142"/>
  <c r="L27" i="96"/>
  <c r="E17" i="146"/>
  <c r="J17" i="146"/>
  <c r="C15" i="111"/>
  <c r="C9" i="110"/>
  <c r="O27" i="110"/>
  <c r="H12" i="97"/>
  <c r="J13" i="96"/>
  <c r="V15" i="103"/>
  <c r="W15" i="103" s="1"/>
  <c r="N28" i="138"/>
  <c r="Y27" i="104"/>
  <c r="Z27" i="104" s="1"/>
  <c r="L22" i="97"/>
  <c r="E15" i="146"/>
  <c r="J15" i="146"/>
  <c r="D14" i="55"/>
  <c r="H14" i="96"/>
  <c r="AC23" i="134"/>
  <c r="E27" i="137"/>
  <c r="J14" i="142"/>
  <c r="E14" i="142"/>
  <c r="J23" i="94"/>
  <c r="D25" i="53"/>
  <c r="N31" i="146"/>
  <c r="G12" i="146"/>
  <c r="L13" i="43"/>
  <c r="K13" i="43"/>
  <c r="L22" i="94"/>
  <c r="G14" i="134"/>
  <c r="J14" i="108"/>
  <c r="J14" i="141"/>
  <c r="D24" i="51"/>
  <c r="E27" i="143"/>
  <c r="J27" i="143"/>
  <c r="H21" i="96"/>
  <c r="D16" i="50"/>
  <c r="AC27" i="137"/>
  <c r="C10" i="111"/>
  <c r="J20" i="97"/>
  <c r="AC13" i="142"/>
  <c r="J18" i="96"/>
  <c r="L11" i="97"/>
  <c r="D16" i="97"/>
  <c r="E23" i="146"/>
  <c r="J23" i="146"/>
  <c r="D12" i="139"/>
  <c r="J31" i="139"/>
  <c r="C14" i="109"/>
  <c r="V28" i="104"/>
  <c r="W28" i="104" s="1"/>
  <c r="C17" i="112"/>
  <c r="J22" i="95"/>
  <c r="K12" i="98"/>
  <c r="N15" i="79"/>
  <c r="D22" i="57"/>
  <c r="J23" i="142"/>
  <c r="E23" i="142"/>
  <c r="S31" i="139"/>
  <c r="C15" i="109"/>
  <c r="P15" i="109" s="1"/>
  <c r="Y18" i="104"/>
  <c r="Z18" i="104" s="1"/>
  <c r="N19" i="138"/>
  <c r="D25" i="137"/>
  <c r="D19" i="57"/>
  <c r="C10" i="109"/>
  <c r="H25" i="97"/>
  <c r="H26" i="94"/>
  <c r="G13" i="152"/>
  <c r="G13" i="92"/>
  <c r="E29" i="134"/>
  <c r="G14" i="143"/>
  <c r="J16" i="97"/>
  <c r="L23" i="43"/>
  <c r="K23" i="43"/>
  <c r="AC21" i="137"/>
  <c r="D15" i="136"/>
  <c r="E15" i="136" s="1"/>
  <c r="U26" i="34"/>
  <c r="L26" i="94"/>
  <c r="E17" i="134"/>
  <c r="L13" i="96"/>
  <c r="D23" i="51"/>
  <c r="G27" i="145"/>
  <c r="AC19" i="137"/>
  <c r="H30" i="47"/>
  <c r="V17" i="104"/>
  <c r="W17" i="104" s="1"/>
  <c r="AC12" i="144"/>
  <c r="Z31" i="144"/>
  <c r="D11" i="94"/>
  <c r="D13" i="155"/>
  <c r="G12" i="147"/>
  <c r="N31" i="147"/>
  <c r="F17" i="108"/>
  <c r="T17" i="10"/>
  <c r="F17" i="141"/>
  <c r="G24" i="143"/>
  <c r="L15" i="94"/>
  <c r="T24" i="51"/>
  <c r="L27" i="95"/>
  <c r="V16" i="49"/>
  <c r="Y16" i="49" s="1"/>
  <c r="F16" i="97"/>
  <c r="N26" i="136"/>
  <c r="S23" i="103"/>
  <c r="D24" i="134"/>
  <c r="S16" i="104"/>
  <c r="D17" i="138"/>
  <c r="E17" i="138" s="1"/>
  <c r="F24" i="95"/>
  <c r="V24" i="47"/>
  <c r="Y24" i="47" s="1"/>
  <c r="D19" i="54"/>
  <c r="L16" i="102"/>
  <c r="K16" i="102"/>
  <c r="F16" i="95"/>
  <c r="V16" i="47"/>
  <c r="Y16" i="47" s="1"/>
  <c r="G28" i="139"/>
  <c r="F14" i="94"/>
  <c r="V14" i="34"/>
  <c r="N24" i="136"/>
  <c r="N29" i="56"/>
  <c r="O29" i="56" s="1"/>
  <c r="C29" i="45"/>
  <c r="G15" i="142"/>
  <c r="K25" i="43"/>
  <c r="L25" i="43"/>
  <c r="G28" i="148"/>
  <c r="F11" i="94"/>
  <c r="V11" i="34"/>
  <c r="Y11" i="34" s="1"/>
  <c r="M30" i="45"/>
  <c r="D24" i="57"/>
  <c r="D19" i="51"/>
  <c r="L17" i="97"/>
  <c r="C13" i="109"/>
  <c r="P13" i="109" s="1"/>
  <c r="N25" i="136"/>
  <c r="C15" i="110"/>
  <c r="P15" i="110" s="1"/>
  <c r="C26" i="111"/>
  <c r="P26" i="111" s="1"/>
  <c r="D22" i="50"/>
  <c r="H12" i="108"/>
  <c r="H12" i="141"/>
  <c r="G20" i="134"/>
  <c r="J25" i="94"/>
  <c r="AC22" i="137"/>
  <c r="L19" i="96"/>
  <c r="J12" i="94"/>
  <c r="D28" i="54"/>
  <c r="Z31" i="148"/>
  <c r="I19" i="152"/>
  <c r="I19" i="92"/>
  <c r="V24" i="49"/>
  <c r="Y24" i="49" s="1"/>
  <c r="F24" i="97"/>
  <c r="G29" i="144"/>
  <c r="G14" i="145"/>
  <c r="N13" i="136"/>
  <c r="G15" i="145"/>
  <c r="J16" i="145"/>
  <c r="E16" i="145"/>
  <c r="V12" i="103"/>
  <c r="W12" i="103" s="1"/>
  <c r="D21" i="51"/>
  <c r="O13" i="92"/>
  <c r="O13" i="152"/>
  <c r="E18" i="145"/>
  <c r="J18" i="145"/>
  <c r="G23" i="137"/>
  <c r="H23" i="137" s="1"/>
  <c r="AC12" i="134"/>
  <c r="AB31" i="134"/>
  <c r="O18" i="92"/>
  <c r="O18" i="152"/>
  <c r="D18" i="52"/>
  <c r="J11" i="97"/>
  <c r="H20" i="96"/>
  <c r="G20" i="137"/>
  <c r="D20" i="56"/>
  <c r="V17" i="49"/>
  <c r="Y17" i="49" s="1"/>
  <c r="F17" i="97"/>
  <c r="S31" i="144"/>
  <c r="V14" i="48"/>
  <c r="Y14" i="48" s="1"/>
  <c r="F14" i="96"/>
  <c r="H16" i="97"/>
  <c r="L10" i="95"/>
  <c r="T30" i="47"/>
  <c r="H17" i="96"/>
  <c r="H20" i="108"/>
  <c r="H20" i="141"/>
  <c r="Q29" i="55"/>
  <c r="G16" i="148"/>
  <c r="I29" i="50"/>
  <c r="J29" i="50" s="1"/>
  <c r="T19" i="79"/>
  <c r="O16" i="98"/>
  <c r="E26" i="139"/>
  <c r="M15" i="92"/>
  <c r="U31" i="147"/>
  <c r="H13" i="97"/>
  <c r="S28" i="103"/>
  <c r="D29" i="134"/>
  <c r="O15" i="92"/>
  <c r="D15" i="140"/>
  <c r="S14" i="105"/>
  <c r="C21" i="45"/>
  <c r="J31" i="140"/>
  <c r="K31" i="140" s="1"/>
  <c r="V11" i="105"/>
  <c r="J13" i="94"/>
  <c r="D17" i="50"/>
  <c r="H17" i="108"/>
  <c r="H17" i="141"/>
  <c r="C17" i="45"/>
  <c r="L20" i="102"/>
  <c r="K20" i="102"/>
  <c r="N31" i="137"/>
  <c r="G12" i="137"/>
  <c r="AB31" i="145"/>
  <c r="J25" i="108"/>
  <c r="J25" i="141"/>
  <c r="D28" i="51"/>
  <c r="F37" i="77"/>
  <c r="J13" i="97"/>
  <c r="AC29" i="145"/>
  <c r="T20" i="54"/>
  <c r="J17" i="94"/>
  <c r="E19" i="143"/>
  <c r="J19" i="143"/>
  <c r="J15" i="94"/>
  <c r="D15" i="52"/>
  <c r="AC17" i="139"/>
  <c r="G17" i="98"/>
  <c r="C19" i="45"/>
  <c r="N22" i="136"/>
  <c r="C14" i="84"/>
  <c r="F19" i="97"/>
  <c r="V19" i="49"/>
  <c r="Y19" i="49" s="1"/>
  <c r="P30" i="47"/>
  <c r="H10" i="95"/>
  <c r="D22" i="51"/>
  <c r="H27" i="94"/>
  <c r="E12" i="147"/>
  <c r="J12" i="147"/>
  <c r="L31" i="147"/>
  <c r="G13" i="145"/>
  <c r="H18" i="107"/>
  <c r="V27" i="105"/>
  <c r="W27" i="105" s="1"/>
  <c r="J18" i="142"/>
  <c r="E18" i="142"/>
  <c r="D13" i="136"/>
  <c r="E13" i="136" s="1"/>
  <c r="L24" i="94"/>
  <c r="I17" i="98"/>
  <c r="O30" i="45"/>
  <c r="D19" i="50"/>
  <c r="H27" i="141"/>
  <c r="H27" i="108"/>
  <c r="W16" i="68"/>
  <c r="Q12" i="152"/>
  <c r="Q12" i="92"/>
  <c r="Y16" i="103"/>
  <c r="Z16" i="103" s="1"/>
  <c r="G26" i="148"/>
  <c r="K15" i="43"/>
  <c r="L15" i="43"/>
  <c r="H23" i="97"/>
  <c r="D30" i="107"/>
  <c r="C26" i="3"/>
  <c r="K17" i="152"/>
  <c r="K17" i="92"/>
  <c r="N21" i="68"/>
  <c r="T25" i="57"/>
  <c r="N29" i="54"/>
  <c r="T28" i="52"/>
  <c r="G26" i="145"/>
  <c r="G21" i="148"/>
  <c r="J17" i="97"/>
  <c r="D28" i="56"/>
  <c r="G23" i="142"/>
  <c r="E14" i="147"/>
  <c r="J14" i="147"/>
  <c r="AB31" i="142"/>
  <c r="F15" i="94"/>
  <c r="V15" i="34"/>
  <c r="Y15" i="34" s="1"/>
  <c r="N14" i="136"/>
  <c r="E25" i="144"/>
  <c r="J25" i="144"/>
  <c r="G17" i="145"/>
  <c r="E14" i="137"/>
  <c r="J11" i="141"/>
  <c r="J11" i="108"/>
  <c r="F21" i="96"/>
  <c r="V21" i="48"/>
  <c r="Y21" i="48" s="1"/>
  <c r="C24" i="3"/>
  <c r="D28" i="107"/>
  <c r="D23" i="139"/>
  <c r="H13" i="141"/>
  <c r="H13" i="108"/>
  <c r="H26" i="97"/>
  <c r="D27" i="54"/>
  <c r="D21" i="57"/>
  <c r="G22" i="143"/>
  <c r="D18" i="54"/>
  <c r="D26" i="52"/>
  <c r="G17" i="143"/>
  <c r="D17" i="136"/>
  <c r="E17" i="136" s="1"/>
  <c r="L18" i="97"/>
  <c r="N30" i="48"/>
  <c r="D27" i="52"/>
  <c r="J19" i="145"/>
  <c r="E19" i="145"/>
  <c r="L29" i="51"/>
  <c r="G22" i="145"/>
  <c r="AC14" i="134"/>
  <c r="D13" i="55"/>
  <c r="J28" i="36"/>
  <c r="K28" i="36"/>
  <c r="F20" i="97"/>
  <c r="V20" i="49"/>
  <c r="Y20" i="49" s="1"/>
  <c r="W15" i="125"/>
  <c r="F25" i="141"/>
  <c r="F25" i="108"/>
  <c r="T25" i="10"/>
  <c r="V16" i="105"/>
  <c r="W16" i="105" s="1"/>
  <c r="J10" i="108"/>
  <c r="Q29" i="10"/>
  <c r="J10" i="141"/>
  <c r="Q15" i="125"/>
  <c r="K18" i="43"/>
  <c r="L18" i="43"/>
  <c r="C13" i="45"/>
  <c r="G30" i="45"/>
  <c r="D11" i="54"/>
  <c r="G29" i="54"/>
  <c r="G19" i="145"/>
  <c r="T24" i="54"/>
  <c r="J18" i="141"/>
  <c r="J18" i="108"/>
  <c r="N30" i="49"/>
  <c r="D20" i="51"/>
  <c r="J24" i="97"/>
  <c r="V27" i="34"/>
  <c r="F27" i="94"/>
  <c r="F21" i="94"/>
  <c r="V21" i="34"/>
  <c r="Y21" i="34" s="1"/>
  <c r="Y22" i="103"/>
  <c r="Z22" i="103" s="1"/>
  <c r="H20" i="97"/>
  <c r="L10" i="96"/>
  <c r="T30" i="48"/>
  <c r="Q29" i="57"/>
  <c r="H25" i="108"/>
  <c r="H25" i="141"/>
  <c r="S15" i="103"/>
  <c r="D16" i="134"/>
  <c r="V20" i="105"/>
  <c r="W20" i="105" s="1"/>
  <c r="Y25" i="104"/>
  <c r="Z25" i="104" s="1"/>
  <c r="N26" i="138"/>
  <c r="K30" i="45"/>
  <c r="C12" i="45"/>
  <c r="D17" i="51"/>
  <c r="J29" i="102"/>
  <c r="K10" i="102"/>
  <c r="L10" i="102"/>
  <c r="K23" i="102"/>
  <c r="L23" i="102"/>
  <c r="C24" i="45"/>
  <c r="N16" i="136"/>
  <c r="L21" i="97"/>
  <c r="G12" i="134"/>
  <c r="N31" i="134"/>
  <c r="C22" i="3"/>
  <c r="D26" i="107"/>
  <c r="R30" i="49"/>
  <c r="J10" i="97"/>
  <c r="G13" i="143"/>
  <c r="G18" i="144"/>
  <c r="N29" i="136"/>
  <c r="J30" i="48"/>
  <c r="F22" i="97"/>
  <c r="V22" i="49"/>
  <c r="Y22" i="49" s="1"/>
  <c r="J30" i="49"/>
  <c r="D12" i="55"/>
  <c r="G25" i="137"/>
  <c r="J14" i="94"/>
  <c r="D20" i="54"/>
  <c r="L14" i="95"/>
  <c r="E16" i="137"/>
  <c r="J22" i="97"/>
  <c r="G20" i="147"/>
  <c r="N24" i="138"/>
  <c r="Y23" i="104"/>
  <c r="Z23" i="104" s="1"/>
  <c r="D22" i="140"/>
  <c r="S21" i="105"/>
  <c r="F19" i="141"/>
  <c r="F19" i="108"/>
  <c r="T19" i="10"/>
  <c r="V21" i="103"/>
  <c r="W21" i="103" s="1"/>
  <c r="D19" i="136"/>
  <c r="E19" i="136" s="1"/>
  <c r="R30" i="48"/>
  <c r="J10" i="96"/>
  <c r="D18" i="137"/>
  <c r="D11" i="57"/>
  <c r="G29" i="57"/>
  <c r="AB31" i="146"/>
  <c r="AC12" i="146"/>
  <c r="V19" i="48"/>
  <c r="Y19" i="48" s="1"/>
  <c r="F19" i="96"/>
  <c r="C12" i="111"/>
  <c r="P12" i="111" s="1"/>
  <c r="V14" i="47"/>
  <c r="Y14" i="47" s="1"/>
  <c r="F14" i="95"/>
  <c r="S20" i="104"/>
  <c r="D21" i="138"/>
  <c r="E21" i="138" s="1"/>
  <c r="E26" i="134"/>
  <c r="L25" i="94"/>
  <c r="D19" i="53"/>
  <c r="J21" i="108"/>
  <c r="J21" i="141"/>
  <c r="E29" i="146"/>
  <c r="J29" i="146"/>
  <c r="E21" i="137"/>
  <c r="D17" i="140"/>
  <c r="S16" i="105"/>
  <c r="D26" i="57"/>
  <c r="Z31" i="137"/>
  <c r="E18" i="144"/>
  <c r="J18" i="144"/>
  <c r="D17" i="56"/>
  <c r="J15" i="147"/>
  <c r="E15" i="147"/>
  <c r="D19" i="55"/>
  <c r="D24" i="52"/>
  <c r="G28" i="143"/>
  <c r="W21" i="68"/>
  <c r="Q17" i="92"/>
  <c r="Q17" i="152"/>
  <c r="D28" i="134"/>
  <c r="S27" i="103"/>
  <c r="D24" i="56"/>
  <c r="G20" i="145"/>
  <c r="E26" i="142"/>
  <c r="J26" i="142"/>
  <c r="H31" i="84"/>
  <c r="H14" i="107"/>
  <c r="L16" i="97"/>
  <c r="E14" i="145"/>
  <c r="J14" i="145"/>
  <c r="G29" i="147"/>
  <c r="E13" i="148"/>
  <c r="J13" i="148"/>
  <c r="H25" i="94"/>
  <c r="H11" i="94"/>
  <c r="J26" i="144"/>
  <c r="E26" i="144"/>
  <c r="D21" i="107"/>
  <c r="C17" i="3"/>
  <c r="D23" i="55"/>
  <c r="D21" i="96"/>
  <c r="D20" i="134"/>
  <c r="S19" i="103"/>
  <c r="E14" i="144"/>
  <c r="J14" i="144"/>
  <c r="J15" i="97"/>
  <c r="D17" i="54"/>
  <c r="Q18" i="152"/>
  <c r="Q18" i="92"/>
  <c r="D16" i="57"/>
  <c r="D21" i="53"/>
  <c r="V15" i="104"/>
  <c r="W15" i="104" s="1"/>
  <c r="AC29" i="134"/>
  <c r="K12" i="102"/>
  <c r="L12" i="102"/>
  <c r="J31" i="43"/>
  <c r="L11" i="43"/>
  <c r="K11" i="43"/>
  <c r="G22" i="134"/>
  <c r="E26" i="147"/>
  <c r="J26" i="147"/>
  <c r="T21" i="55"/>
  <c r="AC27" i="134"/>
  <c r="T27" i="50"/>
  <c r="AC21" i="142"/>
  <c r="G20" i="139"/>
  <c r="J16" i="96"/>
  <c r="E12" i="137"/>
  <c r="L31" i="137"/>
  <c r="L31" i="139"/>
  <c r="E12" i="139"/>
  <c r="E20" i="147"/>
  <c r="J20" i="147"/>
  <c r="D14" i="51"/>
  <c r="L23" i="94"/>
  <c r="I18" i="98"/>
  <c r="D22" i="53"/>
  <c r="E13" i="98"/>
  <c r="AC13" i="79"/>
  <c r="D22" i="136"/>
  <c r="E22" i="136" s="1"/>
  <c r="H14" i="95"/>
  <c r="D31" i="43"/>
  <c r="D22" i="52"/>
  <c r="D25" i="57"/>
  <c r="L13" i="95"/>
  <c r="G26" i="142"/>
  <c r="E27" i="134"/>
  <c r="D27" i="50"/>
  <c r="T14" i="56"/>
  <c r="G22" i="144"/>
  <c r="D12" i="52"/>
  <c r="N31" i="144"/>
  <c r="G12" i="144"/>
  <c r="D20" i="52"/>
  <c r="D22" i="56"/>
  <c r="J24" i="36"/>
  <c r="K24" i="36"/>
  <c r="G24" i="148"/>
  <c r="M18" i="152"/>
  <c r="M18" i="92"/>
  <c r="J27" i="95"/>
  <c r="F25" i="96"/>
  <c r="V25" i="48"/>
  <c r="Y25" i="48" s="1"/>
  <c r="G21" i="142"/>
  <c r="D15" i="139"/>
  <c r="AC23" i="145"/>
  <c r="T17" i="56"/>
  <c r="D22" i="137"/>
  <c r="AC17" i="146"/>
  <c r="C14" i="110"/>
  <c r="C17" i="111"/>
  <c r="C10" i="112"/>
  <c r="P10" i="112" s="1"/>
  <c r="T15" i="10"/>
  <c r="F15" i="141"/>
  <c r="F15" i="108"/>
  <c r="C19" i="111"/>
  <c r="C12" i="110"/>
  <c r="L11" i="95"/>
  <c r="J30" i="34"/>
  <c r="J23" i="97"/>
  <c r="J17" i="95"/>
  <c r="C17" i="110"/>
  <c r="P17" i="110" s="1"/>
  <c r="D19" i="52"/>
  <c r="D24" i="54"/>
  <c r="O27" i="111"/>
  <c r="C9" i="111"/>
  <c r="V13" i="104"/>
  <c r="W13" i="104" s="1"/>
  <c r="L20" i="97"/>
  <c r="G15" i="143"/>
  <c r="G22" i="139"/>
  <c r="H18" i="95"/>
  <c r="L25" i="95"/>
  <c r="D26" i="136"/>
  <c r="E26" i="136" s="1"/>
  <c r="H27" i="97"/>
  <c r="D26" i="51"/>
  <c r="D28" i="137"/>
  <c r="H23" i="95"/>
  <c r="E13" i="139"/>
  <c r="D13" i="56"/>
  <c r="AC15" i="137"/>
  <c r="G19" i="144"/>
  <c r="C20" i="45"/>
  <c r="H11" i="96"/>
  <c r="F10" i="97"/>
  <c r="F30" i="49"/>
  <c r="V10" i="49"/>
  <c r="L27" i="94"/>
  <c r="U27" i="34"/>
  <c r="J11" i="96"/>
  <c r="H13" i="96"/>
  <c r="V22" i="48"/>
  <c r="Y22" i="48" s="1"/>
  <c r="F22" i="96"/>
  <c r="D17" i="137"/>
  <c r="Z31" i="145"/>
  <c r="D27" i="53"/>
  <c r="K20" i="43"/>
  <c r="L20" i="43"/>
  <c r="L26" i="96"/>
  <c r="L22" i="96"/>
  <c r="M14" i="152"/>
  <c r="M14" i="92"/>
  <c r="H15" i="95"/>
  <c r="G23" i="134"/>
  <c r="V12" i="34"/>
  <c r="F12" i="94"/>
  <c r="Q31" i="137"/>
  <c r="Q18" i="98"/>
  <c r="J26" i="94"/>
  <c r="G12" i="143"/>
  <c r="N31" i="143"/>
  <c r="L17" i="43"/>
  <c r="K17" i="43"/>
  <c r="J23" i="141"/>
  <c r="J23" i="108"/>
  <c r="E37" i="77"/>
  <c r="S14" i="98"/>
  <c r="K18" i="152"/>
  <c r="K18" i="92"/>
  <c r="V12" i="104"/>
  <c r="W12" i="104" s="1"/>
  <c r="E28" i="139"/>
  <c r="J16" i="147"/>
  <c r="E16" i="147"/>
  <c r="J22" i="143"/>
  <c r="E22" i="143"/>
  <c r="H19" i="96"/>
  <c r="H10" i="108"/>
  <c r="H10" i="141"/>
  <c r="N29" i="10"/>
  <c r="AC13" i="144"/>
  <c r="E23" i="148"/>
  <c r="J23" i="148"/>
  <c r="Q29" i="56"/>
  <c r="L16" i="96"/>
  <c r="AC22" i="134"/>
  <c r="D14" i="53"/>
  <c r="D23" i="50"/>
  <c r="S16" i="103"/>
  <c r="D17" i="134"/>
  <c r="E26" i="143"/>
  <c r="J26" i="143"/>
  <c r="C21" i="111"/>
  <c r="P21" i="111" s="1"/>
  <c r="D15" i="56"/>
  <c r="D21" i="50"/>
  <c r="C18" i="109"/>
  <c r="J17" i="143"/>
  <c r="E17" i="143"/>
  <c r="S26" i="103"/>
  <c r="D27" i="134"/>
  <c r="E22" i="134"/>
  <c r="D25" i="55"/>
  <c r="G29" i="148"/>
  <c r="J19" i="95"/>
  <c r="G23" i="144"/>
  <c r="T15" i="125"/>
  <c r="L19" i="125" s="1"/>
  <c r="D25" i="50"/>
  <c r="F22" i="108"/>
  <c r="F22" i="141"/>
  <c r="T22" i="10"/>
  <c r="E25" i="143"/>
  <c r="J25" i="143"/>
  <c r="G29" i="56"/>
  <c r="D11" i="56"/>
  <c r="AC21" i="134"/>
  <c r="T27" i="57"/>
  <c r="D15" i="50"/>
  <c r="L19" i="102"/>
  <c r="K19" i="102"/>
  <c r="J16" i="94"/>
  <c r="J26" i="95"/>
  <c r="Z16" i="68"/>
  <c r="S12" i="92"/>
  <c r="S12" i="152"/>
  <c r="H22" i="96"/>
  <c r="L23" i="108"/>
  <c r="Z19" i="79"/>
  <c r="S16" i="98"/>
  <c r="N16" i="140"/>
  <c r="Y15" i="105"/>
  <c r="Z15" i="105" s="1"/>
  <c r="J24" i="96"/>
  <c r="M20" i="92"/>
  <c r="AC25" i="144"/>
  <c r="K21" i="68"/>
  <c r="I17" i="92"/>
  <c r="I17" i="152"/>
  <c r="L25" i="97"/>
  <c r="H24" i="95"/>
  <c r="L20" i="96"/>
  <c r="M17" i="98"/>
  <c r="O14" i="92"/>
  <c r="O14" i="152"/>
  <c r="T12" i="53"/>
  <c r="V13" i="103"/>
  <c r="W13" i="103" s="1"/>
  <c r="L19" i="108"/>
  <c r="D29" i="10"/>
  <c r="L18" i="96"/>
  <c r="J24" i="95"/>
  <c r="S25" i="103"/>
  <c r="D26" i="134"/>
  <c r="AC13" i="139"/>
  <c r="L14" i="108"/>
  <c r="L21" i="95"/>
  <c r="E26" i="45"/>
  <c r="T25" i="55"/>
  <c r="J21" i="142"/>
  <c r="E21" i="142"/>
  <c r="M13" i="98"/>
  <c r="G17" i="134"/>
  <c r="Z15" i="79"/>
  <c r="S12" i="98"/>
  <c r="J20" i="108"/>
  <c r="J20" i="141"/>
  <c r="V27" i="47"/>
  <c r="Y27" i="47" s="1"/>
  <c r="F27" i="95"/>
  <c r="D18" i="57"/>
  <c r="G24" i="134"/>
  <c r="G20" i="143"/>
  <c r="C21" i="109"/>
  <c r="C23" i="45"/>
  <c r="C22" i="111"/>
  <c r="H12" i="95"/>
  <c r="D23" i="57"/>
  <c r="J27" i="96"/>
  <c r="G18" i="146"/>
  <c r="G22" i="146"/>
  <c r="G17" i="146"/>
  <c r="C26" i="112"/>
  <c r="T11" i="10"/>
  <c r="F11" i="141"/>
  <c r="F11" i="108"/>
  <c r="C23" i="112"/>
  <c r="C24" i="109"/>
  <c r="G14" i="92"/>
  <c r="G14" i="152"/>
  <c r="J21" i="148"/>
  <c r="E21" i="148"/>
  <c r="V26" i="103"/>
  <c r="W26" i="103" s="1"/>
  <c r="AC23" i="146"/>
  <c r="H14" i="94"/>
  <c r="D13" i="137"/>
  <c r="C11" i="110"/>
  <c r="P11" i="110" s="1"/>
  <c r="C11" i="111"/>
  <c r="D17" i="95"/>
  <c r="I18" i="92"/>
  <c r="I18" i="152"/>
  <c r="D28" i="139"/>
  <c r="L30" i="48"/>
  <c r="D24" i="53"/>
  <c r="D12" i="50"/>
  <c r="F20" i="141"/>
  <c r="T20" i="10"/>
  <c r="F20" i="108"/>
  <c r="G19" i="143"/>
  <c r="Q29" i="51"/>
  <c r="D13" i="51"/>
  <c r="V15" i="49"/>
  <c r="Y15" i="49" s="1"/>
  <c r="F15" i="97"/>
  <c r="H26" i="96"/>
  <c r="O17" i="152"/>
  <c r="O17" i="92"/>
  <c r="T21" i="68"/>
  <c r="S15" i="92"/>
  <c r="G21" i="143"/>
  <c r="G25" i="142"/>
  <c r="M31" i="136"/>
  <c r="N31" i="136" s="1"/>
  <c r="N12" i="136"/>
  <c r="H15" i="141"/>
  <c r="H15" i="108"/>
  <c r="J27" i="142"/>
  <c r="E27" i="142"/>
  <c r="G27" i="143"/>
  <c r="F25" i="97"/>
  <c r="V25" i="49"/>
  <c r="Y25" i="49" s="1"/>
  <c r="E19" i="139"/>
  <c r="E16" i="142"/>
  <c r="J16" i="142"/>
  <c r="T12" i="51"/>
  <c r="J31" i="137"/>
  <c r="D12" i="137"/>
  <c r="J28" i="144"/>
  <c r="E28" i="144"/>
  <c r="D15" i="55"/>
  <c r="E23" i="143"/>
  <c r="J23" i="143"/>
  <c r="AC16" i="143"/>
  <c r="C18" i="45"/>
  <c r="J15" i="95"/>
  <c r="D14" i="57"/>
  <c r="H10" i="96"/>
  <c r="P30" i="48"/>
  <c r="D31" i="107"/>
  <c r="C27" i="3"/>
  <c r="J29" i="145"/>
  <c r="E29" i="145"/>
  <c r="D21" i="52"/>
  <c r="AB31" i="144"/>
  <c r="J25" i="95"/>
  <c r="T28" i="50"/>
  <c r="J20" i="95"/>
  <c r="H10" i="97"/>
  <c r="P30" i="49"/>
  <c r="K15" i="92"/>
  <c r="H11" i="108"/>
  <c r="H11" i="141"/>
  <c r="L21" i="96"/>
  <c r="L22" i="95"/>
  <c r="E18" i="134"/>
  <c r="Y14" i="104"/>
  <c r="Z14" i="104" s="1"/>
  <c r="N15" i="138"/>
  <c r="X31" i="137"/>
  <c r="N27" i="136"/>
  <c r="V13" i="34"/>
  <c r="F13" i="94"/>
  <c r="C21" i="112"/>
  <c r="L15" i="102"/>
  <c r="K15" i="102"/>
  <c r="H24" i="96"/>
  <c r="D23" i="52"/>
  <c r="V26" i="105"/>
  <c r="W26" i="105" s="1"/>
  <c r="Y26" i="103"/>
  <c r="Z26" i="103" s="1"/>
  <c r="D16" i="56"/>
  <c r="J16" i="95"/>
  <c r="J12" i="95"/>
  <c r="G18" i="134"/>
  <c r="Q29" i="53"/>
  <c r="Q31" i="134"/>
  <c r="V11" i="103"/>
  <c r="D16" i="136"/>
  <c r="E16" i="136" s="1"/>
  <c r="AC17" i="142"/>
  <c r="S17" i="98"/>
  <c r="T30" i="49"/>
  <c r="L10" i="97"/>
  <c r="E16" i="45"/>
  <c r="D11" i="95"/>
  <c r="D23" i="107"/>
  <c r="C19" i="3"/>
  <c r="K22" i="102"/>
  <c r="L22" i="102"/>
  <c r="K19" i="92"/>
  <c r="K19" i="152"/>
  <c r="F15" i="95"/>
  <c r="V15" i="47"/>
  <c r="Y15" i="47" s="1"/>
  <c r="D14" i="54"/>
  <c r="D21" i="137"/>
  <c r="G29" i="145"/>
  <c r="L30" i="34"/>
  <c r="H30" i="48"/>
  <c r="D26" i="97"/>
  <c r="N20" i="136"/>
  <c r="N16" i="68"/>
  <c r="K12" i="92"/>
  <c r="K12" i="152"/>
  <c r="U20" i="34"/>
  <c r="L20" i="94"/>
  <c r="K18" i="36"/>
  <c r="J18" i="36"/>
  <c r="U31" i="142"/>
  <c r="F20" i="96"/>
  <c r="V20" i="48"/>
  <c r="Y20" i="48" s="1"/>
  <c r="J19" i="94"/>
  <c r="G13" i="144"/>
  <c r="Y19" i="105"/>
  <c r="Z19" i="105" s="1"/>
  <c r="N20" i="140"/>
  <c r="AC12" i="68"/>
  <c r="E12" i="152"/>
  <c r="E16" i="68"/>
  <c r="E12" i="92"/>
  <c r="L24" i="95"/>
  <c r="D16" i="137"/>
  <c r="J21" i="36"/>
  <c r="K21" i="36"/>
  <c r="N19" i="136"/>
  <c r="AC13" i="137"/>
  <c r="D26" i="53"/>
  <c r="J12" i="143"/>
  <c r="L31" i="143"/>
  <c r="E12" i="143"/>
  <c r="O20" i="92"/>
  <c r="N30" i="47"/>
  <c r="N23" i="138"/>
  <c r="Y22" i="104"/>
  <c r="Z22" i="104" s="1"/>
  <c r="F14" i="97"/>
  <c r="V14" i="49"/>
  <c r="Y14" i="49" s="1"/>
  <c r="D22" i="55"/>
  <c r="H27" i="95"/>
  <c r="L16" i="94"/>
  <c r="E20" i="137"/>
  <c r="AC23" i="137"/>
  <c r="D19" i="137"/>
  <c r="Y19" i="104"/>
  <c r="Z19" i="104" s="1"/>
  <c r="N20" i="138"/>
  <c r="D22" i="94"/>
  <c r="D24" i="155"/>
  <c r="L27" i="97"/>
  <c r="Q29" i="52"/>
  <c r="T30" i="34"/>
  <c r="L10" i="94"/>
  <c r="E20" i="143"/>
  <c r="J20" i="143"/>
  <c r="E24" i="134"/>
  <c r="F24" i="134" s="1"/>
  <c r="D13" i="95"/>
  <c r="F14" i="141"/>
  <c r="T14" i="10"/>
  <c r="R14" i="10"/>
  <c r="F14" i="108"/>
  <c r="Q30" i="45"/>
  <c r="G28" i="147"/>
  <c r="L30" i="49"/>
  <c r="L24" i="102"/>
  <c r="K24" i="102"/>
  <c r="E17" i="148"/>
  <c r="J17" i="148"/>
  <c r="V27" i="103"/>
  <c r="W27" i="103" s="1"/>
  <c r="H23" i="96"/>
  <c r="H16" i="108"/>
  <c r="H16" i="141"/>
  <c r="L19" i="97"/>
  <c r="J22" i="94"/>
  <c r="E21" i="144"/>
  <c r="J21" i="144"/>
  <c r="AC15" i="145"/>
  <c r="D13" i="94"/>
  <c r="D15" i="155"/>
  <c r="D23" i="94"/>
  <c r="D25" i="155"/>
  <c r="D15" i="94"/>
  <c r="D17" i="155"/>
  <c r="AC20" i="137"/>
  <c r="N17" i="136"/>
  <c r="E15" i="134"/>
  <c r="E13" i="134"/>
  <c r="D15" i="95"/>
  <c r="AC15" i="147"/>
  <c r="E21" i="139"/>
  <c r="J13" i="145"/>
  <c r="E13" i="145"/>
  <c r="L12" i="95"/>
  <c r="F18" i="108"/>
  <c r="F18" i="141"/>
  <c r="T18" i="10"/>
  <c r="C13" i="84"/>
  <c r="I13" i="84" s="1"/>
  <c r="D31" i="84"/>
  <c r="Y11" i="104"/>
  <c r="N12" i="138"/>
  <c r="M31" i="138"/>
  <c r="N31" i="138" s="1"/>
  <c r="L29" i="55"/>
  <c r="E17" i="142"/>
  <c r="J17" i="142"/>
  <c r="G14" i="144"/>
  <c r="V21" i="104"/>
  <c r="W21" i="104" s="1"/>
  <c r="D21" i="95"/>
  <c r="D18" i="95"/>
  <c r="V28" i="105"/>
  <c r="W28" i="105" s="1"/>
  <c r="N21" i="136"/>
  <c r="Y24" i="103"/>
  <c r="Z24" i="103" s="1"/>
  <c r="G23" i="139"/>
  <c r="G28" i="137"/>
  <c r="K20" i="92"/>
  <c r="V25" i="105"/>
  <c r="W25" i="105" s="1"/>
  <c r="T27" i="51"/>
  <c r="N19" i="79"/>
  <c r="K16" i="98"/>
  <c r="C26" i="45"/>
  <c r="H18" i="108"/>
  <c r="H18" i="141"/>
  <c r="H23" i="141"/>
  <c r="H23" i="108"/>
  <c r="K14" i="36"/>
  <c r="J14" i="36"/>
  <c r="L22" i="108"/>
  <c r="D28" i="57"/>
  <c r="D21" i="94"/>
  <c r="D23" i="155"/>
  <c r="E22" i="142"/>
  <c r="J22" i="142"/>
  <c r="L21" i="43"/>
  <c r="K21" i="43"/>
  <c r="D26" i="137"/>
  <c r="S29" i="57"/>
  <c r="T11" i="57"/>
  <c r="T14" i="50"/>
  <c r="D16" i="51"/>
  <c r="E18" i="107"/>
  <c r="T18" i="53"/>
  <c r="E25" i="137"/>
  <c r="D37" i="77"/>
  <c r="S28" i="104"/>
  <c r="D29" i="138"/>
  <c r="E29" i="138" s="1"/>
  <c r="G18" i="143"/>
  <c r="D21" i="56"/>
  <c r="D15" i="53"/>
  <c r="S29" i="51"/>
  <c r="T29" i="51" s="1"/>
  <c r="T11" i="51"/>
  <c r="G25" i="143"/>
  <c r="E28" i="137"/>
  <c r="AC22" i="143"/>
  <c r="J18" i="143"/>
  <c r="E18" i="143"/>
  <c r="G14" i="142"/>
  <c r="S22" i="103"/>
  <c r="D23" i="134"/>
  <c r="D23" i="136"/>
  <c r="E23" i="136" s="1"/>
  <c r="D23" i="140"/>
  <c r="S22" i="105"/>
  <c r="D14" i="107"/>
  <c r="D29" i="3"/>
  <c r="E25" i="3" s="1"/>
  <c r="C10" i="3"/>
  <c r="V18" i="105"/>
  <c r="W18" i="105" s="1"/>
  <c r="AC13" i="125"/>
  <c r="AA13" i="125" s="1"/>
  <c r="E25" i="139"/>
  <c r="W19" i="79"/>
  <c r="Q16" i="98"/>
  <c r="E17" i="45"/>
  <c r="T25" i="50"/>
  <c r="E19" i="92"/>
  <c r="AC19" i="68"/>
  <c r="E19" i="152"/>
  <c r="V27" i="48"/>
  <c r="Y27" i="48" s="1"/>
  <c r="F27" i="96"/>
  <c r="D16" i="96"/>
  <c r="Q29" i="50"/>
  <c r="E15" i="137"/>
  <c r="L27" i="108"/>
  <c r="N14" i="138"/>
  <c r="Y13" i="104"/>
  <c r="Z13" i="104" s="1"/>
  <c r="D29" i="139"/>
  <c r="AC20" i="139"/>
  <c r="S18" i="105"/>
  <c r="D19" i="140"/>
  <c r="G16" i="142"/>
  <c r="T18" i="56"/>
  <c r="S17" i="103"/>
  <c r="D18" i="134"/>
  <c r="S31" i="147"/>
  <c r="Y17" i="105"/>
  <c r="Z17" i="105" s="1"/>
  <c r="N18" i="140"/>
  <c r="N28" i="136"/>
  <c r="F30" i="48"/>
  <c r="F10" i="96"/>
  <c r="V10" i="48"/>
  <c r="T22" i="55"/>
  <c r="C25" i="84"/>
  <c r="AC21" i="145"/>
  <c r="L12" i="43"/>
  <c r="K12" i="43"/>
  <c r="K15" i="79"/>
  <c r="I12" i="98"/>
  <c r="T18" i="54"/>
  <c r="H19" i="95"/>
  <c r="F24" i="94"/>
  <c r="V24" i="34"/>
  <c r="Y24" i="34" s="1"/>
  <c r="G18" i="147"/>
  <c r="T15" i="54"/>
  <c r="D12" i="96"/>
  <c r="E20" i="144"/>
  <c r="J20" i="144"/>
  <c r="T14" i="51"/>
  <c r="U21" i="34"/>
  <c r="L21" i="94"/>
  <c r="K11" i="36"/>
  <c r="J11" i="36"/>
  <c r="I31" i="36"/>
  <c r="C15" i="45"/>
  <c r="F24" i="141"/>
  <c r="T24" i="10"/>
  <c r="F24" i="108"/>
  <c r="N29" i="55"/>
  <c r="T26" i="10"/>
  <c r="X26" i="10"/>
  <c r="F26" i="108"/>
  <c r="F26" i="141"/>
  <c r="V21" i="105"/>
  <c r="W21" i="105" s="1"/>
  <c r="N15" i="125"/>
  <c r="L13" i="97"/>
  <c r="T12" i="10"/>
  <c r="F12" i="141"/>
  <c r="F12" i="108"/>
  <c r="T19" i="55"/>
  <c r="V22" i="104"/>
  <c r="W22" i="104" s="1"/>
  <c r="D25" i="107"/>
  <c r="C21" i="3"/>
  <c r="D14" i="50"/>
  <c r="D28" i="136"/>
  <c r="E28" i="136" s="1"/>
  <c r="Y14" i="103"/>
  <c r="Z14" i="103" s="1"/>
  <c r="D27" i="56"/>
  <c r="G25" i="145"/>
  <c r="L11" i="96"/>
  <c r="F23" i="141"/>
  <c r="T23" i="10"/>
  <c r="F23" i="108"/>
  <c r="F18" i="97"/>
  <c r="V18" i="49"/>
  <c r="Y18" i="49" s="1"/>
  <c r="G13" i="98"/>
  <c r="D14" i="95"/>
  <c r="G20" i="142"/>
  <c r="D20" i="140"/>
  <c r="S19" i="105"/>
  <c r="G18" i="92"/>
  <c r="G18" i="152"/>
  <c r="M13" i="152"/>
  <c r="M13" i="92"/>
  <c r="L29" i="50"/>
  <c r="T21" i="56"/>
  <c r="S31" i="148"/>
  <c r="D20" i="137"/>
  <c r="AB31" i="143"/>
  <c r="T26" i="52"/>
  <c r="J25" i="96"/>
  <c r="G21" i="139"/>
  <c r="Y15" i="103"/>
  <c r="Z15" i="103" s="1"/>
  <c r="D15" i="97"/>
  <c r="S14" i="103"/>
  <c r="D15" i="134"/>
  <c r="E21" i="147"/>
  <c r="J21" i="147"/>
  <c r="E16" i="107"/>
  <c r="AC20" i="144"/>
  <c r="Y28" i="103"/>
  <c r="Z28" i="103" s="1"/>
  <c r="T22" i="50"/>
  <c r="J14" i="96"/>
  <c r="G14" i="139"/>
  <c r="AC19" i="134"/>
  <c r="E25" i="134"/>
  <c r="D20" i="136"/>
  <c r="E20" i="136" s="1"/>
  <c r="F27" i="108"/>
  <c r="F27" i="141"/>
  <c r="T27" i="10"/>
  <c r="G27" i="142"/>
  <c r="N15" i="140"/>
  <c r="Y14" i="105"/>
  <c r="Z14" i="105" s="1"/>
  <c r="G13" i="148"/>
  <c r="Q13" i="98"/>
  <c r="AC14" i="148"/>
  <c r="J27" i="144"/>
  <c r="E27" i="144"/>
  <c r="J18" i="94"/>
  <c r="E28" i="143"/>
  <c r="J28" i="143"/>
  <c r="F18" i="94"/>
  <c r="V18" i="34"/>
  <c r="E25" i="45"/>
  <c r="E19" i="137"/>
  <c r="T11" i="50"/>
  <c r="S29" i="50"/>
  <c r="J18" i="97"/>
  <c r="D24" i="55"/>
  <c r="S17" i="92"/>
  <c r="S17" i="152"/>
  <c r="Z21" i="68"/>
  <c r="D14" i="137"/>
  <c r="L12" i="97"/>
  <c r="H29" i="107"/>
  <c r="G16" i="143"/>
  <c r="Q13" i="92"/>
  <c r="Q13" i="152"/>
  <c r="J22" i="108"/>
  <c r="J22" i="141"/>
  <c r="H20" i="95"/>
  <c r="S28" i="105"/>
  <c r="D29" i="140"/>
  <c r="D19" i="139"/>
  <c r="L15" i="97"/>
  <c r="D24" i="96"/>
  <c r="D12" i="57"/>
  <c r="S18" i="103"/>
  <c r="D19" i="134"/>
  <c r="O13" i="98"/>
  <c r="L15" i="95"/>
  <c r="AC24" i="137"/>
  <c r="N18" i="136"/>
  <c r="Q14" i="92"/>
  <c r="Q14" i="152"/>
  <c r="K15" i="125"/>
  <c r="F12" i="96"/>
  <c r="V12" i="48"/>
  <c r="Y12" i="48" s="1"/>
  <c r="C18" i="84"/>
  <c r="S31" i="143"/>
  <c r="C20" i="106"/>
  <c r="D28" i="55"/>
  <c r="E30" i="107"/>
  <c r="T15" i="56"/>
  <c r="G15" i="137"/>
  <c r="T13" i="52"/>
  <c r="G19" i="137"/>
  <c r="G16" i="144"/>
  <c r="AC12" i="79"/>
  <c r="E15" i="79"/>
  <c r="E12" i="98"/>
  <c r="T19" i="50"/>
  <c r="X31" i="139"/>
  <c r="G27" i="144"/>
  <c r="G26" i="137"/>
  <c r="L21" i="108"/>
  <c r="G17" i="137"/>
  <c r="E14" i="139"/>
  <c r="C22" i="45"/>
  <c r="H25" i="107"/>
  <c r="C20" i="3"/>
  <c r="D24" i="107"/>
  <c r="L11" i="102"/>
  <c r="K11" i="102"/>
  <c r="L29" i="53"/>
  <c r="E12" i="145"/>
  <c r="L31" i="145"/>
  <c r="J12" i="145"/>
  <c r="L15" i="108"/>
  <c r="G14" i="98"/>
  <c r="V24" i="104"/>
  <c r="W24" i="104" s="1"/>
  <c r="E24" i="145"/>
  <c r="J24" i="145"/>
  <c r="D20" i="139"/>
  <c r="K29" i="10"/>
  <c r="F10" i="108"/>
  <c r="F10" i="141"/>
  <c r="T10" i="10"/>
  <c r="E22" i="139"/>
  <c r="C16" i="3"/>
  <c r="D20" i="107"/>
  <c r="V26" i="47"/>
  <c r="Y26" i="47" s="1"/>
  <c r="F26" i="95"/>
  <c r="H18" i="94"/>
  <c r="T19" i="54"/>
  <c r="T27" i="56"/>
  <c r="G27" i="137"/>
  <c r="D22" i="139"/>
  <c r="L26" i="97"/>
  <c r="D15" i="107"/>
  <c r="C11" i="3"/>
  <c r="E29" i="139"/>
  <c r="J23" i="144"/>
  <c r="E23" i="144"/>
  <c r="Y13" i="103"/>
  <c r="Z13" i="103" s="1"/>
  <c r="L12" i="96"/>
  <c r="E22" i="144"/>
  <c r="J22" i="144"/>
  <c r="V25" i="104"/>
  <c r="W25" i="104" s="1"/>
  <c r="J11" i="95"/>
  <c r="AC17" i="144"/>
  <c r="E19" i="134"/>
  <c r="V25" i="47"/>
  <c r="Y25" i="47" s="1"/>
  <c r="F25" i="95"/>
  <c r="D13" i="54"/>
  <c r="D28" i="50"/>
  <c r="H16" i="107"/>
  <c r="L25" i="102"/>
  <c r="K25" i="102"/>
  <c r="G25" i="144"/>
  <c r="D14" i="56"/>
  <c r="D20" i="138"/>
  <c r="E20" i="138" s="1"/>
  <c r="S19" i="104"/>
  <c r="AC22" i="139"/>
  <c r="F17" i="94"/>
  <c r="V17" i="34"/>
  <c r="H24" i="94"/>
  <c r="K22" i="43"/>
  <c r="L22" i="43"/>
  <c r="D25" i="52"/>
  <c r="C16" i="45"/>
  <c r="I30" i="45"/>
  <c r="E12" i="45"/>
  <c r="J17" i="144"/>
  <c r="D17" i="144" s="1"/>
  <c r="K17" i="144" s="1"/>
  <c r="E17" i="144"/>
  <c r="H17" i="107"/>
  <c r="J14" i="95"/>
  <c r="T26" i="50"/>
  <c r="AC22" i="145"/>
  <c r="L30" i="47"/>
  <c r="M18" i="98"/>
  <c r="E18" i="152"/>
  <c r="AC18" i="68"/>
  <c r="E18" i="92"/>
  <c r="H17" i="94"/>
  <c r="T14" i="57"/>
  <c r="J18" i="95"/>
  <c r="S13" i="104"/>
  <c r="D14" i="138"/>
  <c r="E14" i="138" s="1"/>
  <c r="D26" i="138"/>
  <c r="E26" i="138" s="1"/>
  <c r="S25" i="104"/>
  <c r="L24" i="97"/>
  <c r="U31" i="145"/>
  <c r="AC20" i="134"/>
  <c r="D21" i="55"/>
  <c r="H15" i="96"/>
  <c r="J20" i="142"/>
  <c r="E20" i="142"/>
  <c r="C24" i="84"/>
  <c r="I24" i="84" s="1"/>
  <c r="D24" i="97"/>
  <c r="J31" i="136"/>
  <c r="K31" i="136" s="1"/>
  <c r="AC28" i="137"/>
  <c r="K13" i="36"/>
  <c r="J13" i="36"/>
  <c r="G16" i="134"/>
  <c r="H16" i="134" s="1"/>
  <c r="Y27" i="105"/>
  <c r="Z27" i="105" s="1"/>
  <c r="N28" i="140"/>
  <c r="G15" i="92"/>
  <c r="Q15" i="79"/>
  <c r="M12" i="98"/>
  <c r="I29" i="52"/>
  <c r="S18" i="98"/>
  <c r="J19" i="96"/>
  <c r="F10" i="95"/>
  <c r="F30" i="47"/>
  <c r="V10" i="47"/>
  <c r="AC19" i="148"/>
  <c r="D19" i="138"/>
  <c r="E19" i="138" s="1"/>
  <c r="S18" i="104"/>
  <c r="D28" i="138"/>
  <c r="E28" i="138" s="1"/>
  <c r="S27" i="104"/>
  <c r="D24" i="140"/>
  <c r="S23" i="105"/>
  <c r="T12" i="55"/>
  <c r="M31" i="140"/>
  <c r="N31" i="140" s="1"/>
  <c r="Y11" i="105"/>
  <c r="N12" i="140"/>
  <c r="D18" i="96"/>
  <c r="T15" i="52"/>
  <c r="V20" i="103"/>
  <c r="W20" i="103" s="1"/>
  <c r="U31" i="137"/>
  <c r="T27" i="54"/>
  <c r="C23" i="84"/>
  <c r="AC15" i="143"/>
  <c r="G18" i="139"/>
  <c r="G27" i="139"/>
  <c r="T28" i="57"/>
  <c r="T18" i="51"/>
  <c r="N15" i="136"/>
  <c r="K18" i="98"/>
  <c r="S31" i="145"/>
  <c r="X11" i="10"/>
  <c r="L11" i="108"/>
  <c r="D25" i="54"/>
  <c r="F18" i="96"/>
  <c r="V18" i="48"/>
  <c r="Y18" i="48" s="1"/>
  <c r="V16" i="103"/>
  <c r="W16" i="103" s="1"/>
  <c r="G15" i="134"/>
  <c r="J20" i="96"/>
  <c r="T15" i="55"/>
  <c r="P19" i="58"/>
  <c r="N29" i="51"/>
  <c r="D17" i="52"/>
  <c r="F13" i="96"/>
  <c r="V13" i="48"/>
  <c r="Y13" i="48" s="1"/>
  <c r="M12" i="92"/>
  <c r="M12" i="152"/>
  <c r="Q16" i="68"/>
  <c r="D25" i="56"/>
  <c r="I16" i="98"/>
  <c r="K19" i="79"/>
  <c r="D18" i="107"/>
  <c r="C14" i="3"/>
  <c r="D18" i="55"/>
  <c r="G14" i="148"/>
  <c r="F19" i="94"/>
  <c r="V19" i="34"/>
  <c r="V19" i="105"/>
  <c r="W19" i="105" s="1"/>
  <c r="N13" i="140"/>
  <c r="Y12" i="105"/>
  <c r="Z12" i="105" s="1"/>
  <c r="V24" i="103"/>
  <c r="W24" i="103" s="1"/>
  <c r="N23" i="136"/>
  <c r="Q20" i="92"/>
  <c r="D18" i="136"/>
  <c r="E18" i="136" s="1"/>
  <c r="D24" i="138"/>
  <c r="E24" i="138" s="1"/>
  <c r="S23" i="104"/>
  <c r="J12" i="142"/>
  <c r="E12" i="142"/>
  <c r="L31" i="142"/>
  <c r="E31" i="142" s="1"/>
  <c r="D20" i="55"/>
  <c r="G29" i="143"/>
  <c r="Y21" i="103"/>
  <c r="Z21" i="103" s="1"/>
  <c r="D21" i="54"/>
  <c r="C18" i="3"/>
  <c r="D22" i="107"/>
  <c r="F16" i="108"/>
  <c r="F16" i="141"/>
  <c r="T16" i="10"/>
  <c r="H17" i="97"/>
  <c r="L26" i="108"/>
  <c r="T25" i="51"/>
  <c r="E17" i="152"/>
  <c r="E17" i="92"/>
  <c r="AC17" i="68"/>
  <c r="E21" i="68"/>
  <c r="J22" i="147"/>
  <c r="E22" i="147"/>
  <c r="F26" i="97"/>
  <c r="V26" i="49"/>
  <c r="Y26" i="49" s="1"/>
  <c r="N23" i="140"/>
  <c r="Y22" i="105"/>
  <c r="Z22" i="105" s="1"/>
  <c r="T26" i="53"/>
  <c r="S12" i="104"/>
  <c r="D13" i="138"/>
  <c r="E13" i="138" s="1"/>
  <c r="T23" i="51"/>
  <c r="Z31" i="143"/>
  <c r="H12" i="96"/>
  <c r="Y15" i="104"/>
  <c r="Z15" i="104" s="1"/>
  <c r="N16" i="138"/>
  <c r="H16" i="95"/>
  <c r="D21" i="136"/>
  <c r="E21" i="136" s="1"/>
  <c r="H22" i="97"/>
  <c r="Y17" i="103"/>
  <c r="Z17" i="103" s="1"/>
  <c r="F16" i="96"/>
  <c r="V16" i="48"/>
  <c r="Y16" i="48" s="1"/>
  <c r="S29" i="54"/>
  <c r="T11" i="54"/>
  <c r="G18" i="142"/>
  <c r="E13" i="137"/>
  <c r="F13" i="137" s="1"/>
  <c r="AC14" i="68"/>
  <c r="E14" i="152"/>
  <c r="E14" i="92"/>
  <c r="T24" i="56"/>
  <c r="E23" i="134"/>
  <c r="AC23" i="143"/>
  <c r="D18" i="139"/>
  <c r="S29" i="55"/>
  <c r="T29" i="55" s="1"/>
  <c r="T11" i="55"/>
  <c r="T20" i="57"/>
  <c r="S14" i="104"/>
  <c r="D15" i="138"/>
  <c r="E15" i="138" s="1"/>
  <c r="D28" i="52"/>
  <c r="G26" i="143"/>
  <c r="G26" i="144"/>
  <c r="AC17" i="137"/>
  <c r="H12" i="94"/>
  <c r="U12" i="34"/>
  <c r="L12" i="94"/>
  <c r="J17" i="145"/>
  <c r="E17" i="145"/>
  <c r="T13" i="50"/>
  <c r="C30" i="84"/>
  <c r="J18" i="148"/>
  <c r="E18" i="148"/>
  <c r="E14" i="143"/>
  <c r="J14" i="143"/>
  <c r="Q14" i="98"/>
  <c r="D18" i="50"/>
  <c r="I12" i="92"/>
  <c r="I12" i="152"/>
  <c r="I16" i="152" s="1"/>
  <c r="K16" i="68"/>
  <c r="K23" i="68" s="1"/>
  <c r="R15" i="10"/>
  <c r="J15" i="141"/>
  <c r="J15" i="108"/>
  <c r="H19" i="108"/>
  <c r="H19" i="141"/>
  <c r="V22" i="105"/>
  <c r="W22" i="105" s="1"/>
  <c r="AC14" i="145"/>
  <c r="E21" i="134"/>
  <c r="F21" i="134" s="1"/>
  <c r="AC28" i="147"/>
  <c r="F25" i="94"/>
  <c r="N25" i="94" s="1"/>
  <c r="V25" i="34"/>
  <c r="D13" i="139"/>
  <c r="D12" i="54"/>
  <c r="E21" i="145"/>
  <c r="J21" i="145"/>
  <c r="D19" i="97"/>
  <c r="H21" i="95"/>
  <c r="G19" i="142"/>
  <c r="D23" i="97"/>
  <c r="G23" i="148"/>
  <c r="D29" i="136"/>
  <c r="E29" i="136" s="1"/>
  <c r="G22" i="137"/>
  <c r="H22" i="137" s="1"/>
  <c r="AC16" i="148"/>
  <c r="G19" i="92"/>
  <c r="G19" i="152"/>
  <c r="AC25" i="143"/>
  <c r="T26" i="51"/>
  <c r="I13" i="98"/>
  <c r="J19" i="147"/>
  <c r="E19" i="147"/>
  <c r="AC16" i="137"/>
  <c r="G19" i="148"/>
  <c r="E15" i="45"/>
  <c r="D26" i="140"/>
  <c r="S25" i="105"/>
  <c r="L16" i="95"/>
  <c r="AC12" i="137"/>
  <c r="AB31" i="137"/>
  <c r="AC31" i="137" s="1"/>
  <c r="V23" i="103"/>
  <c r="W23" i="103" s="1"/>
  <c r="T15" i="53"/>
  <c r="T21" i="52"/>
  <c r="AC18" i="139"/>
  <c r="T13" i="55"/>
  <c r="T24" i="50"/>
  <c r="I19" i="58"/>
  <c r="H27" i="96"/>
  <c r="C25" i="45"/>
  <c r="H19" i="79"/>
  <c r="G16" i="98"/>
  <c r="F18" i="95"/>
  <c r="V18" i="47"/>
  <c r="Y18" i="47" s="1"/>
  <c r="C27" i="84"/>
  <c r="I27" i="84" s="1"/>
  <c r="G17" i="147"/>
  <c r="T17" i="55"/>
  <c r="T16" i="68"/>
  <c r="O12" i="152"/>
  <c r="O12" i="92"/>
  <c r="L17" i="95"/>
  <c r="L23" i="95"/>
  <c r="J30" i="47"/>
  <c r="D14" i="96"/>
  <c r="Z31" i="134"/>
  <c r="D18" i="53"/>
  <c r="E13" i="144"/>
  <c r="J13" i="144"/>
  <c r="G25" i="134"/>
  <c r="E17" i="137"/>
  <c r="F17" i="137" s="1"/>
  <c r="Y20" i="103"/>
  <c r="Z20" i="103" s="1"/>
  <c r="G13" i="142"/>
  <c r="G24" i="137"/>
  <c r="H24" i="137" s="1"/>
  <c r="AC16" i="134"/>
  <c r="T24" i="52"/>
  <c r="U31" i="148"/>
  <c r="G28" i="145"/>
  <c r="G24" i="144"/>
  <c r="V26" i="48"/>
  <c r="Y26" i="48" s="1"/>
  <c r="F26" i="96"/>
  <c r="G26" i="139"/>
  <c r="D11" i="52"/>
  <c r="G29" i="52"/>
  <c r="T19" i="53"/>
  <c r="H13" i="95"/>
  <c r="AC15" i="148"/>
  <c r="E15" i="92"/>
  <c r="AC15" i="68"/>
  <c r="G23" i="147"/>
  <c r="G26" i="134"/>
  <c r="V16" i="104"/>
  <c r="W16" i="104" s="1"/>
  <c r="AC16" i="79"/>
  <c r="E19" i="79"/>
  <c r="E16" i="98"/>
  <c r="J13" i="95"/>
  <c r="T12" i="54"/>
  <c r="G21" i="144"/>
  <c r="G29" i="139"/>
  <c r="H29" i="139" s="1"/>
  <c r="G18" i="148"/>
  <c r="D25" i="97"/>
  <c r="D13" i="97"/>
  <c r="C18" i="106"/>
  <c r="E28" i="134"/>
  <c r="F28" i="134" s="1"/>
  <c r="H30" i="34"/>
  <c r="D16" i="139"/>
  <c r="F23" i="96"/>
  <c r="V23" i="48"/>
  <c r="Y23" i="48" s="1"/>
  <c r="C22" i="84"/>
  <c r="D12" i="140"/>
  <c r="S11" i="105"/>
  <c r="G31" i="140"/>
  <c r="AC22" i="144"/>
  <c r="O18" i="98"/>
  <c r="F13" i="97"/>
  <c r="V13" i="49"/>
  <c r="Y13" i="49" s="1"/>
  <c r="Y12" i="103"/>
  <c r="Z12" i="103" s="1"/>
  <c r="D10" i="95"/>
  <c r="D30" i="47"/>
  <c r="V14" i="105"/>
  <c r="W14" i="105" s="1"/>
  <c r="T17" i="51"/>
  <c r="C29" i="106"/>
  <c r="H14" i="97"/>
  <c r="F17" i="96"/>
  <c r="V17" i="48"/>
  <c r="Y17" i="48" s="1"/>
  <c r="V23" i="104"/>
  <c r="W23" i="104" s="1"/>
  <c r="N26" i="140"/>
  <c r="Y25" i="105"/>
  <c r="Z25" i="105" s="1"/>
  <c r="T15" i="50"/>
  <c r="D23" i="56"/>
  <c r="Q21" i="68"/>
  <c r="M17" i="92"/>
  <c r="M17" i="152"/>
  <c r="V22" i="103"/>
  <c r="W22" i="103" s="1"/>
  <c r="G13" i="134"/>
  <c r="G27" i="134"/>
  <c r="H27" i="134" s="1"/>
  <c r="Y23" i="103"/>
  <c r="Z23" i="103" s="1"/>
  <c r="F20" i="95"/>
  <c r="V20" i="47"/>
  <c r="Y20" i="47" s="1"/>
  <c r="E18" i="147"/>
  <c r="J18" i="147"/>
  <c r="J10" i="95"/>
  <c r="R30" i="47"/>
  <c r="E13" i="143"/>
  <c r="J13" i="143"/>
  <c r="J27" i="97"/>
  <c r="J19" i="97"/>
  <c r="D20" i="57"/>
  <c r="Z15" i="125"/>
  <c r="S14" i="152"/>
  <c r="S14" i="92"/>
  <c r="V11" i="47"/>
  <c r="Y11" i="47" s="1"/>
  <c r="F11" i="95"/>
  <c r="N11" i="95" s="1"/>
  <c r="G19" i="134"/>
  <c r="D12" i="136"/>
  <c r="E12" i="136" s="1"/>
  <c r="G31" i="136"/>
  <c r="K13" i="98"/>
  <c r="D16" i="54"/>
  <c r="C28" i="45"/>
  <c r="F23" i="95"/>
  <c r="V23" i="47"/>
  <c r="Y23" i="47" s="1"/>
  <c r="G12" i="142"/>
  <c r="N31" i="142"/>
  <c r="E24" i="147"/>
  <c r="J24" i="147"/>
  <c r="D17" i="53"/>
  <c r="AC29" i="142"/>
  <c r="E15" i="139"/>
  <c r="F15" i="139" s="1"/>
  <c r="AC19" i="139"/>
  <c r="D30" i="34"/>
  <c r="D12" i="155"/>
  <c r="D10" i="94"/>
  <c r="G15" i="147"/>
  <c r="Y18" i="103"/>
  <c r="Z18" i="103" s="1"/>
  <c r="D22" i="138"/>
  <c r="E22" i="138" s="1"/>
  <c r="S21" i="104"/>
  <c r="AC29" i="139"/>
  <c r="H15" i="97"/>
  <c r="L26" i="95"/>
  <c r="J15" i="148"/>
  <c r="E15" i="148"/>
  <c r="D22" i="95"/>
  <c r="J22" i="145"/>
  <c r="E22" i="145"/>
  <c r="AC21" i="139"/>
  <c r="J27" i="36"/>
  <c r="K27" i="36"/>
  <c r="S12" i="105"/>
  <c r="D13" i="140"/>
  <c r="E28" i="45"/>
  <c r="J20" i="145"/>
  <c r="E20" i="145"/>
  <c r="V26" i="104"/>
  <c r="W26" i="104" s="1"/>
  <c r="E13" i="142"/>
  <c r="J13" i="142"/>
  <c r="G28" i="134"/>
  <c r="H28" i="134" s="1"/>
  <c r="I29" i="57"/>
  <c r="J29" i="57" s="1"/>
  <c r="AC22" i="147"/>
  <c r="T23" i="56"/>
  <c r="J21" i="96"/>
  <c r="R30" i="34"/>
  <c r="J10" i="94"/>
  <c r="N31" i="145"/>
  <c r="G12" i="145"/>
  <c r="D24" i="95"/>
  <c r="G24" i="145"/>
  <c r="J25" i="148"/>
  <c r="E25" i="148"/>
  <c r="T14" i="55"/>
  <c r="Y24" i="105"/>
  <c r="Z24" i="105" s="1"/>
  <c r="N25" i="140"/>
  <c r="AC18" i="137"/>
  <c r="D25" i="136"/>
  <c r="E25" i="136" s="1"/>
  <c r="E29" i="107"/>
  <c r="AC14" i="139"/>
  <c r="H15" i="125"/>
  <c r="G17" i="148"/>
  <c r="E15" i="143"/>
  <c r="J15" i="143"/>
  <c r="T20" i="51"/>
  <c r="G19" i="139"/>
  <c r="G16" i="147"/>
  <c r="T18" i="57"/>
  <c r="G24" i="142"/>
  <c r="C19" i="84"/>
  <c r="D16" i="52"/>
  <c r="AC13" i="143"/>
  <c r="T17" i="52"/>
  <c r="Y18" i="105"/>
  <c r="Z18" i="105" s="1"/>
  <c r="N19" i="140"/>
  <c r="D17" i="139"/>
  <c r="K27" i="102"/>
  <c r="T23" i="55"/>
  <c r="D19" i="96"/>
  <c r="T22" i="57"/>
  <c r="E23" i="107"/>
  <c r="J28" i="145"/>
  <c r="E28" i="145"/>
  <c r="V15" i="105"/>
  <c r="W15" i="105" s="1"/>
  <c r="T27" i="52"/>
  <c r="G23" i="145"/>
  <c r="H16" i="94"/>
  <c r="AC29" i="137"/>
  <c r="J12" i="36"/>
  <c r="K12" i="36"/>
  <c r="H27" i="107"/>
  <c r="AC26" i="144"/>
  <c r="I15" i="92"/>
  <c r="G29" i="53"/>
  <c r="D11" i="53"/>
  <c r="J25" i="147"/>
  <c r="E25" i="147"/>
  <c r="H22" i="107"/>
  <c r="T12" i="56"/>
  <c r="T12" i="57"/>
  <c r="X24" i="10"/>
  <c r="L24" i="108"/>
  <c r="D11" i="97"/>
  <c r="Y20" i="104"/>
  <c r="Z20" i="104" s="1"/>
  <c r="N21" i="138"/>
  <c r="Q19" i="79"/>
  <c r="M16" i="98"/>
  <c r="C16" i="84"/>
  <c r="T23" i="50"/>
  <c r="S12" i="103"/>
  <c r="D13" i="134"/>
  <c r="Z31" i="139"/>
  <c r="Y13" i="105"/>
  <c r="Z13" i="105" s="1"/>
  <c r="N14" i="140"/>
  <c r="T21" i="51"/>
  <c r="G17" i="144"/>
  <c r="AC28" i="142"/>
  <c r="D23" i="95"/>
  <c r="J12" i="148"/>
  <c r="L31" i="148"/>
  <c r="E12" i="148"/>
  <c r="K22" i="36"/>
  <c r="J22" i="36"/>
  <c r="D29" i="102"/>
  <c r="H31" i="107"/>
  <c r="F16" i="94"/>
  <c r="V16" i="34"/>
  <c r="AC26" i="139"/>
  <c r="J27" i="148"/>
  <c r="E27" i="148"/>
  <c r="D16" i="95"/>
  <c r="D20" i="155"/>
  <c r="D18" i="94"/>
  <c r="J19" i="58"/>
  <c r="D25" i="139"/>
  <c r="D21" i="139"/>
  <c r="J25" i="145"/>
  <c r="E25" i="145"/>
  <c r="G17" i="142"/>
  <c r="H28" i="107"/>
  <c r="T28" i="51"/>
  <c r="T27" i="53"/>
  <c r="D14" i="139"/>
  <c r="L19" i="58"/>
  <c r="G13" i="139"/>
  <c r="H13" i="139" s="1"/>
  <c r="R19" i="58"/>
  <c r="G12" i="98"/>
  <c r="H15" i="79"/>
  <c r="E28" i="107"/>
  <c r="E23" i="139"/>
  <c r="F23" i="139" s="1"/>
  <c r="E26" i="107"/>
  <c r="Q12" i="98"/>
  <c r="W15" i="79"/>
  <c r="E29" i="137"/>
  <c r="T19" i="57"/>
  <c r="O19" i="92"/>
  <c r="O19" i="152"/>
  <c r="D26" i="155"/>
  <c r="D24" i="94"/>
  <c r="T13" i="57"/>
  <c r="S13" i="105"/>
  <c r="D14" i="140"/>
  <c r="D17" i="55"/>
  <c r="E14" i="107"/>
  <c r="H31" i="106"/>
  <c r="E24" i="137"/>
  <c r="F24" i="137" s="1"/>
  <c r="I29" i="53"/>
  <c r="Q31" i="139"/>
  <c r="N22" i="140"/>
  <c r="Y21" i="105"/>
  <c r="Z21" i="105" s="1"/>
  <c r="G15" i="139"/>
  <c r="H15" i="139" s="1"/>
  <c r="D22" i="96"/>
  <c r="D25" i="134"/>
  <c r="S24" i="103"/>
  <c r="E22" i="107"/>
  <c r="T13" i="54"/>
  <c r="AC29" i="147"/>
  <c r="H30" i="107"/>
  <c r="E22" i="148"/>
  <c r="J22" i="148"/>
  <c r="E13" i="45"/>
  <c r="S20" i="105"/>
  <c r="D21" i="140"/>
  <c r="I29" i="55"/>
  <c r="G18" i="145"/>
  <c r="AC15" i="139"/>
  <c r="J16" i="148"/>
  <c r="E16" i="148"/>
  <c r="T20" i="52"/>
  <c r="AC14" i="137"/>
  <c r="C21" i="84"/>
  <c r="E19" i="148"/>
  <c r="J19" i="148"/>
  <c r="AC24" i="147"/>
  <c r="N29" i="53"/>
  <c r="N29" i="140"/>
  <c r="Y28" i="105"/>
  <c r="Z28" i="105" s="1"/>
  <c r="V12" i="105"/>
  <c r="W12" i="105" s="1"/>
  <c r="J20" i="36"/>
  <c r="K20" i="36"/>
  <c r="T25" i="54"/>
  <c r="T28" i="54"/>
  <c r="S21" i="103"/>
  <c r="D22" i="134"/>
  <c r="E19" i="107"/>
  <c r="G16" i="139"/>
  <c r="X16" i="10"/>
  <c r="L16" i="108"/>
  <c r="S13" i="98"/>
  <c r="G20" i="148"/>
  <c r="AC26" i="134"/>
  <c r="Y19" i="103"/>
  <c r="Z19" i="103" s="1"/>
  <c r="T28" i="55"/>
  <c r="E24" i="107"/>
  <c r="T14" i="52"/>
  <c r="J15" i="142"/>
  <c r="E15" i="142"/>
  <c r="G27" i="148"/>
  <c r="T24" i="57"/>
  <c r="G19" i="147"/>
  <c r="J26" i="36"/>
  <c r="K26" i="36"/>
  <c r="AC17" i="147"/>
  <c r="E17" i="107"/>
  <c r="T20" i="53"/>
  <c r="E18" i="137"/>
  <c r="F18" i="137" s="1"/>
  <c r="T20" i="55"/>
  <c r="O14" i="98"/>
  <c r="D15" i="137"/>
  <c r="T22" i="54"/>
  <c r="N31" i="148"/>
  <c r="G12" i="148"/>
  <c r="J23" i="145"/>
  <c r="D23" i="145" s="1"/>
  <c r="K23" i="145" s="1"/>
  <c r="E23" i="145"/>
  <c r="T14" i="53"/>
  <c r="E18" i="139"/>
  <c r="N25" i="138"/>
  <c r="Y24" i="104"/>
  <c r="Z24" i="104" s="1"/>
  <c r="T13" i="53"/>
  <c r="T21" i="57"/>
  <c r="E31" i="107"/>
  <c r="T16" i="57"/>
  <c r="H21" i="108"/>
  <c r="H21" i="141"/>
  <c r="D29" i="137"/>
  <c r="W29" i="10"/>
  <c r="L10" i="108"/>
  <c r="T21" i="53"/>
  <c r="G21" i="137"/>
  <c r="H21" i="137" s="1"/>
  <c r="N27" i="140"/>
  <c r="Y26" i="105"/>
  <c r="Z26" i="105" s="1"/>
  <c r="G16" i="145"/>
  <c r="H24" i="108"/>
  <c r="H24" i="141"/>
  <c r="T23" i="54"/>
  <c r="D17" i="96"/>
  <c r="D16" i="140"/>
  <c r="S15" i="105"/>
  <c r="E14" i="148"/>
  <c r="J14" i="148"/>
  <c r="K19" i="58"/>
  <c r="C15" i="84"/>
  <c r="I15" i="84" s="1"/>
  <c r="L13" i="94"/>
  <c r="U13" i="34"/>
  <c r="D14" i="94"/>
  <c r="D16" i="155"/>
  <c r="T16" i="54"/>
  <c r="G12" i="92"/>
  <c r="G12" i="152"/>
  <c r="H16" i="68"/>
  <c r="G16" i="137"/>
  <c r="H16" i="137" s="1"/>
  <c r="D20" i="97"/>
  <c r="J29" i="148"/>
  <c r="E29" i="148"/>
  <c r="N29" i="52"/>
  <c r="O29" i="52" s="1"/>
  <c r="H14" i="141"/>
  <c r="H14" i="108"/>
  <c r="E29" i="143"/>
  <c r="J29" i="143"/>
  <c r="J19" i="144"/>
  <c r="E19" i="144"/>
  <c r="N31" i="139"/>
  <c r="G12" i="139"/>
  <c r="H12" i="139" s="1"/>
  <c r="D25" i="140"/>
  <c r="S24" i="105"/>
  <c r="T26" i="56"/>
  <c r="G15" i="148"/>
  <c r="D10" i="97"/>
  <c r="D30" i="49"/>
  <c r="T26" i="55"/>
  <c r="X20" i="10"/>
  <c r="L20" i="108"/>
  <c r="T16" i="51"/>
  <c r="AC28" i="144"/>
  <c r="E23" i="147"/>
  <c r="J23" i="147"/>
  <c r="E20" i="45"/>
  <c r="K16" i="36"/>
  <c r="J16" i="36"/>
  <c r="AC24" i="139"/>
  <c r="D12" i="95"/>
  <c r="H17" i="95"/>
  <c r="T18" i="52"/>
  <c r="T26" i="54"/>
  <c r="E17" i="139"/>
  <c r="I14" i="98"/>
  <c r="F31" i="84"/>
  <c r="G25" i="147"/>
  <c r="J24" i="141"/>
  <c r="R24" i="10"/>
  <c r="J24" i="108"/>
  <c r="E24" i="143"/>
  <c r="J24" i="143"/>
  <c r="O19" i="58"/>
  <c r="J23" i="36"/>
  <c r="K23" i="36"/>
  <c r="L18" i="95"/>
  <c r="T20" i="50"/>
  <c r="D20" i="94"/>
  <c r="D22" i="155"/>
  <c r="Q17" i="98"/>
  <c r="F13" i="141"/>
  <c r="F13" i="108"/>
  <c r="T13" i="10"/>
  <c r="E15" i="125"/>
  <c r="AC12" i="125"/>
  <c r="AC19" i="144"/>
  <c r="T16" i="55"/>
  <c r="T24" i="55"/>
  <c r="V24" i="105"/>
  <c r="W24" i="105" s="1"/>
  <c r="E27" i="139"/>
  <c r="E29" i="45"/>
  <c r="T12" i="50"/>
  <c r="E18" i="45"/>
  <c r="G28" i="144"/>
  <c r="D26" i="95"/>
  <c r="D15" i="96"/>
  <c r="J21" i="143"/>
  <c r="E21" i="143"/>
  <c r="T27" i="55"/>
  <c r="T19" i="51"/>
  <c r="H26" i="141"/>
  <c r="H26" i="108"/>
  <c r="T13" i="56"/>
  <c r="I29" i="51"/>
  <c r="E27" i="107"/>
  <c r="E20" i="139"/>
  <c r="F20" i="139" s="1"/>
  <c r="E27" i="145"/>
  <c r="J27" i="145"/>
  <c r="G26" i="147"/>
  <c r="T19" i="56"/>
  <c r="E21" i="45"/>
  <c r="T23" i="53"/>
  <c r="G24" i="139"/>
  <c r="H24" i="139" s="1"/>
  <c r="E19" i="45"/>
  <c r="T18" i="50"/>
  <c r="T16" i="53"/>
  <c r="G13" i="147"/>
  <c r="T23" i="52"/>
  <c r="AC26" i="148"/>
  <c r="V13" i="105"/>
  <c r="W13" i="105" s="1"/>
  <c r="G22" i="147"/>
  <c r="G25" i="148"/>
  <c r="O17" i="98"/>
  <c r="T16" i="56"/>
  <c r="C28" i="84"/>
  <c r="D20" i="95"/>
  <c r="G25" i="139"/>
  <c r="J13" i="147"/>
  <c r="E13" i="147"/>
  <c r="E17" i="147"/>
  <c r="J17" i="147"/>
  <c r="AC29" i="144"/>
  <c r="E18" i="98"/>
  <c r="AC18" i="79"/>
  <c r="J17" i="36"/>
  <c r="K17" i="36"/>
  <c r="T26" i="57"/>
  <c r="E16" i="139"/>
  <c r="T22" i="51"/>
  <c r="Y12" i="104"/>
  <c r="Z12" i="104" s="1"/>
  <c r="N13" i="138"/>
  <c r="T16" i="50"/>
  <c r="AC25" i="139"/>
  <c r="E23" i="3"/>
  <c r="C23" i="3"/>
  <c r="D27" i="107"/>
  <c r="D26" i="96"/>
  <c r="E26" i="148"/>
  <c r="J26" i="148"/>
  <c r="G17" i="92"/>
  <c r="G17" i="152"/>
  <c r="H21" i="68"/>
  <c r="T15" i="79"/>
  <c r="O12" i="98"/>
  <c r="E20" i="107"/>
  <c r="AC16" i="139"/>
  <c r="AB31" i="147"/>
  <c r="D18" i="97"/>
  <c r="AC28" i="148"/>
  <c r="R19" i="10"/>
  <c r="J19" i="108"/>
  <c r="J19" i="141"/>
  <c r="Q19" i="58"/>
  <c r="E25" i="107"/>
  <c r="AC25" i="142"/>
  <c r="E21" i="107"/>
  <c r="I20" i="106"/>
  <c r="AC18" i="148"/>
  <c r="E19" i="58"/>
  <c r="D27" i="155"/>
  <c r="D25" i="94"/>
  <c r="AB31" i="139"/>
  <c r="AC31" i="139" s="1"/>
  <c r="AC12" i="139"/>
  <c r="D17" i="97"/>
  <c r="T22" i="53"/>
  <c r="D25" i="96"/>
  <c r="T17" i="57"/>
  <c r="AC18" i="147"/>
  <c r="J16" i="143"/>
  <c r="E16" i="143"/>
  <c r="G14" i="147"/>
  <c r="T24" i="53"/>
  <c r="J20" i="148"/>
  <c r="E20" i="148"/>
  <c r="T11" i="56"/>
  <c r="S29" i="56"/>
  <c r="T29" i="56" s="1"/>
  <c r="T28" i="56"/>
  <c r="E27" i="147"/>
  <c r="J27" i="147"/>
  <c r="S29" i="52"/>
  <c r="T29" i="52" s="1"/>
  <c r="T11" i="52"/>
  <c r="I29" i="56"/>
  <c r="J29" i="56" s="1"/>
  <c r="K25" i="36"/>
  <c r="J25" i="36"/>
  <c r="AC28" i="139"/>
  <c r="T11" i="53"/>
  <c r="S29" i="53"/>
  <c r="T29" i="53" s="1"/>
  <c r="Y26" i="104"/>
  <c r="Z26" i="104" s="1"/>
  <c r="N27" i="138"/>
  <c r="E14" i="45"/>
  <c r="J16" i="108"/>
  <c r="J16" i="141"/>
  <c r="R16" i="10"/>
  <c r="Y17" i="104"/>
  <c r="Z17" i="104" s="1"/>
  <c r="N18" i="138"/>
  <c r="G13" i="137"/>
  <c r="H13" i="137" s="1"/>
  <c r="G21" i="145"/>
  <c r="U31" i="134"/>
  <c r="J19" i="142"/>
  <c r="E19" i="142"/>
  <c r="S20" i="92"/>
  <c r="D27" i="57"/>
  <c r="V18" i="103"/>
  <c r="W18" i="103" s="1"/>
  <c r="E14" i="98"/>
  <c r="AC14" i="79"/>
  <c r="T14" i="54"/>
  <c r="T12" i="52"/>
  <c r="AC12" i="148"/>
  <c r="AB31" i="148"/>
  <c r="K17" i="98"/>
  <c r="D17" i="94"/>
  <c r="D19" i="155"/>
  <c r="I14" i="84"/>
  <c r="H15" i="107"/>
  <c r="L18" i="108"/>
  <c r="X18" i="10"/>
  <c r="T21" i="54"/>
  <c r="T13" i="51"/>
  <c r="D28" i="140"/>
  <c r="S27" i="105"/>
  <c r="D19" i="58"/>
  <c r="T20" i="56"/>
  <c r="D19" i="95"/>
  <c r="K19" i="43"/>
  <c r="L19" i="43"/>
  <c r="AC26" i="137"/>
  <c r="G20" i="144"/>
  <c r="E27" i="45"/>
  <c r="C20" i="84"/>
  <c r="E22" i="137"/>
  <c r="F22" i="137" s="1"/>
  <c r="G22" i="148"/>
  <c r="T25" i="53"/>
  <c r="C29" i="84"/>
  <c r="I29" i="84" s="1"/>
  <c r="D18" i="155"/>
  <c r="D16" i="94"/>
  <c r="V14" i="104"/>
  <c r="W14" i="104" s="1"/>
  <c r="M14" i="98"/>
  <c r="N17" i="140"/>
  <c r="Y16" i="105"/>
  <c r="Z16" i="105" s="1"/>
  <c r="V18" i="104"/>
  <c r="W18" i="104" s="1"/>
  <c r="G21" i="147"/>
  <c r="D25" i="95"/>
  <c r="E24" i="148"/>
  <c r="J24" i="148"/>
  <c r="J28" i="148"/>
  <c r="E28" i="148"/>
  <c r="T28" i="53"/>
  <c r="H26" i="107"/>
  <c r="I25" i="84"/>
  <c r="AC19" i="143"/>
  <c r="S26" i="105"/>
  <c r="D27" i="140"/>
  <c r="L18" i="94"/>
  <c r="E16" i="144"/>
  <c r="J16" i="144"/>
  <c r="E28" i="147"/>
  <c r="J28" i="147"/>
  <c r="H22" i="94"/>
  <c r="C17" i="84"/>
  <c r="I17" i="84" s="1"/>
  <c r="T19" i="52"/>
  <c r="I18" i="84"/>
  <c r="H19" i="107"/>
  <c r="G27" i="147"/>
  <c r="L24" i="43"/>
  <c r="K24" i="43"/>
  <c r="D16" i="55"/>
  <c r="F19" i="58"/>
  <c r="E13" i="92"/>
  <c r="E13" i="152"/>
  <c r="AC13" i="68"/>
  <c r="V17" i="103"/>
  <c r="W17" i="103" s="1"/>
  <c r="D27" i="139"/>
  <c r="C19" i="58"/>
  <c r="D12" i="94"/>
  <c r="D14" i="155"/>
  <c r="T15" i="57"/>
  <c r="K14" i="98"/>
  <c r="C12" i="3"/>
  <c r="D16" i="107"/>
  <c r="E12" i="3"/>
  <c r="L25" i="108"/>
  <c r="X25" i="10"/>
  <c r="V23" i="105"/>
  <c r="W23" i="105" s="1"/>
  <c r="J28" i="142"/>
  <c r="E28" i="142"/>
  <c r="V17" i="105"/>
  <c r="W17" i="105" s="1"/>
  <c r="X17" i="10"/>
  <c r="L17" i="108"/>
  <c r="T22" i="52"/>
  <c r="U31" i="139"/>
  <c r="Z31" i="147"/>
  <c r="T21" i="50"/>
  <c r="E24" i="139"/>
  <c r="F24" i="139" s="1"/>
  <c r="N29" i="50"/>
  <c r="O29" i="50" s="1"/>
  <c r="T18" i="55"/>
  <c r="D22" i="97"/>
  <c r="T25" i="56"/>
  <c r="D13" i="96"/>
  <c r="E15" i="107"/>
  <c r="H20" i="107"/>
  <c r="AC20" i="148"/>
  <c r="N29" i="57"/>
  <c r="O29" i="57" s="1"/>
  <c r="E23" i="137"/>
  <c r="F23" i="137" s="1"/>
  <c r="AC27" i="139"/>
  <c r="AC27" i="142"/>
  <c r="D27" i="137"/>
  <c r="L17" i="102"/>
  <c r="K17" i="102"/>
  <c r="J21" i="94"/>
  <c r="M19" i="92"/>
  <c r="M19" i="152"/>
  <c r="T17" i="54"/>
  <c r="G14" i="137"/>
  <c r="H14" i="137" s="1"/>
  <c r="D30" i="48"/>
  <c r="D10" i="96"/>
  <c r="T21" i="10"/>
  <c r="F21" i="141"/>
  <c r="F21" i="108"/>
  <c r="T25" i="52"/>
  <c r="E20" i="134"/>
  <c r="F20" i="134" s="1"/>
  <c r="S17" i="104"/>
  <c r="D18" i="138"/>
  <c r="E18" i="138" s="1"/>
  <c r="T23" i="57"/>
  <c r="D11" i="96"/>
  <c r="T15" i="51"/>
  <c r="S17" i="105"/>
  <c r="D18" i="140"/>
  <c r="V28" i="103"/>
  <c r="W28" i="103" s="1"/>
  <c r="E16" i="134"/>
  <c r="F16" i="134" s="1"/>
  <c r="X31" i="134"/>
  <c r="Y11" i="103"/>
  <c r="V12" i="49"/>
  <c r="Y12" i="49" s="1"/>
  <c r="F12" i="97"/>
  <c r="E24" i="45"/>
  <c r="H24" i="107"/>
  <c r="I23" i="84"/>
  <c r="AC20" i="68"/>
  <c r="E20" i="92"/>
  <c r="T17" i="50"/>
  <c r="V19" i="104"/>
  <c r="W19" i="104" s="1"/>
  <c r="H24" i="97"/>
  <c r="T16" i="52"/>
  <c r="D12" i="97"/>
  <c r="D26" i="50"/>
  <c r="G18" i="137"/>
  <c r="H18" i="137" s="1"/>
  <c r="J26" i="141"/>
  <c r="J26" i="108"/>
  <c r="R26" i="10"/>
  <c r="H11" i="97"/>
  <c r="F30" i="34"/>
  <c r="V10" i="34"/>
  <c r="F10" i="94"/>
  <c r="N24" i="140"/>
  <c r="Y23" i="105"/>
  <c r="Z23" i="105" s="1"/>
  <c r="G31" i="138"/>
  <c r="S11" i="104"/>
  <c r="D12" i="138"/>
  <c r="E12" i="138" s="1"/>
  <c r="G29" i="55"/>
  <c r="D11" i="55"/>
  <c r="D26" i="139"/>
  <c r="T22" i="56"/>
  <c r="H21" i="107"/>
  <c r="D14" i="97"/>
  <c r="E23" i="45"/>
  <c r="D21" i="155"/>
  <c r="D19" i="94"/>
  <c r="H23" i="107"/>
  <c r="H22" i="141"/>
  <c r="H22" i="108"/>
  <c r="S25" i="101"/>
  <c r="S14" i="4"/>
  <c r="Y26" i="101"/>
  <c r="S13" i="101"/>
  <c r="V27" i="101"/>
  <c r="V13" i="4"/>
  <c r="S24" i="4"/>
  <c r="S17" i="101"/>
  <c r="Y27" i="4"/>
  <c r="S13" i="4"/>
  <c r="V18" i="4"/>
  <c r="Y23" i="4"/>
  <c r="S16" i="4"/>
  <c r="S28" i="101"/>
  <c r="V23" i="100"/>
  <c r="V16" i="100"/>
  <c r="S13" i="100"/>
  <c r="V15" i="100"/>
  <c r="Y25" i="100"/>
  <c r="S24" i="100"/>
  <c r="Y24" i="100"/>
  <c r="Y11" i="100"/>
  <c r="Y28" i="100"/>
  <c r="Y12" i="100"/>
  <c r="Y18" i="100"/>
  <c r="S12" i="100"/>
  <c r="S21" i="100"/>
  <c r="S27" i="100"/>
  <c r="V12" i="4"/>
  <c r="Y11" i="101"/>
  <c r="S19" i="101"/>
  <c r="Y15" i="100"/>
  <c r="V13" i="100"/>
  <c r="S26" i="100"/>
  <c r="S12" i="4"/>
  <c r="V22" i="4"/>
  <c r="V12" i="101"/>
  <c r="V20" i="101"/>
  <c r="Y17" i="101"/>
  <c r="V28" i="101"/>
  <c r="Y21" i="4"/>
  <c r="S14" i="101"/>
  <c r="V11" i="4"/>
  <c r="V19" i="4"/>
  <c r="Y20" i="101"/>
  <c r="Y18" i="101"/>
  <c r="V26" i="4"/>
  <c r="Y17" i="4"/>
  <c r="Y14" i="101"/>
  <c r="Y22" i="4"/>
  <c r="V17" i="4"/>
  <c r="S15" i="100"/>
  <c r="Y22" i="100"/>
  <c r="S25" i="100"/>
  <c r="V28" i="100"/>
  <c r="V15" i="101"/>
  <c r="Y24" i="101"/>
  <c r="Y19" i="100"/>
  <c r="Y28" i="4"/>
  <c r="V17" i="100"/>
  <c r="V11" i="100"/>
  <c r="S28" i="4"/>
  <c r="V22" i="101"/>
  <c r="V28" i="4"/>
  <c r="S25" i="4"/>
  <c r="Y12" i="4"/>
  <c r="V15" i="4"/>
  <c r="Y15" i="101"/>
  <c r="S22" i="4"/>
  <c r="S12" i="101"/>
  <c r="S17" i="4"/>
  <c r="V21" i="4"/>
  <c r="S23" i="101"/>
  <c r="S27" i="4"/>
  <c r="Y25" i="101"/>
  <c r="V24" i="100"/>
  <c r="V14" i="100"/>
  <c r="V24" i="4"/>
  <c r="V23" i="101"/>
  <c r="V22" i="100"/>
  <c r="Y27" i="100"/>
  <c r="Y21" i="100"/>
  <c r="S16" i="100"/>
  <c r="Y16" i="100"/>
  <c r="V27" i="4"/>
  <c r="Y13" i="101"/>
  <c r="S27" i="101"/>
  <c r="V25" i="101"/>
  <c r="S18" i="4"/>
  <c r="S26" i="101"/>
  <c r="V14" i="101"/>
  <c r="Y20" i="4"/>
  <c r="V17" i="101"/>
  <c r="S26" i="4"/>
  <c r="V26" i="101"/>
  <c r="V19" i="101"/>
  <c r="Y23" i="101"/>
  <c r="V18" i="101"/>
  <c r="S23" i="4"/>
  <c r="S15" i="101"/>
  <c r="V16" i="101"/>
  <c r="S19" i="4"/>
  <c r="S18" i="101"/>
  <c r="S22" i="100"/>
  <c r="Y23" i="100"/>
  <c r="Y26" i="100"/>
  <c r="S20" i="100"/>
  <c r="V26" i="100"/>
  <c r="S19" i="100"/>
  <c r="S14" i="100"/>
  <c r="S20" i="4"/>
  <c r="S15" i="4"/>
  <c r="S16" i="101"/>
  <c r="V18" i="100"/>
  <c r="Y24" i="4"/>
  <c r="Y14" i="4"/>
  <c r="Y19" i="101"/>
  <c r="S22" i="101"/>
  <c r="Y18" i="4"/>
  <c r="V23" i="4"/>
  <c r="V11" i="101"/>
  <c r="Y16" i="4"/>
  <c r="Y21" i="101"/>
  <c r="Y13" i="4"/>
  <c r="S21" i="101"/>
  <c r="S11" i="4"/>
  <c r="Y11" i="4"/>
  <c r="S11" i="100"/>
  <c r="V27" i="100"/>
  <c r="S18" i="100"/>
  <c r="Y17" i="100"/>
  <c r="V19" i="100"/>
  <c r="S23" i="100"/>
  <c r="Y20" i="100"/>
  <c r="Y13" i="100"/>
  <c r="V12" i="100"/>
  <c r="V20" i="100"/>
  <c r="S28" i="100"/>
  <c r="V14" i="4"/>
  <c r="V25" i="4"/>
  <c r="Y15" i="4"/>
  <c r="S24" i="101"/>
  <c r="V13" i="101"/>
  <c r="V21" i="100"/>
  <c r="Y26" i="4"/>
  <c r="Y12" i="101"/>
  <c r="V24" i="101"/>
  <c r="Y16" i="101"/>
  <c r="S21" i="4"/>
  <c r="Y27" i="101"/>
  <c r="Y28" i="101"/>
  <c r="S20" i="101"/>
  <c r="Y19" i="4"/>
  <c r="V16" i="4"/>
  <c r="S11" i="101"/>
  <c r="V20" i="4"/>
  <c r="V21" i="101"/>
  <c r="V25" i="100"/>
  <c r="S17" i="100"/>
  <c r="Y14" i="100"/>
  <c r="Y25" i="4"/>
  <c r="Y22" i="101"/>
  <c r="Z22" i="101" l="1"/>
  <c r="Z25" i="4"/>
  <c r="Z14" i="100"/>
  <c r="P17" i="100"/>
  <c r="Q17" i="100" s="1"/>
  <c r="T17" i="100"/>
  <c r="W25" i="100"/>
  <c r="W21" i="101"/>
  <c r="W20" i="4"/>
  <c r="T11" i="101"/>
  <c r="S30" i="101"/>
  <c r="T30" i="101" s="1"/>
  <c r="P11" i="101"/>
  <c r="W16" i="4"/>
  <c r="Z19" i="4"/>
  <c r="T20" i="101"/>
  <c r="P20" i="101"/>
  <c r="Q20" i="101" s="1"/>
  <c r="Z28" i="101"/>
  <c r="Z27" i="101"/>
  <c r="P21" i="4"/>
  <c r="Q21" i="4" s="1"/>
  <c r="T21" i="4"/>
  <c r="Z16" i="101"/>
  <c r="W24" i="101"/>
  <c r="Z12" i="101"/>
  <c r="Z26" i="4"/>
  <c r="W21" i="100"/>
  <c r="W13" i="101"/>
  <c r="T24" i="101"/>
  <c r="P24" i="101"/>
  <c r="Q24" i="101" s="1"/>
  <c r="Z15" i="4"/>
  <c r="W25" i="4"/>
  <c r="W14" i="4"/>
  <c r="T28" i="100"/>
  <c r="P28" i="100"/>
  <c r="Q28" i="100" s="1"/>
  <c r="W20" i="100"/>
  <c r="W12" i="100"/>
  <c r="Z13" i="100"/>
  <c r="Z20" i="100"/>
  <c r="T23" i="100"/>
  <c r="P23" i="100"/>
  <c r="Q23" i="100" s="1"/>
  <c r="W19" i="100"/>
  <c r="Z17" i="100"/>
  <c r="P18" i="100"/>
  <c r="Q18" i="100" s="1"/>
  <c r="T18" i="100"/>
  <c r="W27" i="100"/>
  <c r="T11" i="100"/>
  <c r="S30" i="100"/>
  <c r="T30" i="100" s="1"/>
  <c r="P11" i="100"/>
  <c r="Q11" i="100" s="1"/>
  <c r="Y30" i="4"/>
  <c r="Z30" i="4" s="1"/>
  <c r="Z11" i="4"/>
  <c r="P11" i="4"/>
  <c r="Q11" i="4" s="1"/>
  <c r="T11" i="4"/>
  <c r="S30" i="4"/>
  <c r="P21" i="101"/>
  <c r="Q21" i="101" s="1"/>
  <c r="T21" i="101"/>
  <c r="Z13" i="4"/>
  <c r="Z21" i="101"/>
  <c r="Z16" i="4"/>
  <c r="W11" i="101"/>
  <c r="V30" i="101"/>
  <c r="W30" i="101" s="1"/>
  <c r="W23" i="4"/>
  <c r="Z18" i="4"/>
  <c r="T22" i="101"/>
  <c r="P22" i="101"/>
  <c r="Q22" i="101" s="1"/>
  <c r="Z19" i="101"/>
  <c r="Z14" i="4"/>
  <c r="Z24" i="4"/>
  <c r="W18" i="100"/>
  <c r="T16" i="101"/>
  <c r="P16" i="101"/>
  <c r="Q16" i="101" s="1"/>
  <c r="P15" i="4"/>
  <c r="Q15" i="4" s="1"/>
  <c r="T15" i="4"/>
  <c r="P20" i="4"/>
  <c r="Q20" i="4" s="1"/>
  <c r="T20" i="4"/>
  <c r="P14" i="100"/>
  <c r="Q14" i="100" s="1"/>
  <c r="T14" i="100"/>
  <c r="T19" i="100"/>
  <c r="P19" i="100"/>
  <c r="Q19" i="100" s="1"/>
  <c r="W26" i="100"/>
  <c r="T20" i="100"/>
  <c r="P20" i="100"/>
  <c r="Q20" i="100" s="1"/>
  <c r="Z26" i="100"/>
  <c r="Z23" i="100"/>
  <c r="T22" i="100"/>
  <c r="P22" i="100"/>
  <c r="Q22" i="100" s="1"/>
  <c r="P18" i="101"/>
  <c r="Q18" i="101" s="1"/>
  <c r="T18" i="101"/>
  <c r="T19" i="4"/>
  <c r="P19" i="4"/>
  <c r="Q19" i="4" s="1"/>
  <c r="W16" i="101"/>
  <c r="P15" i="101"/>
  <c r="Q15" i="101" s="1"/>
  <c r="T15" i="101"/>
  <c r="T23" i="4"/>
  <c r="P23" i="4"/>
  <c r="Q23" i="4" s="1"/>
  <c r="W18" i="101"/>
  <c r="Z23" i="101"/>
  <c r="W19" i="101"/>
  <c r="W26" i="101"/>
  <c r="T26" i="4"/>
  <c r="P26" i="4"/>
  <c r="Q26" i="4" s="1"/>
  <c r="W17" i="101"/>
  <c r="Z20" i="4"/>
  <c r="W14" i="101"/>
  <c r="P26" i="101"/>
  <c r="Q26" i="101" s="1"/>
  <c r="T26" i="101"/>
  <c r="T18" i="4"/>
  <c r="P18" i="4"/>
  <c r="Q18" i="4" s="1"/>
  <c r="W25" i="101"/>
  <c r="T27" i="101"/>
  <c r="P27" i="101"/>
  <c r="Q27" i="101" s="1"/>
  <c r="Z13" i="101"/>
  <c r="W27" i="4"/>
  <c r="Z16" i="100"/>
  <c r="P16" i="100"/>
  <c r="Q16" i="100" s="1"/>
  <c r="T16" i="100"/>
  <c r="Z21" i="100"/>
  <c r="Z27" i="100"/>
  <c r="W22" i="100"/>
  <c r="W23" i="101"/>
  <c r="W24" i="4"/>
  <c r="W14" i="100"/>
  <c r="W24" i="100"/>
  <c r="Z25" i="101"/>
  <c r="P27" i="4"/>
  <c r="Q27" i="4" s="1"/>
  <c r="T27" i="4"/>
  <c r="P23" i="101"/>
  <c r="Q23" i="101" s="1"/>
  <c r="T23" i="101"/>
  <c r="W21" i="4"/>
  <c r="P17" i="4"/>
  <c r="Q17" i="4" s="1"/>
  <c r="T17" i="4"/>
  <c r="P12" i="101"/>
  <c r="Q12" i="101" s="1"/>
  <c r="T12" i="101"/>
  <c r="P22" i="4"/>
  <c r="Q22" i="4" s="1"/>
  <c r="T22" i="4"/>
  <c r="Z15" i="101"/>
  <c r="W15" i="4"/>
  <c r="Z12" i="4"/>
  <c r="P25" i="4"/>
  <c r="Q25" i="4" s="1"/>
  <c r="T25" i="4"/>
  <c r="W28" i="4"/>
  <c r="W22" i="101"/>
  <c r="P28" i="4"/>
  <c r="Q28" i="4" s="1"/>
  <c r="T28" i="4"/>
  <c r="V30" i="100"/>
  <c r="W30" i="100" s="1"/>
  <c r="W11" i="100"/>
  <c r="W17" i="100"/>
  <c r="Z28" i="4"/>
  <c r="Z19" i="100"/>
  <c r="Z24" i="101"/>
  <c r="W15" i="101"/>
  <c r="W28" i="100"/>
  <c r="P25" i="100"/>
  <c r="Q25" i="100" s="1"/>
  <c r="T25" i="100"/>
  <c r="Z22" i="100"/>
  <c r="T15" i="100"/>
  <c r="P15" i="100"/>
  <c r="Q15" i="100" s="1"/>
  <c r="W17" i="4"/>
  <c r="Z22" i="4"/>
  <c r="Z14" i="101"/>
  <c r="Z17" i="4"/>
  <c r="W26" i="4"/>
  <c r="Z18" i="101"/>
  <c r="Z20" i="101"/>
  <c r="W19" i="4"/>
  <c r="W11" i="4"/>
  <c r="V30" i="4"/>
  <c r="W30" i="4" s="1"/>
  <c r="T14" i="101"/>
  <c r="P14" i="101"/>
  <c r="Q14" i="101" s="1"/>
  <c r="Z21" i="4"/>
  <c r="W28" i="101"/>
  <c r="Z17" i="101"/>
  <c r="W20" i="101"/>
  <c r="W12" i="101"/>
  <c r="W22" i="4"/>
  <c r="T12" i="4"/>
  <c r="P12" i="4"/>
  <c r="Q12" i="4" s="1"/>
  <c r="P26" i="100"/>
  <c r="Q26" i="100" s="1"/>
  <c r="T26" i="100"/>
  <c r="W13" i="100"/>
  <c r="Z15" i="100"/>
  <c r="P19" i="101"/>
  <c r="Q19" i="101" s="1"/>
  <c r="T19" i="101"/>
  <c r="Y30" i="101"/>
  <c r="Z30" i="101" s="1"/>
  <c r="Z11" i="101"/>
  <c r="W12" i="4"/>
  <c r="P27" i="100"/>
  <c r="Q27" i="100" s="1"/>
  <c r="T27" i="100"/>
  <c r="T21" i="100"/>
  <c r="P21" i="100"/>
  <c r="Q21" i="100" s="1"/>
  <c r="T12" i="100"/>
  <c r="P12" i="100"/>
  <c r="Q12" i="100" s="1"/>
  <c r="Z18" i="100"/>
  <c r="Z12" i="100"/>
  <c r="Z28" i="100"/>
  <c r="Y30" i="100"/>
  <c r="Z30" i="100" s="1"/>
  <c r="Z11" i="100"/>
  <c r="Z24" i="100"/>
  <c r="P24" i="100"/>
  <c r="Q24" i="100" s="1"/>
  <c r="T24" i="100"/>
  <c r="Z25" i="100"/>
  <c r="W15" i="100"/>
  <c r="T13" i="100"/>
  <c r="P13" i="100"/>
  <c r="Q13" i="100" s="1"/>
  <c r="W16" i="100"/>
  <c r="W23" i="100"/>
  <c r="T28" i="101"/>
  <c r="P28" i="101"/>
  <c r="Q28" i="101" s="1"/>
  <c r="P16" i="4"/>
  <c r="Q16" i="4" s="1"/>
  <c r="T16" i="4"/>
  <c r="Z23" i="4"/>
  <c r="W18" i="4"/>
  <c r="T13" i="4"/>
  <c r="P13" i="4"/>
  <c r="Q13" i="4" s="1"/>
  <c r="Z27" i="4"/>
  <c r="P17" i="101"/>
  <c r="Q17" i="101" s="1"/>
  <c r="T17" i="101"/>
  <c r="P24" i="4"/>
  <c r="Q24" i="4" s="1"/>
  <c r="T24" i="4"/>
  <c r="W13" i="4"/>
  <c r="W27" i="101"/>
  <c r="P13" i="101"/>
  <c r="Q13" i="101" s="1"/>
  <c r="T13" i="101"/>
  <c r="Z26" i="101"/>
  <c r="T14" i="4"/>
  <c r="P14" i="4"/>
  <c r="Q14" i="4" s="1"/>
  <c r="P25" i="101"/>
  <c r="Q25" i="101" s="1"/>
  <c r="T25" i="101"/>
  <c r="H24" i="134"/>
  <c r="V31" i="134"/>
  <c r="D14" i="148"/>
  <c r="K14" i="148" s="1"/>
  <c r="E18" i="3"/>
  <c r="AC13" i="147"/>
  <c r="F18" i="139"/>
  <c r="H19" i="134"/>
  <c r="N21" i="108"/>
  <c r="G21" i="108" s="1"/>
  <c r="AC24" i="145"/>
  <c r="AC18" i="144"/>
  <c r="E16" i="3"/>
  <c r="AC27" i="143"/>
  <c r="F12" i="139"/>
  <c r="AC27" i="144"/>
  <c r="AC25" i="147"/>
  <c r="H17" i="144"/>
  <c r="F28" i="137"/>
  <c r="H28" i="137"/>
  <c r="F29" i="139"/>
  <c r="AC14" i="144"/>
  <c r="E21" i="3"/>
  <c r="C23" i="106"/>
  <c r="I23" i="106" s="1"/>
  <c r="E20" i="3"/>
  <c r="C17" i="106"/>
  <c r="R22" i="10"/>
  <c r="U23" i="34"/>
  <c r="U18" i="34"/>
  <c r="H12" i="134"/>
  <c r="H14" i="134"/>
  <c r="X10" i="10"/>
  <c r="E11" i="3"/>
  <c r="I19" i="84"/>
  <c r="AC26" i="145"/>
  <c r="H17" i="137"/>
  <c r="N21" i="141"/>
  <c r="G21" i="141" s="1"/>
  <c r="X19" i="10"/>
  <c r="F19" i="137"/>
  <c r="H19" i="137"/>
  <c r="H25" i="137"/>
  <c r="I22" i="84"/>
  <c r="G21" i="152"/>
  <c r="W17" i="152" s="1"/>
  <c r="AA14" i="68"/>
  <c r="F16" i="139"/>
  <c r="AC16" i="144"/>
  <c r="H16" i="139"/>
  <c r="H19" i="139"/>
  <c r="N13" i="97"/>
  <c r="Q13" i="97" s="1"/>
  <c r="E10" i="3"/>
  <c r="AC19" i="142"/>
  <c r="F19" i="134"/>
  <c r="U19" i="10"/>
  <c r="O29" i="55"/>
  <c r="J29" i="51"/>
  <c r="Q21" i="152"/>
  <c r="AB17" i="152" s="1"/>
  <c r="AC20" i="145"/>
  <c r="V31" i="137"/>
  <c r="F25" i="137"/>
  <c r="U27" i="10"/>
  <c r="U13" i="10"/>
  <c r="R25" i="10"/>
  <c r="U14" i="10"/>
  <c r="U24" i="10"/>
  <c r="H18" i="134"/>
  <c r="O29" i="54"/>
  <c r="T29" i="54"/>
  <c r="F27" i="139"/>
  <c r="D30" i="94"/>
  <c r="U23" i="10"/>
  <c r="H13" i="134"/>
  <c r="AC15" i="144"/>
  <c r="N26" i="97"/>
  <c r="H21" i="134"/>
  <c r="C28" i="106"/>
  <c r="I28" i="106" s="1"/>
  <c r="F26" i="134"/>
  <c r="H25" i="139"/>
  <c r="F14" i="148"/>
  <c r="I30" i="84"/>
  <c r="H26" i="134"/>
  <c r="F23" i="134"/>
  <c r="T29" i="50"/>
  <c r="U15" i="10"/>
  <c r="R20" i="10"/>
  <c r="H29" i="134"/>
  <c r="U21" i="10"/>
  <c r="H15" i="134"/>
  <c r="G31" i="144"/>
  <c r="I20" i="84"/>
  <c r="V31" i="139"/>
  <c r="O29" i="53"/>
  <c r="X15" i="10"/>
  <c r="H26" i="137"/>
  <c r="AC18" i="145"/>
  <c r="F17" i="139"/>
  <c r="N23" i="95"/>
  <c r="Q23" i="95" s="1"/>
  <c r="U20" i="10"/>
  <c r="X23" i="10"/>
  <c r="U25" i="10"/>
  <c r="F29" i="134"/>
  <c r="AC24" i="146"/>
  <c r="AC12" i="147"/>
  <c r="X31" i="147"/>
  <c r="AC31" i="147" s="1"/>
  <c r="F30" i="94"/>
  <c r="N10" i="94"/>
  <c r="G10" i="94" s="1"/>
  <c r="R21" i="10"/>
  <c r="C24" i="106"/>
  <c r="D13" i="147"/>
  <c r="F13" i="147" s="1"/>
  <c r="K27" i="107"/>
  <c r="L27" i="107" s="1"/>
  <c r="F27" i="107"/>
  <c r="N17" i="96"/>
  <c r="Q17" i="96" s="1"/>
  <c r="D30" i="95"/>
  <c r="E12" i="140"/>
  <c r="P25" i="105"/>
  <c r="Q25" i="105" s="1"/>
  <c r="T25" i="105"/>
  <c r="G25" i="94"/>
  <c r="Q25" i="94"/>
  <c r="N13" i="96"/>
  <c r="G13" i="96" s="1"/>
  <c r="Q31" i="145"/>
  <c r="H27" i="139"/>
  <c r="P30" i="100"/>
  <c r="Q30" i="100" s="1"/>
  <c r="N10" i="141"/>
  <c r="F29" i="141"/>
  <c r="F30" i="141"/>
  <c r="H19" i="125"/>
  <c r="T28" i="105"/>
  <c r="P28" i="105"/>
  <c r="Q28" i="105" s="1"/>
  <c r="K16" i="107"/>
  <c r="L16" i="107" s="1"/>
  <c r="F16" i="107"/>
  <c r="R12" i="10"/>
  <c r="X12" i="10"/>
  <c r="C15" i="106"/>
  <c r="T22" i="105"/>
  <c r="P22" i="105"/>
  <c r="Q22" i="105" s="1"/>
  <c r="AA13" i="68"/>
  <c r="F20" i="107"/>
  <c r="K20" i="107"/>
  <c r="L20" i="107" s="1"/>
  <c r="F26" i="107"/>
  <c r="K26" i="107"/>
  <c r="L26" i="107" s="1"/>
  <c r="AC19" i="145"/>
  <c r="D27" i="148"/>
  <c r="K27" i="148" s="1"/>
  <c r="D12" i="148"/>
  <c r="J31" i="148"/>
  <c r="F29" i="107"/>
  <c r="K29" i="107"/>
  <c r="L29" i="107" s="1"/>
  <c r="V30" i="34"/>
  <c r="Y30" i="34" s="1"/>
  <c r="Y10" i="34"/>
  <c r="U10" i="34"/>
  <c r="F14" i="155"/>
  <c r="G14" i="155" s="1"/>
  <c r="J14" i="155"/>
  <c r="D28" i="148"/>
  <c r="K28" i="148" s="1"/>
  <c r="AA18" i="79"/>
  <c r="E19" i="125"/>
  <c r="AC15" i="125"/>
  <c r="U15" i="125" s="1"/>
  <c r="D24" i="143"/>
  <c r="K24" i="143" s="1"/>
  <c r="T24" i="105"/>
  <c r="P24" i="105"/>
  <c r="Q24" i="105" s="1"/>
  <c r="J16" i="155"/>
  <c r="F16" i="155"/>
  <c r="G16" i="155" s="1"/>
  <c r="P21" i="103"/>
  <c r="Q21" i="103" s="1"/>
  <c r="T21" i="103"/>
  <c r="K14" i="107"/>
  <c r="F14" i="107"/>
  <c r="E32" i="107"/>
  <c r="D29" i="53"/>
  <c r="E29" i="53" s="1"/>
  <c r="AC14" i="142"/>
  <c r="G31" i="145"/>
  <c r="AC21" i="147"/>
  <c r="D15" i="148"/>
  <c r="G11" i="95"/>
  <c r="Q11" i="95"/>
  <c r="AC24" i="142"/>
  <c r="D13" i="144"/>
  <c r="E26" i="140"/>
  <c r="D21" i="145"/>
  <c r="D17" i="145"/>
  <c r="AC22" i="148"/>
  <c r="U16" i="10"/>
  <c r="F30" i="95"/>
  <c r="N10" i="95"/>
  <c r="Q10" i="95" s="1"/>
  <c r="N10" i="108"/>
  <c r="M10" i="108" s="1"/>
  <c r="F30" i="108"/>
  <c r="F29" i="108"/>
  <c r="U12" i="10"/>
  <c r="D22" i="142"/>
  <c r="H22" i="142" s="1"/>
  <c r="AC21" i="148"/>
  <c r="D25" i="148"/>
  <c r="H25" i="148" s="1"/>
  <c r="N18" i="95"/>
  <c r="Q18" i="95" s="1"/>
  <c r="D19" i="147"/>
  <c r="K19" i="147" s="1"/>
  <c r="N16" i="141"/>
  <c r="K16" i="141" s="1"/>
  <c r="H18" i="139"/>
  <c r="Z11" i="105"/>
  <c r="AT14" i="105" s="1"/>
  <c r="Y30" i="105"/>
  <c r="Z30" i="105" s="1"/>
  <c r="D21" i="147"/>
  <c r="H21" i="147" s="1"/>
  <c r="N23" i="141"/>
  <c r="I23" i="141" s="1"/>
  <c r="Y10" i="48"/>
  <c r="V30" i="48"/>
  <c r="E25" i="140"/>
  <c r="D29" i="148"/>
  <c r="H29" i="148" s="1"/>
  <c r="H21" i="79"/>
  <c r="J20" i="155"/>
  <c r="F20" i="155"/>
  <c r="G20" i="155" s="1"/>
  <c r="F21" i="155"/>
  <c r="G21" i="155" s="1"/>
  <c r="J21" i="155"/>
  <c r="P17" i="104"/>
  <c r="Q17" i="104" s="1"/>
  <c r="T17" i="104"/>
  <c r="K15" i="107"/>
  <c r="L15" i="107" s="1"/>
  <c r="F15" i="107"/>
  <c r="D28" i="147"/>
  <c r="H28" i="147" s="1"/>
  <c r="E27" i="140"/>
  <c r="D24" i="148"/>
  <c r="K24" i="148" s="1"/>
  <c r="AC22" i="142"/>
  <c r="P27" i="105"/>
  <c r="Q27" i="105" s="1"/>
  <c r="T27" i="105"/>
  <c r="AA20" i="68"/>
  <c r="D20" i="148"/>
  <c r="O15" i="98"/>
  <c r="AA13" i="98" s="1"/>
  <c r="C16" i="106"/>
  <c r="R13" i="10"/>
  <c r="X13" i="10"/>
  <c r="D29" i="55"/>
  <c r="E29" i="55" s="1"/>
  <c r="J26" i="155"/>
  <c r="F26" i="155"/>
  <c r="G26" i="155" s="1"/>
  <c r="AC27" i="148"/>
  <c r="G15" i="98"/>
  <c r="J30" i="94"/>
  <c r="K10" i="94"/>
  <c r="D20" i="145"/>
  <c r="F20" i="145" s="1"/>
  <c r="G31" i="142"/>
  <c r="D13" i="143"/>
  <c r="F13" i="143" s="1"/>
  <c r="AA15" i="68"/>
  <c r="N16" i="108"/>
  <c r="K16" i="108" s="1"/>
  <c r="N17" i="94"/>
  <c r="Q17" i="94" s="1"/>
  <c r="X21" i="10"/>
  <c r="E15" i="98"/>
  <c r="V14" i="98" s="1"/>
  <c r="E21" i="79"/>
  <c r="N27" i="141"/>
  <c r="I27" i="141" s="1"/>
  <c r="Q11" i="101"/>
  <c r="P30" i="101"/>
  <c r="Q30" i="101" s="1"/>
  <c r="Q31" i="148"/>
  <c r="V31" i="148" s="1"/>
  <c r="C19" i="106"/>
  <c r="Y13" i="34"/>
  <c r="N20" i="108"/>
  <c r="K20" i="108" s="1"/>
  <c r="AC21" i="143"/>
  <c r="D26" i="142"/>
  <c r="F26" i="142" s="1"/>
  <c r="D29" i="146"/>
  <c r="K29" i="146" s="1"/>
  <c r="AC23" i="147"/>
  <c r="T12" i="103"/>
  <c r="P12" i="103"/>
  <c r="Q12" i="103" s="1"/>
  <c r="D30" i="96"/>
  <c r="T26" i="105"/>
  <c r="P26" i="105"/>
  <c r="Q26" i="105" s="1"/>
  <c r="F19" i="155"/>
  <c r="G19" i="155" s="1"/>
  <c r="J19" i="155"/>
  <c r="D16" i="143"/>
  <c r="F27" i="155"/>
  <c r="G27" i="155" s="1"/>
  <c r="J27" i="155"/>
  <c r="T21" i="79"/>
  <c r="N13" i="108"/>
  <c r="M13" i="108" s="1"/>
  <c r="L30" i="108"/>
  <c r="L29" i="108"/>
  <c r="I21" i="108"/>
  <c r="F23" i="145"/>
  <c r="D15" i="142"/>
  <c r="AC20" i="147"/>
  <c r="AC26" i="143"/>
  <c r="G13" i="97"/>
  <c r="D29" i="52"/>
  <c r="E17" i="52" s="1"/>
  <c r="G19" i="98"/>
  <c r="W18" i="98" s="1"/>
  <c r="AC16" i="142"/>
  <c r="D14" i="143"/>
  <c r="H14" i="143" s="1"/>
  <c r="N16" i="96"/>
  <c r="Q16" i="96" s="1"/>
  <c r="AC21" i="68"/>
  <c r="F21" i="68" s="1"/>
  <c r="I19" i="98"/>
  <c r="X18" i="98" s="1"/>
  <c r="N18" i="96"/>
  <c r="Q18" i="96" s="1"/>
  <c r="AA18" i="68"/>
  <c r="D24" i="145"/>
  <c r="K24" i="145" s="1"/>
  <c r="M21" i="108"/>
  <c r="AC15" i="79"/>
  <c r="I15" i="79" s="1"/>
  <c r="AA12" i="79"/>
  <c r="AC29" i="148"/>
  <c r="AA17" i="68"/>
  <c r="N27" i="108"/>
  <c r="I27" i="108" s="1"/>
  <c r="F15" i="137"/>
  <c r="S15" i="98"/>
  <c r="AC12" i="98" s="1"/>
  <c r="D16" i="147"/>
  <c r="K16" i="147" s="1"/>
  <c r="Y12" i="34"/>
  <c r="H22" i="134"/>
  <c r="E28" i="140"/>
  <c r="D27" i="147"/>
  <c r="H27" i="147" s="1"/>
  <c r="K25" i="107"/>
  <c r="L25" i="107" s="1"/>
  <c r="F25" i="107"/>
  <c r="D17" i="147"/>
  <c r="D27" i="145"/>
  <c r="D23" i="147"/>
  <c r="K23" i="147" s="1"/>
  <c r="AC16" i="147"/>
  <c r="Y16" i="34"/>
  <c r="U16" i="34"/>
  <c r="I16" i="84"/>
  <c r="D28" i="145"/>
  <c r="D15" i="143"/>
  <c r="K15" i="143" s="1"/>
  <c r="E18" i="53"/>
  <c r="O16" i="92"/>
  <c r="AA12" i="92" s="1"/>
  <c r="AC28" i="145"/>
  <c r="E21" i="92"/>
  <c r="V20" i="92" s="1"/>
  <c r="H14" i="148"/>
  <c r="T13" i="104"/>
  <c r="P13" i="104"/>
  <c r="Q13" i="104" s="1"/>
  <c r="F17" i="144"/>
  <c r="J31" i="145"/>
  <c r="D12" i="145"/>
  <c r="K12" i="145" s="1"/>
  <c r="AC21" i="144"/>
  <c r="E19" i="140"/>
  <c r="D20" i="143"/>
  <c r="AC24" i="144"/>
  <c r="P11" i="111"/>
  <c r="D11" i="111"/>
  <c r="D23" i="148"/>
  <c r="E18" i="140"/>
  <c r="D16" i="144"/>
  <c r="H16" i="144" s="1"/>
  <c r="N13" i="141"/>
  <c r="K13" i="141" s="1"/>
  <c r="O31" i="139"/>
  <c r="G31" i="139"/>
  <c r="T15" i="105"/>
  <c r="P15" i="105"/>
  <c r="Q15" i="105" s="1"/>
  <c r="D19" i="148"/>
  <c r="F19" i="148" s="1"/>
  <c r="J29" i="55"/>
  <c r="J29" i="53"/>
  <c r="F29" i="137"/>
  <c r="N16" i="94"/>
  <c r="Q16" i="94" s="1"/>
  <c r="E13" i="140"/>
  <c r="D22" i="145"/>
  <c r="F22" i="145" s="1"/>
  <c r="T21" i="104"/>
  <c r="P21" i="104"/>
  <c r="Q21" i="104" s="1"/>
  <c r="D31" i="155"/>
  <c r="J31" i="155" s="1"/>
  <c r="F12" i="155"/>
  <c r="J12" i="155"/>
  <c r="D31" i="136"/>
  <c r="E31" i="136" s="1"/>
  <c r="H31" i="136"/>
  <c r="AA12" i="125"/>
  <c r="J30" i="95"/>
  <c r="K10" i="95"/>
  <c r="N23" i="96"/>
  <c r="Q23" i="96" s="1"/>
  <c r="I18" i="106"/>
  <c r="H26" i="139"/>
  <c r="H25" i="134"/>
  <c r="O16" i="152"/>
  <c r="AA12" i="152" s="1"/>
  <c r="X12" i="152"/>
  <c r="G26" i="97"/>
  <c r="Q26" i="97"/>
  <c r="E21" i="152"/>
  <c r="V19" i="152" s="1"/>
  <c r="J31" i="142"/>
  <c r="D12" i="142"/>
  <c r="J29" i="52"/>
  <c r="M26" i="97"/>
  <c r="Q31" i="143"/>
  <c r="T31" i="143" s="1"/>
  <c r="N20" i="96"/>
  <c r="Q20" i="96" s="1"/>
  <c r="S30" i="104"/>
  <c r="T30" i="104" s="1"/>
  <c r="P11" i="104"/>
  <c r="T11" i="104"/>
  <c r="T17" i="105"/>
  <c r="P17" i="105"/>
  <c r="Q17" i="105" s="1"/>
  <c r="AA14" i="79"/>
  <c r="I26" i="107"/>
  <c r="D19" i="142"/>
  <c r="F19" i="142" s="1"/>
  <c r="AC25" i="145"/>
  <c r="E16" i="140"/>
  <c r="K17" i="107"/>
  <c r="L17" i="107" s="1"/>
  <c r="F17" i="107"/>
  <c r="E21" i="140"/>
  <c r="E14" i="140"/>
  <c r="D25" i="145"/>
  <c r="K25" i="145" s="1"/>
  <c r="M19" i="98"/>
  <c r="Z17" i="98" s="1"/>
  <c r="K23" i="107"/>
  <c r="L23" i="107" s="1"/>
  <c r="F23" i="107"/>
  <c r="I17" i="106"/>
  <c r="O19" i="125"/>
  <c r="D18" i="147"/>
  <c r="K18" i="147" s="1"/>
  <c r="AC27" i="145"/>
  <c r="T23" i="68"/>
  <c r="D18" i="148"/>
  <c r="T14" i="104"/>
  <c r="P14" i="104"/>
  <c r="Q14" i="104" s="1"/>
  <c r="Q23" i="68"/>
  <c r="P23" i="105"/>
  <c r="Q23" i="105" s="1"/>
  <c r="T23" i="105"/>
  <c r="AC14" i="147"/>
  <c r="E30" i="45"/>
  <c r="F22" i="139"/>
  <c r="E20" i="140"/>
  <c r="F21" i="139"/>
  <c r="D28" i="142"/>
  <c r="F28" i="142" s="1"/>
  <c r="AC25" i="148"/>
  <c r="D31" i="138"/>
  <c r="E31" i="138" s="1"/>
  <c r="H31" i="138"/>
  <c r="N12" i="97"/>
  <c r="Q12" i="97" s="1"/>
  <c r="G21" i="92"/>
  <c r="W17" i="92" s="1"/>
  <c r="AC23" i="148"/>
  <c r="D19" i="144"/>
  <c r="F19" i="144" s="1"/>
  <c r="H23" i="68"/>
  <c r="H20" i="148"/>
  <c r="S30" i="105"/>
  <c r="T30" i="105" s="1"/>
  <c r="T13" i="105"/>
  <c r="P13" i="105"/>
  <c r="Q13" i="105" s="1"/>
  <c r="W21" i="79"/>
  <c r="AA31" i="139"/>
  <c r="I21" i="84"/>
  <c r="P12" i="105"/>
  <c r="Q12" i="105" s="1"/>
  <c r="T12" i="105"/>
  <c r="G23" i="95"/>
  <c r="M21" i="152"/>
  <c r="Z19" i="152" s="1"/>
  <c r="AA31" i="134"/>
  <c r="I16" i="92"/>
  <c r="X15" i="92" s="1"/>
  <c r="AC14" i="143"/>
  <c r="X31" i="143"/>
  <c r="AA31" i="143" s="1"/>
  <c r="AC12" i="143"/>
  <c r="M16" i="152"/>
  <c r="Z14" i="152" s="1"/>
  <c r="E24" i="140"/>
  <c r="M15" i="98"/>
  <c r="Z13" i="98" s="1"/>
  <c r="D20" i="142"/>
  <c r="H20" i="142" s="1"/>
  <c r="AC26" i="142"/>
  <c r="K11" i="95"/>
  <c r="H27" i="137"/>
  <c r="I29" i="106"/>
  <c r="H21" i="139"/>
  <c r="N18" i="97"/>
  <c r="Q18" i="97" s="1"/>
  <c r="N24" i="141"/>
  <c r="I24" i="141" s="1"/>
  <c r="AC18" i="142"/>
  <c r="AC13" i="148"/>
  <c r="F21" i="107"/>
  <c r="K21" i="107"/>
  <c r="L21" i="107" s="1"/>
  <c r="I15" i="98"/>
  <c r="X12" i="98" s="1"/>
  <c r="D30" i="97"/>
  <c r="G16" i="152"/>
  <c r="G23" i="152" s="1"/>
  <c r="F31" i="107"/>
  <c r="K31" i="107"/>
  <c r="L31" i="107" s="1"/>
  <c r="G31" i="148"/>
  <c r="P20" i="105"/>
  <c r="Q20" i="105" s="1"/>
  <c r="T20" i="105"/>
  <c r="K22" i="107"/>
  <c r="L22" i="107" s="1"/>
  <c r="F22" i="107"/>
  <c r="F28" i="107"/>
  <c r="K28" i="107"/>
  <c r="L28" i="107" s="1"/>
  <c r="AC17" i="148"/>
  <c r="I27" i="107"/>
  <c r="D13" i="142"/>
  <c r="M21" i="92"/>
  <c r="Z20" i="92" s="1"/>
  <c r="E19" i="98"/>
  <c r="V18" i="98" s="1"/>
  <c r="AC18" i="143"/>
  <c r="Q21" i="79"/>
  <c r="P25" i="104"/>
  <c r="Q25" i="104" s="1"/>
  <c r="T25" i="104"/>
  <c r="N26" i="95"/>
  <c r="Q26" i="95" s="1"/>
  <c r="M29" i="53"/>
  <c r="K30" i="107"/>
  <c r="L30" i="107" s="1"/>
  <c r="F30" i="107"/>
  <c r="D28" i="143"/>
  <c r="H28" i="143" s="1"/>
  <c r="T14" i="103"/>
  <c r="P14" i="103"/>
  <c r="Q14" i="103" s="1"/>
  <c r="Q19" i="98"/>
  <c r="AB18" i="98" s="1"/>
  <c r="T28" i="104"/>
  <c r="P28" i="104"/>
  <c r="Q28" i="104" s="1"/>
  <c r="AC16" i="68"/>
  <c r="AA16" i="68" s="1"/>
  <c r="AA12" i="68"/>
  <c r="I21" i="152"/>
  <c r="X19" i="152" s="1"/>
  <c r="Z11" i="103"/>
  <c r="Y30" i="103"/>
  <c r="Z30" i="103" s="1"/>
  <c r="AT25" i="103" s="1"/>
  <c r="AC17" i="143"/>
  <c r="J18" i="155"/>
  <c r="F18" i="155"/>
  <c r="G18" i="155" s="1"/>
  <c r="AC20" i="143"/>
  <c r="D26" i="148"/>
  <c r="K26" i="148" s="1"/>
  <c r="D21" i="143"/>
  <c r="K21" i="143" s="1"/>
  <c r="F22" i="155"/>
  <c r="G22" i="155" s="1"/>
  <c r="J22" i="155"/>
  <c r="AC19" i="147"/>
  <c r="G16" i="92"/>
  <c r="W12" i="92" s="1"/>
  <c r="K19" i="107"/>
  <c r="L19" i="107" s="1"/>
  <c r="F19" i="107"/>
  <c r="D16" i="148"/>
  <c r="F16" i="148" s="1"/>
  <c r="T24" i="103"/>
  <c r="P24" i="103"/>
  <c r="Q24" i="103" s="1"/>
  <c r="Q15" i="98"/>
  <c r="F12" i="148"/>
  <c r="H23" i="145"/>
  <c r="N20" i="95"/>
  <c r="Q20" i="95" s="1"/>
  <c r="H31" i="140"/>
  <c r="D31" i="140"/>
  <c r="E31" i="140" s="1"/>
  <c r="AC19" i="79"/>
  <c r="O19" i="79" s="1"/>
  <c r="AA16" i="79"/>
  <c r="N26" i="96"/>
  <c r="Q26" i="96" s="1"/>
  <c r="T23" i="104"/>
  <c r="P23" i="104"/>
  <c r="Q23" i="104" s="1"/>
  <c r="Y19" i="34"/>
  <c r="U19" i="34"/>
  <c r="AC23" i="144"/>
  <c r="M16" i="92"/>
  <c r="Z13" i="92" s="1"/>
  <c r="T27" i="104"/>
  <c r="P27" i="104"/>
  <c r="Q27" i="104" s="1"/>
  <c r="D23" i="144"/>
  <c r="F23" i="144" s="1"/>
  <c r="N12" i="96"/>
  <c r="Q12" i="96" s="1"/>
  <c r="I19" i="125"/>
  <c r="O15" i="125"/>
  <c r="U26" i="10"/>
  <c r="D21" i="112"/>
  <c r="P21" i="112"/>
  <c r="D21" i="142"/>
  <c r="H21" i="142" s="1"/>
  <c r="H13" i="147"/>
  <c r="D29" i="143"/>
  <c r="F24" i="107"/>
  <c r="K24" i="107"/>
  <c r="L24" i="107" s="1"/>
  <c r="D22" i="148"/>
  <c r="K22" i="148" s="1"/>
  <c r="E31" i="148"/>
  <c r="M31" i="148"/>
  <c r="D25" i="147"/>
  <c r="K25" i="147" s="1"/>
  <c r="F19" i="125"/>
  <c r="I15" i="125"/>
  <c r="H12" i="145"/>
  <c r="D24" i="147"/>
  <c r="P11" i="105"/>
  <c r="T11" i="105"/>
  <c r="Q18" i="70"/>
  <c r="Q31" i="70"/>
  <c r="Q21" i="70"/>
  <c r="Q30" i="70"/>
  <c r="Q20" i="70"/>
  <c r="Q13" i="70"/>
  <c r="Q26" i="70"/>
  <c r="Q19" i="70"/>
  <c r="Q22" i="70"/>
  <c r="Q27" i="70"/>
  <c r="Q28" i="70"/>
  <c r="Q29" i="70"/>
  <c r="Q23" i="70"/>
  <c r="Q15" i="70"/>
  <c r="Q14" i="70"/>
  <c r="Q16" i="70"/>
  <c r="Q24" i="70"/>
  <c r="Q25" i="70"/>
  <c r="Q17" i="70"/>
  <c r="Q32" i="70"/>
  <c r="W19" i="152"/>
  <c r="Y25" i="34"/>
  <c r="U25" i="34"/>
  <c r="T12" i="104"/>
  <c r="P12" i="104"/>
  <c r="Q12" i="104" s="1"/>
  <c r="D22" i="147"/>
  <c r="N19" i="94"/>
  <c r="Q19" i="94" s="1"/>
  <c r="T31" i="145"/>
  <c r="Y10" i="47"/>
  <c r="V30" i="47"/>
  <c r="Y30" i="47" s="1"/>
  <c r="F14" i="139"/>
  <c r="I28" i="84"/>
  <c r="AC20" i="142"/>
  <c r="W11" i="103"/>
  <c r="V30" i="103"/>
  <c r="W30" i="103" s="1"/>
  <c r="P23" i="112"/>
  <c r="D23" i="112"/>
  <c r="D29" i="56"/>
  <c r="E25" i="56" s="1"/>
  <c r="F22" i="134"/>
  <c r="AA13" i="79"/>
  <c r="G30" i="48"/>
  <c r="D32" i="107"/>
  <c r="H23" i="139"/>
  <c r="F24" i="155"/>
  <c r="G24" i="155" s="1"/>
  <c r="J24" i="155"/>
  <c r="N14" i="97"/>
  <c r="Q14" i="97" s="1"/>
  <c r="E16" i="152"/>
  <c r="F18" i="134"/>
  <c r="E27" i="3"/>
  <c r="F19" i="139"/>
  <c r="P24" i="109"/>
  <c r="D24" i="109"/>
  <c r="P25" i="103"/>
  <c r="Q25" i="103" s="1"/>
  <c r="T25" i="103"/>
  <c r="N22" i="108"/>
  <c r="K22" i="108" s="1"/>
  <c r="M11" i="95"/>
  <c r="P17" i="111"/>
  <c r="D17" i="111"/>
  <c r="AC28" i="143"/>
  <c r="E31" i="139"/>
  <c r="M31" i="139"/>
  <c r="D14" i="145"/>
  <c r="K21" i="108"/>
  <c r="N14" i="95"/>
  <c r="I14" i="95" s="1"/>
  <c r="N19" i="141"/>
  <c r="K19" i="141" s="1"/>
  <c r="P15" i="103"/>
  <c r="Q15" i="103" s="1"/>
  <c r="T15" i="103"/>
  <c r="P16" i="104"/>
  <c r="Q16" i="104" s="1"/>
  <c r="T16" i="104"/>
  <c r="J13" i="155"/>
  <c r="F13" i="155"/>
  <c r="G13" i="155" s="1"/>
  <c r="P10" i="109"/>
  <c r="D10" i="109"/>
  <c r="N19" i="95"/>
  <c r="Q19" i="95" s="1"/>
  <c r="T26" i="104"/>
  <c r="P26" i="104"/>
  <c r="Q26" i="104" s="1"/>
  <c r="N26" i="94"/>
  <c r="Q26" i="94" s="1"/>
  <c r="D29" i="144"/>
  <c r="D25" i="112"/>
  <c r="D21" i="146"/>
  <c r="F21" i="146" s="1"/>
  <c r="P25" i="111"/>
  <c r="D25" i="111"/>
  <c r="D12" i="109"/>
  <c r="E13" i="3"/>
  <c r="F14" i="134"/>
  <c r="K23" i="95"/>
  <c r="D26" i="145"/>
  <c r="P14" i="110"/>
  <c r="D14" i="110"/>
  <c r="D26" i="144"/>
  <c r="C30" i="45"/>
  <c r="D25" i="45" s="1"/>
  <c r="K19" i="125"/>
  <c r="D19" i="145"/>
  <c r="D19" i="143"/>
  <c r="F19" i="143" s="1"/>
  <c r="D13" i="109"/>
  <c r="H15" i="142"/>
  <c r="E25" i="53"/>
  <c r="D22" i="112"/>
  <c r="D25" i="146"/>
  <c r="H25" i="146" s="1"/>
  <c r="N22" i="94"/>
  <c r="Q22" i="94" s="1"/>
  <c r="E15" i="3"/>
  <c r="D19" i="112"/>
  <c r="AB19" i="152"/>
  <c r="T24" i="104"/>
  <c r="P24" i="104"/>
  <c r="Q24" i="104" s="1"/>
  <c r="T15" i="104"/>
  <c r="P15" i="104"/>
  <c r="Q15" i="104" s="1"/>
  <c r="D15" i="145"/>
  <c r="F15" i="145" s="1"/>
  <c r="D13" i="145"/>
  <c r="K13" i="145" s="1"/>
  <c r="J17" i="155"/>
  <c r="F17" i="155"/>
  <c r="G17" i="155" s="1"/>
  <c r="D21" i="144"/>
  <c r="K21" i="144" s="1"/>
  <c r="E31" i="143"/>
  <c r="I30" i="48"/>
  <c r="P22" i="111"/>
  <c r="D22" i="111"/>
  <c r="Z21" i="79"/>
  <c r="I21" i="92"/>
  <c r="X18" i="92" s="1"/>
  <c r="D26" i="143"/>
  <c r="F28" i="139"/>
  <c r="H23" i="134"/>
  <c r="P12" i="110"/>
  <c r="D12" i="110"/>
  <c r="E31" i="137"/>
  <c r="M31" i="137"/>
  <c r="D15" i="147"/>
  <c r="F15" i="147" s="1"/>
  <c r="T16" i="105"/>
  <c r="P16" i="105"/>
  <c r="Q16" i="105" s="1"/>
  <c r="J30" i="141"/>
  <c r="J29" i="141"/>
  <c r="K10" i="141"/>
  <c r="N19" i="125"/>
  <c r="N21" i="96"/>
  <c r="Q21" i="96" s="1"/>
  <c r="D25" i="144"/>
  <c r="U24" i="34"/>
  <c r="D18" i="142"/>
  <c r="E31" i="147"/>
  <c r="N19" i="97"/>
  <c r="Q19" i="97" s="1"/>
  <c r="F26" i="139"/>
  <c r="D27" i="143"/>
  <c r="J29" i="54"/>
  <c r="Y22" i="34"/>
  <c r="D19" i="146"/>
  <c r="K19" i="146" s="1"/>
  <c r="P20" i="109"/>
  <c r="D20" i="109"/>
  <c r="P10" i="110"/>
  <c r="D10" i="110"/>
  <c r="D23" i="111"/>
  <c r="U11" i="34"/>
  <c r="E27" i="55"/>
  <c r="X14" i="152"/>
  <c r="C27" i="106"/>
  <c r="X31" i="146"/>
  <c r="AA31" i="146" s="1"/>
  <c r="P17" i="109"/>
  <c r="D17" i="109"/>
  <c r="D16" i="109"/>
  <c r="D13" i="111"/>
  <c r="K21" i="79"/>
  <c r="Q31" i="147"/>
  <c r="V31" i="147" s="1"/>
  <c r="P18" i="105"/>
  <c r="Q18" i="105" s="1"/>
  <c r="T18" i="105"/>
  <c r="E23" i="140"/>
  <c r="J23" i="155"/>
  <c r="F23" i="155"/>
  <c r="G23" i="155" s="1"/>
  <c r="U18" i="10"/>
  <c r="J31" i="143"/>
  <c r="M31" i="143" s="1"/>
  <c r="D12" i="143"/>
  <c r="H12" i="143" s="1"/>
  <c r="E19" i="3"/>
  <c r="O21" i="92"/>
  <c r="AA19" i="92" s="1"/>
  <c r="D11" i="110"/>
  <c r="N11" i="108"/>
  <c r="M11" i="108" s="1"/>
  <c r="H17" i="134"/>
  <c r="P26" i="103"/>
  <c r="Q26" i="103" s="1"/>
  <c r="T26" i="103"/>
  <c r="D17" i="110"/>
  <c r="H24" i="148"/>
  <c r="F12" i="137"/>
  <c r="K31" i="43"/>
  <c r="L31" i="43"/>
  <c r="N31" i="43" s="1"/>
  <c r="D13" i="148"/>
  <c r="K13" i="148" s="1"/>
  <c r="Q21" i="92"/>
  <c r="AB20" i="92" s="1"/>
  <c r="E19" i="53"/>
  <c r="D12" i="111"/>
  <c r="D29" i="57"/>
  <c r="R29" i="57" s="1"/>
  <c r="F16" i="137"/>
  <c r="O31" i="134"/>
  <c r="G31" i="134"/>
  <c r="AC29" i="143"/>
  <c r="O30" i="48"/>
  <c r="I26" i="97"/>
  <c r="R11" i="10"/>
  <c r="D14" i="147"/>
  <c r="D12" i="147"/>
  <c r="J31" i="147"/>
  <c r="N14" i="96"/>
  <c r="Q14" i="96" s="1"/>
  <c r="Y14" i="34"/>
  <c r="P23" i="103"/>
  <c r="Q23" i="103" s="1"/>
  <c r="T23" i="103"/>
  <c r="X31" i="144"/>
  <c r="AA31" i="144" s="1"/>
  <c r="H27" i="145"/>
  <c r="N21" i="79"/>
  <c r="D31" i="139"/>
  <c r="Y31" i="139" s="1"/>
  <c r="X31" i="142"/>
  <c r="AC31" i="142" s="1"/>
  <c r="D26" i="110"/>
  <c r="Y20" i="34"/>
  <c r="P24" i="112"/>
  <c r="D24" i="112"/>
  <c r="W23" i="34"/>
  <c r="R17" i="10"/>
  <c r="O30" i="34"/>
  <c r="P20" i="111"/>
  <c r="D20" i="111"/>
  <c r="P13" i="103"/>
  <c r="Q13" i="103" s="1"/>
  <c r="T13" i="103"/>
  <c r="D29" i="147"/>
  <c r="K29" i="147" s="1"/>
  <c r="E20" i="53"/>
  <c r="F26" i="137"/>
  <c r="E31" i="145"/>
  <c r="M31" i="145"/>
  <c r="S21" i="152"/>
  <c r="AC18" i="152" s="1"/>
  <c r="J31" i="36"/>
  <c r="K31" i="36"/>
  <c r="M31" i="36" s="1"/>
  <c r="N24" i="94"/>
  <c r="K18" i="107"/>
  <c r="L18" i="107" s="1"/>
  <c r="F18" i="107"/>
  <c r="T29" i="57"/>
  <c r="N18" i="141"/>
  <c r="K18" i="141" s="1"/>
  <c r="J25" i="155"/>
  <c r="F25" i="155"/>
  <c r="G25" i="155" s="1"/>
  <c r="D17" i="148"/>
  <c r="L30" i="94"/>
  <c r="M30" i="34"/>
  <c r="Q30" i="48"/>
  <c r="D31" i="137"/>
  <c r="Y31" i="137" s="1"/>
  <c r="O21" i="152"/>
  <c r="N11" i="141"/>
  <c r="I11" i="141" s="1"/>
  <c r="D25" i="143"/>
  <c r="R23" i="10"/>
  <c r="E27" i="53"/>
  <c r="P19" i="111"/>
  <c r="D19" i="111"/>
  <c r="H26" i="142"/>
  <c r="D26" i="147"/>
  <c r="H26" i="147" s="1"/>
  <c r="AB18" i="152"/>
  <c r="E17" i="140"/>
  <c r="T21" i="105"/>
  <c r="P21" i="105"/>
  <c r="Q21" i="105" s="1"/>
  <c r="E12" i="55"/>
  <c r="H13" i="143"/>
  <c r="J30" i="108"/>
  <c r="J29" i="108"/>
  <c r="K10" i="108"/>
  <c r="K17" i="94"/>
  <c r="AC26" i="147"/>
  <c r="AC31" i="134"/>
  <c r="K25" i="94"/>
  <c r="N11" i="94"/>
  <c r="Q11" i="94" s="1"/>
  <c r="N14" i="94"/>
  <c r="Q14" i="94" s="1"/>
  <c r="N17" i="141"/>
  <c r="I17" i="141" s="1"/>
  <c r="K15" i="98"/>
  <c r="P10" i="111"/>
  <c r="D10" i="111"/>
  <c r="K13" i="96"/>
  <c r="D24" i="142"/>
  <c r="H24" i="142" s="1"/>
  <c r="N15" i="96"/>
  <c r="Q15" i="96" s="1"/>
  <c r="D13" i="110"/>
  <c r="N20" i="94"/>
  <c r="G20" i="94" s="1"/>
  <c r="N23" i="94"/>
  <c r="Q23" i="94" s="1"/>
  <c r="P24" i="110"/>
  <c r="D24" i="110"/>
  <c r="P18" i="112"/>
  <c r="D18" i="112"/>
  <c r="P26" i="109"/>
  <c r="D26" i="109"/>
  <c r="D15" i="112"/>
  <c r="X13" i="152"/>
  <c r="D28" i="146"/>
  <c r="H28" i="146" s="1"/>
  <c r="P11" i="112"/>
  <c r="D11" i="112"/>
  <c r="O29" i="51"/>
  <c r="P18" i="104"/>
  <c r="Q18" i="104" s="1"/>
  <c r="T18" i="104"/>
  <c r="I17" i="94"/>
  <c r="N25" i="95"/>
  <c r="Q25" i="95" s="1"/>
  <c r="D22" i="144"/>
  <c r="R10" i="10"/>
  <c r="H29" i="10"/>
  <c r="I29" i="10" s="1"/>
  <c r="W14" i="98"/>
  <c r="H15" i="137"/>
  <c r="S21" i="92"/>
  <c r="AC20" i="92" s="1"/>
  <c r="Y18" i="34"/>
  <c r="F25" i="134"/>
  <c r="N24" i="108"/>
  <c r="I24" i="108" s="1"/>
  <c r="D20" i="144"/>
  <c r="D18" i="143"/>
  <c r="F18" i="143" s="1"/>
  <c r="E15" i="53"/>
  <c r="N18" i="108"/>
  <c r="M18" i="108" s="1"/>
  <c r="F13" i="134"/>
  <c r="U30" i="34"/>
  <c r="H13" i="144"/>
  <c r="C30" i="106"/>
  <c r="K16" i="152"/>
  <c r="Y13" i="152" s="1"/>
  <c r="N15" i="95"/>
  <c r="Q15" i="95" s="1"/>
  <c r="H30" i="96"/>
  <c r="D23" i="143"/>
  <c r="E24" i="53"/>
  <c r="D21" i="148"/>
  <c r="H21" i="148" s="1"/>
  <c r="U11" i="10"/>
  <c r="C13" i="106"/>
  <c r="S16" i="152"/>
  <c r="AC12" i="152" s="1"/>
  <c r="H29" i="141"/>
  <c r="H30" i="141"/>
  <c r="I10" i="141"/>
  <c r="Y10" i="49"/>
  <c r="V30" i="49"/>
  <c r="U30" i="49" s="1"/>
  <c r="N15" i="108"/>
  <c r="M15" i="108" s="1"/>
  <c r="E20" i="52"/>
  <c r="H32" i="107"/>
  <c r="I14" i="107"/>
  <c r="D18" i="144"/>
  <c r="M25" i="94"/>
  <c r="E22" i="140"/>
  <c r="D29" i="54"/>
  <c r="E29" i="54" s="1"/>
  <c r="N20" i="97"/>
  <c r="Q20" i="97" s="1"/>
  <c r="I13" i="108"/>
  <c r="C25" i="106"/>
  <c r="W11" i="105"/>
  <c r="V30" i="105"/>
  <c r="W30" i="105" s="1"/>
  <c r="T28" i="103"/>
  <c r="P28" i="103"/>
  <c r="Q28" i="103" s="1"/>
  <c r="X31" i="148"/>
  <c r="D26" i="111"/>
  <c r="H28" i="139"/>
  <c r="AC24" i="143"/>
  <c r="U17" i="10"/>
  <c r="D23" i="146"/>
  <c r="E31" i="146"/>
  <c r="AA19" i="68"/>
  <c r="P21" i="110"/>
  <c r="D21" i="110"/>
  <c r="P12" i="112"/>
  <c r="D12" i="112"/>
  <c r="D25" i="142"/>
  <c r="D31" i="134"/>
  <c r="Y31" i="134" s="1"/>
  <c r="P25" i="109"/>
  <c r="D25" i="109"/>
  <c r="D13" i="146"/>
  <c r="K13" i="146" s="1"/>
  <c r="D18" i="110"/>
  <c r="P14" i="111"/>
  <c r="D14" i="111"/>
  <c r="M23" i="96"/>
  <c r="N24" i="96"/>
  <c r="Q24" i="96" s="1"/>
  <c r="D18" i="146"/>
  <c r="K18" i="146" s="1"/>
  <c r="D24" i="111"/>
  <c r="K26" i="97"/>
  <c r="N13" i="95"/>
  <c r="Q13" i="95" s="1"/>
  <c r="D13" i="112"/>
  <c r="V18" i="92"/>
  <c r="U17" i="34"/>
  <c r="Y17" i="34"/>
  <c r="U10" i="10"/>
  <c r="T29" i="10"/>
  <c r="I25" i="107"/>
  <c r="P18" i="103"/>
  <c r="Q18" i="103" s="1"/>
  <c r="T18" i="103"/>
  <c r="E29" i="140"/>
  <c r="E24" i="55"/>
  <c r="N18" i="94"/>
  <c r="Q18" i="94" s="1"/>
  <c r="C26" i="106"/>
  <c r="N12" i="108"/>
  <c r="K12" i="108" s="1"/>
  <c r="N26" i="141"/>
  <c r="I26" i="141" s="1"/>
  <c r="T17" i="103"/>
  <c r="P17" i="103"/>
  <c r="Q17" i="103" s="1"/>
  <c r="N27" i="96"/>
  <c r="Q27" i="96" s="1"/>
  <c r="X22" i="10"/>
  <c r="Z11" i="104"/>
  <c r="Y30" i="104"/>
  <c r="Z30" i="104" s="1"/>
  <c r="F15" i="134"/>
  <c r="J15" i="155"/>
  <c r="F15" i="155"/>
  <c r="G15" i="155" s="1"/>
  <c r="N14" i="108"/>
  <c r="M14" i="108" s="1"/>
  <c r="T30" i="4"/>
  <c r="P30" i="4"/>
  <c r="Q30" i="4" s="1"/>
  <c r="K16" i="92"/>
  <c r="Y14" i="92" s="1"/>
  <c r="AC17" i="145"/>
  <c r="N25" i="97"/>
  <c r="G25" i="97" s="1"/>
  <c r="M30" i="48"/>
  <c r="P21" i="109"/>
  <c r="D21" i="109"/>
  <c r="S16" i="92"/>
  <c r="AC14" i="92" s="1"/>
  <c r="C21" i="106"/>
  <c r="D17" i="143"/>
  <c r="H17" i="143" s="1"/>
  <c r="E14" i="53"/>
  <c r="H30" i="108"/>
  <c r="H29" i="108"/>
  <c r="I10" i="108"/>
  <c r="Z14" i="92"/>
  <c r="F13" i="139"/>
  <c r="N15" i="141"/>
  <c r="K15" i="141" s="1"/>
  <c r="K16" i="96"/>
  <c r="F21" i="137"/>
  <c r="N19" i="96"/>
  <c r="Q19" i="96" s="1"/>
  <c r="J30" i="96"/>
  <c r="R18" i="10"/>
  <c r="I13" i="141"/>
  <c r="F14" i="137"/>
  <c r="D17" i="45"/>
  <c r="I13" i="97"/>
  <c r="O19" i="98"/>
  <c r="AA17" i="98" s="1"/>
  <c r="H20" i="137"/>
  <c r="H20" i="134"/>
  <c r="U15" i="34"/>
  <c r="N17" i="108"/>
  <c r="I17" i="108" s="1"/>
  <c r="I30" i="47"/>
  <c r="D15" i="109"/>
  <c r="D15" i="146"/>
  <c r="F15" i="146" s="1"/>
  <c r="I12" i="97"/>
  <c r="J31" i="146"/>
  <c r="O31" i="146" s="1"/>
  <c r="D12" i="146"/>
  <c r="Q31" i="146"/>
  <c r="V31" i="146" s="1"/>
  <c r="P14" i="112"/>
  <c r="D14" i="112"/>
  <c r="H29" i="137"/>
  <c r="D16" i="146"/>
  <c r="P18" i="111"/>
  <c r="D18" i="111"/>
  <c r="D23" i="109"/>
  <c r="T11" i="103"/>
  <c r="P11" i="103"/>
  <c r="S30" i="103"/>
  <c r="T30" i="103" s="1"/>
  <c r="E23" i="53"/>
  <c r="K24" i="94"/>
  <c r="P25" i="110"/>
  <c r="D25" i="110"/>
  <c r="P24" i="111"/>
  <c r="N17" i="95"/>
  <c r="Q17" i="95" s="1"/>
  <c r="W18" i="152"/>
  <c r="N23" i="108"/>
  <c r="K23" i="108" s="1"/>
  <c r="N12" i="141"/>
  <c r="K12" i="141" s="1"/>
  <c r="N26" i="108"/>
  <c r="I26" i="108" s="1"/>
  <c r="E26" i="53"/>
  <c r="N23" i="68"/>
  <c r="O16" i="68"/>
  <c r="N13" i="94"/>
  <c r="Q13" i="94" s="1"/>
  <c r="E21" i="52"/>
  <c r="N15" i="97"/>
  <c r="Q15" i="97" s="1"/>
  <c r="P26" i="112"/>
  <c r="D26" i="112"/>
  <c r="N27" i="95"/>
  <c r="Q27" i="95" s="1"/>
  <c r="F21" i="142"/>
  <c r="X14" i="10"/>
  <c r="M20" i="96"/>
  <c r="Z23" i="68"/>
  <c r="P18" i="109"/>
  <c r="D18" i="109"/>
  <c r="AC13" i="146"/>
  <c r="N12" i="94"/>
  <c r="Q12" i="94" s="1"/>
  <c r="AC12" i="145"/>
  <c r="X31" i="145"/>
  <c r="F30" i="97"/>
  <c r="N10" i="97"/>
  <c r="Q10" i="97" s="1"/>
  <c r="I23" i="95"/>
  <c r="P9" i="111"/>
  <c r="D9" i="111"/>
  <c r="C27" i="111"/>
  <c r="N25" i="96"/>
  <c r="Q25" i="96" s="1"/>
  <c r="D20" i="147"/>
  <c r="F20" i="147" s="1"/>
  <c r="H20" i="139"/>
  <c r="D14" i="144"/>
  <c r="F14" i="144" s="1"/>
  <c r="E17" i="3"/>
  <c r="T27" i="103"/>
  <c r="P27" i="103"/>
  <c r="Q27" i="103" s="1"/>
  <c r="S30" i="48"/>
  <c r="N22" i="97"/>
  <c r="Q22" i="97" s="1"/>
  <c r="N21" i="94"/>
  <c r="Q21" i="94" s="1"/>
  <c r="C22" i="106"/>
  <c r="U19" i="79"/>
  <c r="Q31" i="144"/>
  <c r="T31" i="144" s="1"/>
  <c r="D15" i="110"/>
  <c r="AC20" i="146"/>
  <c r="H28" i="148"/>
  <c r="N16" i="97"/>
  <c r="Q16" i="97" s="1"/>
  <c r="D14" i="142"/>
  <c r="M17" i="94"/>
  <c r="D24" i="144"/>
  <c r="K24" i="144" s="1"/>
  <c r="Q30" i="34"/>
  <c r="D29" i="51"/>
  <c r="E29" i="51" s="1"/>
  <c r="H28" i="142"/>
  <c r="E13" i="53"/>
  <c r="N11" i="97"/>
  <c r="Q11" i="97" s="1"/>
  <c r="P23" i="110"/>
  <c r="D23" i="110"/>
  <c r="P19" i="109"/>
  <c r="D19" i="109"/>
  <c r="I11" i="95"/>
  <c r="AC22" i="146"/>
  <c r="D29" i="142"/>
  <c r="E28" i="53"/>
  <c r="D29" i="50"/>
  <c r="E15" i="50" s="1"/>
  <c r="J31" i="144"/>
  <c r="M31" i="144" s="1"/>
  <c r="D12" i="144"/>
  <c r="K21" i="92"/>
  <c r="Y18" i="92" s="1"/>
  <c r="AC27" i="147"/>
  <c r="I17" i="96"/>
  <c r="N17" i="97"/>
  <c r="M17" i="97" s="1"/>
  <c r="I20" i="96"/>
  <c r="D18" i="145"/>
  <c r="M13" i="96"/>
  <c r="N23" i="43"/>
  <c r="T31" i="139"/>
  <c r="P17" i="112"/>
  <c r="D17" i="112"/>
  <c r="P9" i="110"/>
  <c r="C27" i="110"/>
  <c r="D9" i="110"/>
  <c r="N12" i="95"/>
  <c r="I10" i="94"/>
  <c r="H30" i="94"/>
  <c r="N11" i="96"/>
  <c r="I11" i="96" s="1"/>
  <c r="D27" i="146"/>
  <c r="F27" i="146" s="1"/>
  <c r="N22" i="95"/>
  <c r="I22" i="95" s="1"/>
  <c r="P16" i="112"/>
  <c r="D16" i="112"/>
  <c r="K23" i="96"/>
  <c r="AC18" i="146"/>
  <c r="P20" i="103"/>
  <c r="Q20" i="103" s="1"/>
  <c r="T20" i="103"/>
  <c r="D19" i="110"/>
  <c r="D14" i="146"/>
  <c r="D26" i="45"/>
  <c r="D17" i="142"/>
  <c r="H17" i="142" s="1"/>
  <c r="N14" i="141"/>
  <c r="K14" i="141" s="1"/>
  <c r="D16" i="142"/>
  <c r="U22" i="10"/>
  <c r="K19" i="95"/>
  <c r="F23" i="148"/>
  <c r="V13" i="98"/>
  <c r="E24" i="52"/>
  <c r="F29" i="146"/>
  <c r="J30" i="97"/>
  <c r="L29" i="102"/>
  <c r="N29" i="102" s="1"/>
  <c r="K29" i="102"/>
  <c r="U30" i="48"/>
  <c r="N25" i="108"/>
  <c r="M25" i="108" s="1"/>
  <c r="E24" i="3"/>
  <c r="K21" i="152"/>
  <c r="Y17" i="152" s="1"/>
  <c r="Q16" i="92"/>
  <c r="AB15" i="92" s="1"/>
  <c r="K13" i="97"/>
  <c r="H12" i="137"/>
  <c r="P14" i="105"/>
  <c r="Q14" i="105" s="1"/>
  <c r="T14" i="105"/>
  <c r="D16" i="145"/>
  <c r="N24" i="97"/>
  <c r="Q24" i="97" s="1"/>
  <c r="N25" i="43"/>
  <c r="N24" i="95"/>
  <c r="Q24" i="95" s="1"/>
  <c r="G31" i="147"/>
  <c r="F17" i="134"/>
  <c r="I21" i="96"/>
  <c r="F27" i="137"/>
  <c r="P15" i="111"/>
  <c r="D15" i="111"/>
  <c r="D20" i="146"/>
  <c r="F20" i="146" s="1"/>
  <c r="U14" i="34"/>
  <c r="K12" i="97"/>
  <c r="P16" i="111"/>
  <c r="D16" i="111"/>
  <c r="AD17" i="79"/>
  <c r="Q31" i="142"/>
  <c r="T31" i="142" s="1"/>
  <c r="T31" i="137"/>
  <c r="P9" i="109"/>
  <c r="D9" i="109"/>
  <c r="C27" i="109"/>
  <c r="P27" i="109" s="1"/>
  <c r="D24" i="146"/>
  <c r="AC28" i="146"/>
  <c r="P9" i="112"/>
  <c r="D9" i="112"/>
  <c r="C27" i="112"/>
  <c r="AC24" i="148"/>
  <c r="P22" i="104"/>
  <c r="Q22" i="104" s="1"/>
  <c r="T22" i="104"/>
  <c r="R27" i="10"/>
  <c r="D22" i="109"/>
  <c r="E31" i="144"/>
  <c r="E16" i="92"/>
  <c r="E23" i="92" s="1"/>
  <c r="H30" i="97"/>
  <c r="D29" i="145"/>
  <c r="N20" i="141"/>
  <c r="K20" i="141" s="1"/>
  <c r="K26" i="95"/>
  <c r="P16" i="103"/>
  <c r="Q16" i="103" s="1"/>
  <c r="T16" i="103"/>
  <c r="M16" i="96"/>
  <c r="D22" i="143"/>
  <c r="G31" i="143"/>
  <c r="O31" i="143"/>
  <c r="N22" i="96"/>
  <c r="Q22" i="96" s="1"/>
  <c r="I18" i="95"/>
  <c r="Z18" i="92"/>
  <c r="E21" i="53"/>
  <c r="P19" i="103"/>
  <c r="Q19" i="103" s="1"/>
  <c r="T19" i="103"/>
  <c r="E19" i="55"/>
  <c r="AA31" i="137"/>
  <c r="T20" i="104"/>
  <c r="P20" i="104"/>
  <c r="Q20" i="104" s="1"/>
  <c r="AC31" i="146"/>
  <c r="N19" i="108"/>
  <c r="G19" i="108" s="1"/>
  <c r="L30" i="96"/>
  <c r="N27" i="94"/>
  <c r="Q27" i="94" s="1"/>
  <c r="N18" i="43"/>
  <c r="N25" i="141"/>
  <c r="K25" i="141" s="1"/>
  <c r="E13" i="55"/>
  <c r="E26" i="3"/>
  <c r="Q16" i="152"/>
  <c r="AB12" i="152" s="1"/>
  <c r="L30" i="95"/>
  <c r="M10" i="95"/>
  <c r="AC16" i="145"/>
  <c r="G31" i="146"/>
  <c r="D17" i="146"/>
  <c r="N21" i="97"/>
  <c r="Q21" i="97" s="1"/>
  <c r="K17" i="96"/>
  <c r="D11" i="109"/>
  <c r="H17" i="139"/>
  <c r="AC15" i="142"/>
  <c r="D22" i="110"/>
  <c r="N21" i="95"/>
  <c r="Q21" i="95" s="1"/>
  <c r="W20" i="92"/>
  <c r="D22" i="146"/>
  <c r="K22" i="146" s="1"/>
  <c r="E14" i="52"/>
  <c r="P20" i="112"/>
  <c r="D20" i="112"/>
  <c r="D26" i="146"/>
  <c r="D15" i="144"/>
  <c r="K15" i="144" s="1"/>
  <c r="N23" i="97"/>
  <c r="Q23" i="97" s="1"/>
  <c r="K27" i="108"/>
  <c r="E15" i="57"/>
  <c r="N28" i="43"/>
  <c r="T19" i="104"/>
  <c r="P19" i="104"/>
  <c r="Q19" i="104" s="1"/>
  <c r="M12" i="97"/>
  <c r="D27" i="144"/>
  <c r="H14" i="139"/>
  <c r="P19" i="105"/>
  <c r="Q19" i="105" s="1"/>
  <c r="T19" i="105"/>
  <c r="W13" i="98"/>
  <c r="M13" i="97"/>
  <c r="F30" i="96"/>
  <c r="N10" i="96"/>
  <c r="I10" i="96" s="1"/>
  <c r="X27" i="10"/>
  <c r="F25" i="139"/>
  <c r="E14" i="3"/>
  <c r="E29" i="3"/>
  <c r="P22" i="103"/>
  <c r="Q22" i="103" s="1"/>
  <c r="T22" i="103"/>
  <c r="K19" i="98"/>
  <c r="Y17" i="98" s="1"/>
  <c r="C31" i="84"/>
  <c r="G31" i="84" s="1"/>
  <c r="I16" i="108"/>
  <c r="F20" i="137"/>
  <c r="E23" i="68"/>
  <c r="F16" i="68"/>
  <c r="L30" i="97"/>
  <c r="R29" i="53"/>
  <c r="D28" i="144"/>
  <c r="H28" i="144" s="1"/>
  <c r="D27" i="142"/>
  <c r="S19" i="98"/>
  <c r="AC17" i="98" s="1"/>
  <c r="N22" i="141"/>
  <c r="I22" i="141" s="1"/>
  <c r="D21" i="111"/>
  <c r="F16" i="147"/>
  <c r="H19" i="144"/>
  <c r="H22" i="139"/>
  <c r="K30" i="34"/>
  <c r="D10" i="112"/>
  <c r="Z18" i="152"/>
  <c r="F27" i="134"/>
  <c r="E22" i="53"/>
  <c r="I25" i="94"/>
  <c r="K21" i="141"/>
  <c r="E22" i="3"/>
  <c r="Y27" i="34"/>
  <c r="H17" i="145"/>
  <c r="N15" i="94"/>
  <c r="Q15" i="94" s="1"/>
  <c r="W23" i="68"/>
  <c r="X16" i="68"/>
  <c r="I10" i="95"/>
  <c r="H30" i="95"/>
  <c r="O31" i="137"/>
  <c r="G31" i="137"/>
  <c r="E15" i="140"/>
  <c r="N16" i="95"/>
  <c r="Q16" i="95" s="1"/>
  <c r="H24" i="143"/>
  <c r="D23" i="142"/>
  <c r="P14" i="109"/>
  <c r="D14" i="109"/>
  <c r="K18" i="96"/>
  <c r="U22" i="34"/>
  <c r="AC23" i="142"/>
  <c r="W11" i="104"/>
  <c r="V30" i="104"/>
  <c r="W30" i="104" s="1"/>
  <c r="E16" i="53"/>
  <c r="W26" i="34"/>
  <c r="M17" i="96"/>
  <c r="N27" i="97"/>
  <c r="Q27" i="97" s="1"/>
  <c r="T31" i="134"/>
  <c r="M29" i="52"/>
  <c r="D20" i="110"/>
  <c r="E13" i="52"/>
  <c r="C14" i="106"/>
  <c r="AC19" i="146"/>
  <c r="F28" i="155"/>
  <c r="G28" i="155" s="1"/>
  <c r="J28" i="155"/>
  <c r="E12" i="53"/>
  <c r="AC21" i="146"/>
  <c r="M31" i="134"/>
  <c r="E31" i="134"/>
  <c r="I18" i="96"/>
  <c r="K13" i="108"/>
  <c r="D16" i="110"/>
  <c r="H29" i="146"/>
  <c r="I16" i="107" l="1"/>
  <c r="K27" i="141"/>
  <c r="AT15" i="105"/>
  <c r="AT19" i="105"/>
  <c r="M23" i="95"/>
  <c r="AN13" i="103"/>
  <c r="D31" i="36"/>
  <c r="E23" i="152"/>
  <c r="X18" i="152"/>
  <c r="V31" i="143"/>
  <c r="I11" i="108"/>
  <c r="N22" i="43"/>
  <c r="I16" i="141"/>
  <c r="I21" i="141"/>
  <c r="K26" i="96"/>
  <c r="W13" i="92"/>
  <c r="E17" i="53"/>
  <c r="F24" i="143"/>
  <c r="M22" i="108"/>
  <c r="AT20" i="105"/>
  <c r="M14" i="94"/>
  <c r="V17" i="98"/>
  <c r="E20" i="56"/>
  <c r="F20" i="143"/>
  <c r="F27" i="148"/>
  <c r="M30" i="47"/>
  <c r="O23" i="152"/>
  <c r="W17" i="98"/>
  <c r="AD13" i="68"/>
  <c r="Z15" i="92"/>
  <c r="M19" i="95"/>
  <c r="H26" i="148"/>
  <c r="K23" i="141"/>
  <c r="I26" i="94"/>
  <c r="U30" i="47"/>
  <c r="I16" i="96"/>
  <c r="AA13" i="152"/>
  <c r="O30" i="47"/>
  <c r="F16" i="144"/>
  <c r="R31" i="134"/>
  <c r="AN25" i="103"/>
  <c r="K18" i="95"/>
  <c r="S30" i="34"/>
  <c r="M18" i="95"/>
  <c r="K20" i="95"/>
  <c r="H25" i="145"/>
  <c r="AT27" i="103"/>
  <c r="H12" i="148"/>
  <c r="I30" i="34"/>
  <c r="AT16" i="103"/>
  <c r="E23" i="57"/>
  <c r="H29" i="144"/>
  <c r="D19" i="45"/>
  <c r="O26" i="97"/>
  <c r="L21" i="68"/>
  <c r="W27" i="34"/>
  <c r="Z13" i="152"/>
  <c r="K17" i="97"/>
  <c r="E16" i="57"/>
  <c r="F31" i="134"/>
  <c r="N20" i="43"/>
  <c r="AA14" i="152"/>
  <c r="F24" i="148"/>
  <c r="H29" i="53"/>
  <c r="M26" i="94"/>
  <c r="N21" i="43"/>
  <c r="AC19" i="152"/>
  <c r="H30" i="45"/>
  <c r="H18" i="148"/>
  <c r="H12" i="147"/>
  <c r="I20" i="97"/>
  <c r="H29" i="147"/>
  <c r="I20" i="108"/>
  <c r="W13" i="152"/>
  <c r="X21" i="68"/>
  <c r="E23" i="52"/>
  <c r="E27" i="52"/>
  <c r="F15" i="148"/>
  <c r="H27" i="148"/>
  <c r="M20" i="108"/>
  <c r="O21" i="68"/>
  <c r="M14" i="95"/>
  <c r="H22" i="145"/>
  <c r="AC14" i="98"/>
  <c r="U21" i="68"/>
  <c r="X17" i="98"/>
  <c r="E12" i="52"/>
  <c r="X20" i="92"/>
  <c r="E18" i="52"/>
  <c r="E15" i="52"/>
  <c r="H13" i="145"/>
  <c r="W14" i="152"/>
  <c r="R29" i="52"/>
  <c r="I17" i="107"/>
  <c r="X13" i="92"/>
  <c r="F12" i="145"/>
  <c r="E25" i="52"/>
  <c r="AA21" i="68"/>
  <c r="E26" i="52"/>
  <c r="E22" i="52"/>
  <c r="AT26" i="103"/>
  <c r="N15" i="102"/>
  <c r="M15" i="96"/>
  <c r="I12" i="108"/>
  <c r="K15" i="95"/>
  <c r="E23" i="54"/>
  <c r="N16" i="43"/>
  <c r="R29" i="56"/>
  <c r="H31" i="137"/>
  <c r="M25" i="95"/>
  <c r="F26" i="145"/>
  <c r="H26" i="145"/>
  <c r="E20" i="50"/>
  <c r="K12" i="94"/>
  <c r="I26" i="95"/>
  <c r="H16" i="148"/>
  <c r="E21" i="50"/>
  <c r="K25" i="97"/>
  <c r="M18" i="97"/>
  <c r="H14" i="145"/>
  <c r="K16" i="94"/>
  <c r="H15" i="143"/>
  <c r="M18" i="96"/>
  <c r="AA15" i="92"/>
  <c r="I23" i="96"/>
  <c r="H29" i="143"/>
  <c r="E24" i="56"/>
  <c r="AA14" i="92"/>
  <c r="O15" i="79"/>
  <c r="AA15" i="79"/>
  <c r="H20" i="145"/>
  <c r="M27" i="108"/>
  <c r="F17" i="146"/>
  <c r="Y18" i="152"/>
  <c r="F29" i="142"/>
  <c r="M21" i="98"/>
  <c r="I21" i="68"/>
  <c r="M19" i="36"/>
  <c r="I18" i="107"/>
  <c r="M28" i="36"/>
  <c r="M11" i="36"/>
  <c r="AH19" i="104"/>
  <c r="G11" i="97"/>
  <c r="I18" i="108"/>
  <c r="F26" i="143"/>
  <c r="X15" i="79"/>
  <c r="E16" i="52"/>
  <c r="W16" i="98"/>
  <c r="F28" i="147"/>
  <c r="Y13" i="92"/>
  <c r="AA13" i="92"/>
  <c r="H16" i="147"/>
  <c r="Z18" i="98"/>
  <c r="R15" i="79"/>
  <c r="F20" i="148"/>
  <c r="K20" i="148"/>
  <c r="F22" i="142"/>
  <c r="AT28" i="105"/>
  <c r="G25" i="96"/>
  <c r="F22" i="144"/>
  <c r="F29" i="147"/>
  <c r="F12" i="147"/>
  <c r="G21" i="96"/>
  <c r="X17" i="92"/>
  <c r="Q30" i="47"/>
  <c r="Q21" i="98"/>
  <c r="F27" i="145"/>
  <c r="M23" i="92"/>
  <c r="G26" i="141"/>
  <c r="AA31" i="142"/>
  <c r="K11" i="141"/>
  <c r="K22" i="94"/>
  <c r="D29" i="45"/>
  <c r="M29" i="56"/>
  <c r="R21" i="68"/>
  <c r="F15" i="143"/>
  <c r="H15" i="148"/>
  <c r="X16" i="98"/>
  <c r="K22" i="96"/>
  <c r="F15" i="144"/>
  <c r="K18" i="108"/>
  <c r="H25" i="143"/>
  <c r="N21" i="102"/>
  <c r="E15" i="51"/>
  <c r="M25" i="97"/>
  <c r="AC15" i="92"/>
  <c r="N24" i="102"/>
  <c r="I14" i="94"/>
  <c r="E24" i="50"/>
  <c r="G12" i="94"/>
  <c r="K16" i="146"/>
  <c r="G15" i="141"/>
  <c r="I18" i="141"/>
  <c r="N13" i="102"/>
  <c r="G18" i="108"/>
  <c r="G22" i="94"/>
  <c r="H16" i="143"/>
  <c r="F27" i="147"/>
  <c r="AT13" i="105"/>
  <c r="F23" i="146"/>
  <c r="H23" i="146"/>
  <c r="AN21" i="103"/>
  <c r="AT30" i="103"/>
  <c r="AN19" i="103"/>
  <c r="AT30" i="104"/>
  <c r="E26" i="56"/>
  <c r="E28" i="56"/>
  <c r="E19" i="56"/>
  <c r="E17" i="56"/>
  <c r="E12" i="56"/>
  <c r="E15" i="56"/>
  <c r="E18" i="56"/>
  <c r="E13" i="56"/>
  <c r="E11" i="50"/>
  <c r="E16" i="50"/>
  <c r="D21" i="45"/>
  <c r="D20" i="45"/>
  <c r="D27" i="45"/>
  <c r="D14" i="45"/>
  <c r="P30" i="45"/>
  <c r="D23" i="45"/>
  <c r="L30" i="45"/>
  <c r="D12" i="45"/>
  <c r="Z12" i="98"/>
  <c r="Z16" i="98"/>
  <c r="K17" i="148"/>
  <c r="K20" i="147"/>
  <c r="V12" i="152"/>
  <c r="V17" i="152"/>
  <c r="X17" i="152"/>
  <c r="M23" i="152"/>
  <c r="V18" i="152"/>
  <c r="V12" i="92"/>
  <c r="W14" i="92"/>
  <c r="X19" i="92"/>
  <c r="K28" i="142"/>
  <c r="R31" i="137"/>
  <c r="G13" i="108"/>
  <c r="G24" i="108"/>
  <c r="G25" i="141"/>
  <c r="G20" i="141"/>
  <c r="G26" i="108"/>
  <c r="G25" i="108"/>
  <c r="G11" i="141"/>
  <c r="I25" i="108"/>
  <c r="R15" i="125"/>
  <c r="X15" i="125"/>
  <c r="AA15" i="125"/>
  <c r="AN24" i="104"/>
  <c r="AN30" i="105"/>
  <c r="K31" i="134"/>
  <c r="E11" i="56"/>
  <c r="E25" i="55"/>
  <c r="E22" i="55"/>
  <c r="E26" i="55"/>
  <c r="E23" i="55"/>
  <c r="R29" i="55"/>
  <c r="E14" i="55"/>
  <c r="E11" i="52"/>
  <c r="H29" i="52"/>
  <c r="D24" i="45"/>
  <c r="X14" i="98"/>
  <c r="K18" i="148"/>
  <c r="F18" i="148"/>
  <c r="K15" i="148"/>
  <c r="F21" i="147"/>
  <c r="H24" i="147"/>
  <c r="H23" i="147"/>
  <c r="K26" i="147"/>
  <c r="K24" i="147"/>
  <c r="H17" i="147"/>
  <c r="H19" i="147"/>
  <c r="F23" i="147"/>
  <c r="K26" i="146"/>
  <c r="F13" i="146"/>
  <c r="K23" i="146"/>
  <c r="G21" i="97"/>
  <c r="G22" i="97"/>
  <c r="K19" i="97"/>
  <c r="G24" i="97"/>
  <c r="M20" i="97"/>
  <c r="G10" i="95"/>
  <c r="K22" i="95"/>
  <c r="G19" i="95"/>
  <c r="G20" i="95"/>
  <c r="W19" i="34"/>
  <c r="K19" i="94"/>
  <c r="I19" i="94"/>
  <c r="G30" i="34"/>
  <c r="W14" i="34"/>
  <c r="G18" i="94"/>
  <c r="M16" i="94"/>
  <c r="W11" i="34"/>
  <c r="W24" i="34"/>
  <c r="W20" i="34"/>
  <c r="K26" i="94"/>
  <c r="G26" i="94"/>
  <c r="M22" i="94"/>
  <c r="W18" i="34"/>
  <c r="K26" i="145"/>
  <c r="K16" i="145"/>
  <c r="H28" i="145"/>
  <c r="K22" i="145"/>
  <c r="K20" i="145"/>
  <c r="K28" i="145"/>
  <c r="F24" i="144"/>
  <c r="K13" i="144"/>
  <c r="H22" i="144"/>
  <c r="K22" i="144"/>
  <c r="K29" i="144"/>
  <c r="H14" i="144"/>
  <c r="F22" i="143"/>
  <c r="K22" i="143"/>
  <c r="K17" i="143"/>
  <c r="K25" i="143"/>
  <c r="K23" i="142"/>
  <c r="K21" i="142"/>
  <c r="F14" i="142"/>
  <c r="K20" i="142"/>
  <c r="K12" i="142"/>
  <c r="K27" i="142"/>
  <c r="F27" i="142"/>
  <c r="K14" i="142"/>
  <c r="F18" i="142"/>
  <c r="K22" i="142"/>
  <c r="M10" i="96"/>
  <c r="F12" i="144"/>
  <c r="M18" i="36"/>
  <c r="F22" i="146"/>
  <c r="M29" i="57"/>
  <c r="K12" i="144"/>
  <c r="G27" i="95"/>
  <c r="G15" i="95"/>
  <c r="AT24" i="103"/>
  <c r="M20" i="95"/>
  <c r="K22" i="147"/>
  <c r="I19" i="141"/>
  <c r="AT26" i="105"/>
  <c r="F25" i="145"/>
  <c r="K23" i="148"/>
  <c r="K27" i="147"/>
  <c r="G16" i="108"/>
  <c r="K25" i="148"/>
  <c r="I15" i="95"/>
  <c r="E14" i="57"/>
  <c r="F25" i="147"/>
  <c r="I22" i="108"/>
  <c r="H22" i="147"/>
  <c r="F13" i="144"/>
  <c r="H29" i="51"/>
  <c r="G11" i="96"/>
  <c r="G23" i="108"/>
  <c r="G17" i="108"/>
  <c r="K10" i="96"/>
  <c r="AC18" i="98"/>
  <c r="AN14" i="105"/>
  <c r="K21" i="148"/>
  <c r="Y12" i="152"/>
  <c r="E28" i="57"/>
  <c r="G15" i="96"/>
  <c r="K15" i="145"/>
  <c r="K19" i="143"/>
  <c r="K21" i="95"/>
  <c r="K30" i="47"/>
  <c r="AT30" i="105"/>
  <c r="AN30" i="104"/>
  <c r="AC16" i="98"/>
  <c r="M27" i="95"/>
  <c r="AA20" i="92"/>
  <c r="K17" i="95"/>
  <c r="W21" i="34"/>
  <c r="E31" i="43"/>
  <c r="E27" i="51"/>
  <c r="I17" i="97"/>
  <c r="AD13" i="125"/>
  <c r="E22" i="51"/>
  <c r="F13" i="148"/>
  <c r="G19" i="97"/>
  <c r="AN12" i="103"/>
  <c r="F22" i="147"/>
  <c r="Z17" i="152"/>
  <c r="AD16" i="79"/>
  <c r="AD14" i="79"/>
  <c r="G23" i="96"/>
  <c r="K16" i="144"/>
  <c r="K20" i="143"/>
  <c r="G18" i="96"/>
  <c r="E28" i="52"/>
  <c r="U15" i="79"/>
  <c r="G27" i="141"/>
  <c r="O27" i="141" s="1"/>
  <c r="K17" i="145"/>
  <c r="F28" i="144"/>
  <c r="AN20" i="105"/>
  <c r="M19" i="108"/>
  <c r="E11" i="51"/>
  <c r="W17" i="34"/>
  <c r="AH27" i="103"/>
  <c r="G17" i="95"/>
  <c r="I11" i="94"/>
  <c r="AN12" i="104"/>
  <c r="G27" i="96"/>
  <c r="U29" i="10"/>
  <c r="AA18" i="92"/>
  <c r="AA17" i="92"/>
  <c r="F21" i="144"/>
  <c r="H18" i="142"/>
  <c r="D22" i="45"/>
  <c r="F21" i="143"/>
  <c r="K19" i="148"/>
  <c r="E17" i="55"/>
  <c r="E11" i="55"/>
  <c r="AD18" i="79"/>
  <c r="I27" i="95"/>
  <c r="AD19" i="68"/>
  <c r="E25" i="57"/>
  <c r="K29" i="145"/>
  <c r="N14" i="43"/>
  <c r="K18" i="145"/>
  <c r="Y17" i="92"/>
  <c r="I21" i="97"/>
  <c r="F17" i="148"/>
  <c r="F25" i="143"/>
  <c r="H19" i="143"/>
  <c r="G14" i="96"/>
  <c r="K18" i="142"/>
  <c r="AN14" i="103"/>
  <c r="E26" i="57"/>
  <c r="K14" i="145"/>
  <c r="G22" i="108"/>
  <c r="AT28" i="103"/>
  <c r="E15" i="55"/>
  <c r="M29" i="55"/>
  <c r="O21" i="108"/>
  <c r="K26" i="142"/>
  <c r="G16" i="141"/>
  <c r="O16" i="141" s="1"/>
  <c r="F29" i="148"/>
  <c r="K13" i="147"/>
  <c r="M14" i="96"/>
  <c r="AN28" i="105"/>
  <c r="M21" i="95"/>
  <c r="AN17" i="104"/>
  <c r="E14" i="51"/>
  <c r="F21" i="148"/>
  <c r="K14" i="96"/>
  <c r="I13" i="94"/>
  <c r="W25" i="34"/>
  <c r="V14" i="152"/>
  <c r="H19" i="148"/>
  <c r="F14" i="143"/>
  <c r="H29" i="55"/>
  <c r="E13" i="51"/>
  <c r="G27" i="94"/>
  <c r="K24" i="146"/>
  <c r="H12" i="146"/>
  <c r="E16" i="51"/>
  <c r="H22" i="143"/>
  <c r="H25" i="142"/>
  <c r="F20" i="144"/>
  <c r="F28" i="146"/>
  <c r="M24" i="36"/>
  <c r="G25" i="95"/>
  <c r="K28" i="146"/>
  <c r="H21" i="146"/>
  <c r="AH21" i="105"/>
  <c r="H13" i="148"/>
  <c r="M11" i="94"/>
  <c r="G11" i="108"/>
  <c r="F29" i="144"/>
  <c r="AT22" i="103"/>
  <c r="F14" i="145"/>
  <c r="K27" i="95"/>
  <c r="K18" i="94"/>
  <c r="E29" i="102"/>
  <c r="I22" i="107"/>
  <c r="E18" i="55"/>
  <c r="X12" i="92"/>
  <c r="AD17" i="68"/>
  <c r="K16" i="143"/>
  <c r="G23" i="141"/>
  <c r="AD15" i="68"/>
  <c r="G23" i="97"/>
  <c r="G21" i="95"/>
  <c r="AN20" i="104"/>
  <c r="K20" i="146"/>
  <c r="H24" i="146"/>
  <c r="K27" i="146"/>
  <c r="G15" i="97"/>
  <c r="K15" i="96"/>
  <c r="K14" i="97"/>
  <c r="K20" i="144"/>
  <c r="K31" i="137"/>
  <c r="K26" i="144"/>
  <c r="E26" i="51"/>
  <c r="AD12" i="125"/>
  <c r="K16" i="148"/>
  <c r="H25" i="147"/>
  <c r="I16" i="94"/>
  <c r="AT18" i="103"/>
  <c r="H23" i="148"/>
  <c r="W12" i="34"/>
  <c r="G21" i="98"/>
  <c r="M21" i="36"/>
  <c r="N26" i="43"/>
  <c r="M12" i="36"/>
  <c r="M17" i="36"/>
  <c r="N27" i="102"/>
  <c r="N13" i="43"/>
  <c r="N11" i="43"/>
  <c r="N30" i="96"/>
  <c r="Q30" i="96" s="1"/>
  <c r="AC31" i="148"/>
  <c r="H29" i="54"/>
  <c r="G24" i="94"/>
  <c r="Q24" i="94"/>
  <c r="O31" i="147"/>
  <c r="D31" i="147"/>
  <c r="K31" i="147" s="1"/>
  <c r="H14" i="146"/>
  <c r="G16" i="95"/>
  <c r="Y16" i="98"/>
  <c r="AB14" i="92"/>
  <c r="H19" i="146"/>
  <c r="K27" i="94"/>
  <c r="AH14" i="105"/>
  <c r="G14" i="141"/>
  <c r="K14" i="108"/>
  <c r="M29" i="51"/>
  <c r="K29" i="142"/>
  <c r="V31" i="144"/>
  <c r="I22" i="106"/>
  <c r="G21" i="94"/>
  <c r="D27" i="111"/>
  <c r="N27" i="111"/>
  <c r="L27" i="111"/>
  <c r="F27" i="111"/>
  <c r="H27" i="111"/>
  <c r="J27" i="111"/>
  <c r="N30" i="97"/>
  <c r="Q30" i="97" s="1"/>
  <c r="G13" i="94"/>
  <c r="H29" i="142"/>
  <c r="N18" i="102"/>
  <c r="AH11" i="103"/>
  <c r="K12" i="146"/>
  <c r="AA16" i="98"/>
  <c r="G19" i="96"/>
  <c r="M13" i="95"/>
  <c r="Y12" i="92"/>
  <c r="K23" i="92"/>
  <c r="AT11" i="104"/>
  <c r="K17" i="141"/>
  <c r="O30" i="49"/>
  <c r="G15" i="108"/>
  <c r="AB13" i="92"/>
  <c r="F25" i="142"/>
  <c r="G11" i="94"/>
  <c r="I25" i="141"/>
  <c r="O25" i="141" s="1"/>
  <c r="AA17" i="152"/>
  <c r="F27" i="143"/>
  <c r="AB18" i="92"/>
  <c r="I18" i="97"/>
  <c r="E25" i="51"/>
  <c r="N15" i="43"/>
  <c r="E20" i="51"/>
  <c r="M15" i="36"/>
  <c r="AC18" i="92"/>
  <c r="E26" i="54"/>
  <c r="K21" i="146"/>
  <c r="M27" i="96"/>
  <c r="AH16" i="104"/>
  <c r="F19" i="145"/>
  <c r="G14" i="95"/>
  <c r="Q14" i="95"/>
  <c r="F31" i="139"/>
  <c r="AN26" i="105"/>
  <c r="H29" i="56"/>
  <c r="E29" i="56"/>
  <c r="K25" i="96"/>
  <c r="AT20" i="104"/>
  <c r="G12" i="96"/>
  <c r="E14" i="56"/>
  <c r="I21" i="95"/>
  <c r="AB12" i="98"/>
  <c r="W15" i="92"/>
  <c r="G23" i="92"/>
  <c r="AD12" i="68"/>
  <c r="AT17" i="103"/>
  <c r="M27" i="36"/>
  <c r="I28" i="107"/>
  <c r="W12" i="152"/>
  <c r="M25" i="36"/>
  <c r="E16" i="56"/>
  <c r="E12" i="50"/>
  <c r="F20" i="142"/>
  <c r="AN13" i="105"/>
  <c r="P30" i="104"/>
  <c r="Q30" i="104" s="1"/>
  <c r="Q11" i="104"/>
  <c r="M23" i="36"/>
  <c r="M19" i="97"/>
  <c r="AT27" i="105"/>
  <c r="AT25" i="105"/>
  <c r="K27" i="96"/>
  <c r="M15" i="95"/>
  <c r="AT13" i="103"/>
  <c r="K14" i="143"/>
  <c r="V15" i="92"/>
  <c r="M12" i="96"/>
  <c r="H18" i="145"/>
  <c r="AH27" i="105"/>
  <c r="K30" i="48"/>
  <c r="W30" i="48" s="1"/>
  <c r="Y30" i="48"/>
  <c r="L29" i="10"/>
  <c r="AN16" i="104"/>
  <c r="M26" i="95"/>
  <c r="N30" i="95"/>
  <c r="Q30" i="95" s="1"/>
  <c r="H13" i="142"/>
  <c r="D28" i="45"/>
  <c r="H14" i="142"/>
  <c r="G27" i="97"/>
  <c r="G22" i="141"/>
  <c r="K28" i="144"/>
  <c r="K17" i="146"/>
  <c r="G24" i="95"/>
  <c r="K16" i="142"/>
  <c r="K14" i="146"/>
  <c r="G22" i="95"/>
  <c r="Q22" i="95"/>
  <c r="E28" i="54"/>
  <c r="E22" i="54"/>
  <c r="I27" i="94"/>
  <c r="K14" i="144"/>
  <c r="G12" i="141"/>
  <c r="N14" i="102"/>
  <c r="H12" i="144"/>
  <c r="E29" i="10"/>
  <c r="M24" i="95"/>
  <c r="G12" i="108"/>
  <c r="AH18" i="103"/>
  <c r="E24" i="51"/>
  <c r="N19" i="102"/>
  <c r="H29" i="145"/>
  <c r="AN27" i="105"/>
  <c r="E25" i="50"/>
  <c r="G18" i="141"/>
  <c r="K31" i="139"/>
  <c r="M24" i="94"/>
  <c r="R29" i="10"/>
  <c r="M27" i="94"/>
  <c r="H22" i="146"/>
  <c r="AT19" i="104"/>
  <c r="T31" i="147"/>
  <c r="R31" i="147"/>
  <c r="N27" i="43"/>
  <c r="E19" i="57"/>
  <c r="E17" i="50"/>
  <c r="K25" i="144"/>
  <c r="F31" i="137"/>
  <c r="M29" i="54"/>
  <c r="E28" i="51"/>
  <c r="H19" i="145"/>
  <c r="AN30" i="103"/>
  <c r="H27" i="142"/>
  <c r="AH12" i="104"/>
  <c r="I22" i="97"/>
  <c r="I27" i="96"/>
  <c r="L16" i="68"/>
  <c r="AC23" i="68"/>
  <c r="O23" i="68" s="1"/>
  <c r="I15" i="96"/>
  <c r="K13" i="142"/>
  <c r="R19" i="79"/>
  <c r="H27" i="143"/>
  <c r="AH30" i="104"/>
  <c r="I19" i="95"/>
  <c r="O19" i="95" s="1"/>
  <c r="N25" i="102"/>
  <c r="M31" i="142"/>
  <c r="D31" i="142"/>
  <c r="F31" i="142" s="1"/>
  <c r="E12" i="54"/>
  <c r="G16" i="94"/>
  <c r="G13" i="141"/>
  <c r="O13" i="141" s="1"/>
  <c r="M20" i="94"/>
  <c r="H21" i="144"/>
  <c r="AT24" i="104"/>
  <c r="AH26" i="105"/>
  <c r="W13" i="34"/>
  <c r="G17" i="94"/>
  <c r="O17" i="94" s="1"/>
  <c r="AT19" i="103"/>
  <c r="I16" i="106"/>
  <c r="N24" i="43"/>
  <c r="K19" i="96"/>
  <c r="Y18" i="98"/>
  <c r="K21" i="145"/>
  <c r="G10" i="141"/>
  <c r="O10" i="141" s="1"/>
  <c r="N29" i="141"/>
  <c r="O29" i="141" s="1"/>
  <c r="V31" i="145"/>
  <c r="Y13" i="98"/>
  <c r="K21" i="98"/>
  <c r="E19" i="50"/>
  <c r="AT21" i="104"/>
  <c r="E15" i="54"/>
  <c r="M19" i="96"/>
  <c r="K24" i="97"/>
  <c r="M30" i="49"/>
  <c r="AN23" i="103"/>
  <c r="AN11" i="103"/>
  <c r="M12" i="94"/>
  <c r="M16" i="95"/>
  <c r="AN23" i="105"/>
  <c r="H16" i="145"/>
  <c r="I11" i="97"/>
  <c r="H14" i="147"/>
  <c r="G12" i="155"/>
  <c r="F31" i="155"/>
  <c r="G31" i="155" s="1"/>
  <c r="I24" i="107"/>
  <c r="D31" i="145"/>
  <c r="H31" i="145" s="1"/>
  <c r="S30" i="47"/>
  <c r="F17" i="142"/>
  <c r="W12" i="98"/>
  <c r="F15" i="142"/>
  <c r="AN24" i="105"/>
  <c r="M24" i="108"/>
  <c r="K15" i="108"/>
  <c r="AT12" i="103"/>
  <c r="AN16" i="103"/>
  <c r="O31" i="145"/>
  <c r="F24" i="147"/>
  <c r="I31" i="107"/>
  <c r="W30" i="34"/>
  <c r="AH22" i="105"/>
  <c r="O25" i="94"/>
  <c r="AC31" i="145"/>
  <c r="D31" i="146"/>
  <c r="Y31" i="146" s="1"/>
  <c r="H15" i="146"/>
  <c r="AH19" i="105"/>
  <c r="M22" i="97"/>
  <c r="O13" i="97"/>
  <c r="G12" i="95"/>
  <c r="Q12" i="95"/>
  <c r="AT25" i="104"/>
  <c r="E18" i="51"/>
  <c r="E18" i="57"/>
  <c r="F16" i="146"/>
  <c r="E19" i="51"/>
  <c r="I20" i="141"/>
  <c r="O20" i="141" s="1"/>
  <c r="I25" i="106"/>
  <c r="K30" i="49"/>
  <c r="AC13" i="152"/>
  <c r="S23" i="152"/>
  <c r="K23" i="152"/>
  <c r="K23" i="94"/>
  <c r="Y12" i="98"/>
  <c r="AA31" i="148"/>
  <c r="F14" i="147"/>
  <c r="AN21" i="104"/>
  <c r="M14" i="97"/>
  <c r="N23" i="102"/>
  <c r="K25" i="95"/>
  <c r="AH15" i="104"/>
  <c r="E13" i="50"/>
  <c r="I14" i="96"/>
  <c r="O14" i="96" s="1"/>
  <c r="AH15" i="103"/>
  <c r="K18" i="97"/>
  <c r="M13" i="36"/>
  <c r="F13" i="142"/>
  <c r="AH24" i="103"/>
  <c r="M17" i="108"/>
  <c r="AN27" i="103"/>
  <c r="AH14" i="103"/>
  <c r="F18" i="147"/>
  <c r="I16" i="68"/>
  <c r="E22" i="56"/>
  <c r="AH23" i="105"/>
  <c r="AT17" i="104"/>
  <c r="E27" i="56"/>
  <c r="O23" i="96"/>
  <c r="X29" i="10"/>
  <c r="F24" i="145"/>
  <c r="AC14" i="152"/>
  <c r="I14" i="108"/>
  <c r="Y20" i="92"/>
  <c r="AD12" i="79"/>
  <c r="AN20" i="103"/>
  <c r="I15" i="97"/>
  <c r="M26" i="36"/>
  <c r="AT26" i="104"/>
  <c r="AT24" i="105"/>
  <c r="AT11" i="105"/>
  <c r="F21" i="145"/>
  <c r="E31" i="84"/>
  <c r="H19" i="142"/>
  <c r="F32" i="107"/>
  <c r="H15" i="147"/>
  <c r="AN18" i="103"/>
  <c r="M21" i="97"/>
  <c r="F27" i="144"/>
  <c r="E13" i="54"/>
  <c r="I13" i="96"/>
  <c r="O13" i="96" s="1"/>
  <c r="Q13" i="96"/>
  <c r="W19" i="92"/>
  <c r="K27" i="97"/>
  <c r="AD20" i="68"/>
  <c r="E16" i="55"/>
  <c r="AH22" i="104"/>
  <c r="H27" i="112"/>
  <c r="D27" i="112"/>
  <c r="J27" i="112"/>
  <c r="N27" i="112"/>
  <c r="F27" i="112"/>
  <c r="L27" i="112"/>
  <c r="I15" i="94"/>
  <c r="E22" i="50"/>
  <c r="AH20" i="104"/>
  <c r="E17" i="54"/>
  <c r="Y19" i="152"/>
  <c r="F18" i="144"/>
  <c r="O18" i="96"/>
  <c r="E13" i="57"/>
  <c r="AH22" i="103"/>
  <c r="P27" i="112"/>
  <c r="AT27" i="104"/>
  <c r="E24" i="57"/>
  <c r="AB13" i="152"/>
  <c r="Q23" i="152"/>
  <c r="F16" i="142"/>
  <c r="I12" i="141"/>
  <c r="F29" i="145"/>
  <c r="K17" i="142"/>
  <c r="H15" i="144"/>
  <c r="AH20" i="103"/>
  <c r="F16" i="145"/>
  <c r="O31" i="144"/>
  <c r="D31" i="144"/>
  <c r="K31" i="144" s="1"/>
  <c r="H13" i="146"/>
  <c r="E23" i="51"/>
  <c r="K21" i="97"/>
  <c r="K15" i="146"/>
  <c r="AN16" i="105"/>
  <c r="I31" i="84"/>
  <c r="I26" i="96"/>
  <c r="G14" i="108"/>
  <c r="I26" i="106"/>
  <c r="H27" i="146"/>
  <c r="K25" i="142"/>
  <c r="I23" i="94"/>
  <c r="K15" i="97"/>
  <c r="AN13" i="104"/>
  <c r="K24" i="96"/>
  <c r="K23" i="143"/>
  <c r="I30" i="106"/>
  <c r="AT14" i="103"/>
  <c r="H25" i="144"/>
  <c r="AC13" i="92"/>
  <c r="K11" i="108"/>
  <c r="AN15" i="104"/>
  <c r="H31" i="134"/>
  <c r="M23" i="94"/>
  <c r="E23" i="50"/>
  <c r="AN25" i="105"/>
  <c r="N12" i="43"/>
  <c r="I27" i="106"/>
  <c r="N16" i="102"/>
  <c r="M21" i="96"/>
  <c r="M19" i="94"/>
  <c r="K25" i="146"/>
  <c r="D13" i="45"/>
  <c r="D30" i="45"/>
  <c r="H15" i="145"/>
  <c r="M29" i="50"/>
  <c r="F12" i="143"/>
  <c r="G19" i="94"/>
  <c r="I19" i="108"/>
  <c r="K29" i="143"/>
  <c r="X19" i="79"/>
  <c r="H27" i="144"/>
  <c r="AN23" i="104"/>
  <c r="G26" i="95"/>
  <c r="X13" i="98"/>
  <c r="I21" i="98"/>
  <c r="M18" i="94"/>
  <c r="E21" i="54"/>
  <c r="X14" i="92"/>
  <c r="I23" i="92"/>
  <c r="AN18" i="105"/>
  <c r="U16" i="68"/>
  <c r="K19" i="142"/>
  <c r="AT12" i="104"/>
  <c r="E21" i="56"/>
  <c r="E25" i="54"/>
  <c r="G20" i="108"/>
  <c r="O20" i="108" s="1"/>
  <c r="V19" i="92"/>
  <c r="L19" i="79"/>
  <c r="M22" i="96"/>
  <c r="AT17" i="105"/>
  <c r="K14" i="95"/>
  <c r="F19" i="147"/>
  <c r="F25" i="148"/>
  <c r="AH24" i="105"/>
  <c r="V13" i="92"/>
  <c r="F28" i="148"/>
  <c r="I29" i="107"/>
  <c r="AH25" i="105"/>
  <c r="AN26" i="104"/>
  <c r="AA31" i="147"/>
  <c r="Y31" i="147"/>
  <c r="AH28" i="103"/>
  <c r="Q30" i="49"/>
  <c r="Y30" i="49"/>
  <c r="C31" i="106"/>
  <c r="I13" i="106"/>
  <c r="E18" i="54"/>
  <c r="I24" i="96"/>
  <c r="W22" i="34"/>
  <c r="K22" i="97"/>
  <c r="O23" i="95"/>
  <c r="E17" i="51"/>
  <c r="AD13" i="79"/>
  <c r="M27" i="97"/>
  <c r="AH11" i="105"/>
  <c r="R31" i="139"/>
  <c r="H17" i="146"/>
  <c r="AH27" i="104"/>
  <c r="M14" i="36"/>
  <c r="AH20" i="105"/>
  <c r="AB17" i="98"/>
  <c r="I19" i="107"/>
  <c r="M21" i="94"/>
  <c r="O11" i="95"/>
  <c r="AN22" i="105"/>
  <c r="E20" i="57"/>
  <c r="F17" i="147"/>
  <c r="P27" i="111"/>
  <c r="R16" i="68"/>
  <c r="W16" i="34"/>
  <c r="N19" i="43"/>
  <c r="AH21" i="104"/>
  <c r="AA19" i="152"/>
  <c r="AH15" i="105"/>
  <c r="K21" i="96"/>
  <c r="AN22" i="104"/>
  <c r="I24" i="97"/>
  <c r="AT16" i="105"/>
  <c r="AN21" i="105"/>
  <c r="O21" i="141"/>
  <c r="AA14" i="98"/>
  <c r="O21" i="98"/>
  <c r="H23" i="144"/>
  <c r="W18" i="92"/>
  <c r="K32" i="107"/>
  <c r="L32" i="107" s="1"/>
  <c r="L14" i="107"/>
  <c r="V13" i="152"/>
  <c r="E20" i="55"/>
  <c r="H20" i="146"/>
  <c r="G30" i="49"/>
  <c r="Y14" i="152"/>
  <c r="I21" i="94"/>
  <c r="G17" i="141"/>
  <c r="I27" i="97"/>
  <c r="K12" i="95"/>
  <c r="I25" i="95"/>
  <c r="K14" i="147"/>
  <c r="AB17" i="92"/>
  <c r="AH26" i="103"/>
  <c r="K26" i="143"/>
  <c r="E12" i="51"/>
  <c r="AH26" i="104"/>
  <c r="F26" i="144"/>
  <c r="I15" i="108"/>
  <c r="I23" i="108"/>
  <c r="AN24" i="103"/>
  <c r="I13" i="95"/>
  <c r="Q11" i="105"/>
  <c r="P30" i="105"/>
  <c r="Q30" i="105" s="1"/>
  <c r="H18" i="147"/>
  <c r="K23" i="144"/>
  <c r="G26" i="96"/>
  <c r="K28" i="143"/>
  <c r="K20" i="96"/>
  <c r="F19" i="79"/>
  <c r="AN17" i="103"/>
  <c r="G24" i="141"/>
  <c r="I24" i="94"/>
  <c r="O24" i="94" s="1"/>
  <c r="AH13" i="105"/>
  <c r="K19" i="144"/>
  <c r="AN14" i="104"/>
  <c r="H22" i="148"/>
  <c r="N17" i="43"/>
  <c r="AD14" i="68"/>
  <c r="I19" i="79"/>
  <c r="I14" i="141"/>
  <c r="O14" i="141" s="1"/>
  <c r="H24" i="145"/>
  <c r="L15" i="79"/>
  <c r="AC21" i="79"/>
  <c r="I21" i="79" s="1"/>
  <c r="AD18" i="68"/>
  <c r="H12" i="142"/>
  <c r="AT23" i="105"/>
  <c r="I19" i="106"/>
  <c r="F15" i="79"/>
  <c r="AA12" i="98"/>
  <c r="Z19" i="92"/>
  <c r="K24" i="95"/>
  <c r="E23" i="56"/>
  <c r="I14" i="97"/>
  <c r="AH21" i="103"/>
  <c r="M16" i="36"/>
  <c r="D15" i="45"/>
  <c r="AH28" i="105"/>
  <c r="K26" i="108"/>
  <c r="G24" i="96"/>
  <c r="M11" i="97"/>
  <c r="AB12" i="92"/>
  <c r="Q23" i="92"/>
  <c r="I21" i="106"/>
  <c r="I25" i="97"/>
  <c r="O25" i="97" s="1"/>
  <c r="Q25" i="97"/>
  <c r="AT28" i="104"/>
  <c r="F24" i="142"/>
  <c r="E27" i="57"/>
  <c r="E29" i="57"/>
  <c r="F25" i="146"/>
  <c r="E21" i="51"/>
  <c r="M31" i="147"/>
  <c r="AH16" i="105"/>
  <c r="V31" i="142"/>
  <c r="AH24" i="104"/>
  <c r="F19" i="146"/>
  <c r="K20" i="97"/>
  <c r="I23" i="97"/>
  <c r="K15" i="94"/>
  <c r="K14" i="94"/>
  <c r="H18" i="143"/>
  <c r="K22" i="141"/>
  <c r="AT13" i="104"/>
  <c r="AH28" i="104"/>
  <c r="AH30" i="105"/>
  <c r="AB14" i="152"/>
  <c r="I12" i="96"/>
  <c r="AN22" i="103"/>
  <c r="H31" i="139"/>
  <c r="F12" i="142"/>
  <c r="O23" i="92"/>
  <c r="G27" i="108"/>
  <c r="O27" i="108" s="1"/>
  <c r="G16" i="96"/>
  <c r="O16" i="96" s="1"/>
  <c r="AT21" i="105"/>
  <c r="D18" i="45"/>
  <c r="M11" i="96"/>
  <c r="E21" i="98"/>
  <c r="AH17" i="104"/>
  <c r="H20" i="143"/>
  <c r="K21" i="147"/>
  <c r="G18" i="95"/>
  <c r="O18" i="95" s="1"/>
  <c r="E21" i="55"/>
  <c r="Y14" i="98"/>
  <c r="AT18" i="105"/>
  <c r="L15" i="125"/>
  <c r="D16" i="45"/>
  <c r="H24" i="144"/>
  <c r="K26" i="141"/>
  <c r="O26" i="141" s="1"/>
  <c r="E24" i="54"/>
  <c r="AH16" i="103"/>
  <c r="M15" i="94"/>
  <c r="AA31" i="145"/>
  <c r="AT18" i="104"/>
  <c r="K17" i="108"/>
  <c r="K27" i="144"/>
  <c r="AN28" i="104"/>
  <c r="S30" i="49"/>
  <c r="G22" i="96"/>
  <c r="K16" i="97"/>
  <c r="E27" i="50"/>
  <c r="H23" i="142"/>
  <c r="F14" i="146"/>
  <c r="M12" i="108"/>
  <c r="G16" i="97"/>
  <c r="H23" i="143"/>
  <c r="AT16" i="104"/>
  <c r="N10" i="102"/>
  <c r="F23" i="143"/>
  <c r="AH17" i="103"/>
  <c r="H26" i="146"/>
  <c r="M31" i="146"/>
  <c r="AN11" i="105"/>
  <c r="G20" i="97"/>
  <c r="K18" i="144"/>
  <c r="AC31" i="144"/>
  <c r="K18" i="143"/>
  <c r="AH18" i="104"/>
  <c r="F18" i="146"/>
  <c r="G23" i="94"/>
  <c r="G14" i="94"/>
  <c r="K13" i="94"/>
  <c r="H18" i="146"/>
  <c r="AC17" i="152"/>
  <c r="AN15" i="103"/>
  <c r="F25" i="144"/>
  <c r="E11" i="57"/>
  <c r="K12" i="143"/>
  <c r="AT15" i="103"/>
  <c r="AA18" i="152"/>
  <c r="F31" i="147"/>
  <c r="K15" i="147"/>
  <c r="M23" i="108"/>
  <c r="AB19" i="92"/>
  <c r="G19" i="141"/>
  <c r="O19" i="141" s="1"/>
  <c r="AA19" i="79"/>
  <c r="AT23" i="103"/>
  <c r="Z12" i="92"/>
  <c r="H26" i="144"/>
  <c r="AT11" i="103"/>
  <c r="M22" i="36"/>
  <c r="K19" i="108"/>
  <c r="I12" i="95"/>
  <c r="G18" i="97"/>
  <c r="Z12" i="152"/>
  <c r="AC31" i="143"/>
  <c r="AA18" i="98"/>
  <c r="M13" i="94"/>
  <c r="H21" i="143"/>
  <c r="I12" i="94"/>
  <c r="K21" i="94"/>
  <c r="V17" i="92"/>
  <c r="K27" i="145"/>
  <c r="M20" i="36"/>
  <c r="K24" i="108"/>
  <c r="AN28" i="103"/>
  <c r="AT22" i="105"/>
  <c r="K13" i="143"/>
  <c r="F16" i="143"/>
  <c r="Y15" i="92"/>
  <c r="AT12" i="105"/>
  <c r="I20" i="95"/>
  <c r="O20" i="95" s="1"/>
  <c r="AN15" i="105"/>
  <c r="H21" i="145"/>
  <c r="AN17" i="105"/>
  <c r="W10" i="34"/>
  <c r="I19" i="96"/>
  <c r="I15" i="106"/>
  <c r="F22" i="148"/>
  <c r="M10" i="94"/>
  <c r="O10" i="94" s="1"/>
  <c r="Q10" i="94"/>
  <c r="M24" i="96"/>
  <c r="AH19" i="103"/>
  <c r="G17" i="97"/>
  <c r="O17" i="97" s="1"/>
  <c r="Q17" i="97"/>
  <c r="O27" i="95"/>
  <c r="AC19" i="92"/>
  <c r="AT14" i="104"/>
  <c r="K20" i="94"/>
  <c r="I20" i="94"/>
  <c r="Q20" i="94"/>
  <c r="N20" i="102"/>
  <c r="AH13" i="103"/>
  <c r="AH23" i="103"/>
  <c r="M16" i="97"/>
  <c r="I22" i="96"/>
  <c r="M23" i="97"/>
  <c r="AN26" i="103"/>
  <c r="E22" i="57"/>
  <c r="I16" i="97"/>
  <c r="H18" i="144"/>
  <c r="AH25" i="103"/>
  <c r="AN25" i="104"/>
  <c r="M22" i="95"/>
  <c r="AH12" i="105"/>
  <c r="AH17" i="105"/>
  <c r="N22" i="102"/>
  <c r="AH13" i="104"/>
  <c r="AB13" i="98"/>
  <c r="N11" i="102"/>
  <c r="O13" i="108"/>
  <c r="I16" i="95"/>
  <c r="F13" i="145"/>
  <c r="E12" i="57"/>
  <c r="I15" i="107"/>
  <c r="I21" i="107"/>
  <c r="I15" i="141"/>
  <c r="O15" i="141" s="1"/>
  <c r="H26" i="143"/>
  <c r="I20" i="107"/>
  <c r="M16" i="108"/>
  <c r="O16" i="108" s="1"/>
  <c r="T31" i="146"/>
  <c r="D27" i="109"/>
  <c r="L27" i="109"/>
  <c r="H27" i="109"/>
  <c r="J27" i="109"/>
  <c r="N27" i="109"/>
  <c r="F27" i="109"/>
  <c r="R29" i="50"/>
  <c r="E29" i="50"/>
  <c r="I14" i="106"/>
  <c r="M10" i="97"/>
  <c r="I30" i="49"/>
  <c r="F23" i="142"/>
  <c r="E20" i="54"/>
  <c r="F18" i="145"/>
  <c r="H16" i="146"/>
  <c r="AT23" i="104"/>
  <c r="N12" i="102"/>
  <c r="F12" i="146"/>
  <c r="O11" i="141"/>
  <c r="AN11" i="104"/>
  <c r="G15" i="94"/>
  <c r="H20" i="147"/>
  <c r="E14" i="54"/>
  <c r="G10" i="96"/>
  <c r="O10" i="96" s="1"/>
  <c r="Q10" i="96"/>
  <c r="E17" i="57"/>
  <c r="M26" i="96"/>
  <c r="I24" i="95"/>
  <c r="I10" i="97"/>
  <c r="F26" i="146"/>
  <c r="H31" i="147"/>
  <c r="K11" i="97"/>
  <c r="W15" i="34"/>
  <c r="K10" i="97"/>
  <c r="K23" i="97"/>
  <c r="H29" i="50"/>
  <c r="F24" i="146"/>
  <c r="AN27" i="104"/>
  <c r="K11" i="96"/>
  <c r="Q11" i="96"/>
  <c r="P27" i="110"/>
  <c r="H27" i="110"/>
  <c r="J27" i="110"/>
  <c r="N27" i="110"/>
  <c r="F27" i="110"/>
  <c r="L27" i="110"/>
  <c r="D27" i="110"/>
  <c r="E21" i="57"/>
  <c r="E19" i="54"/>
  <c r="G10" i="97"/>
  <c r="AH30" i="103"/>
  <c r="M25" i="96"/>
  <c r="F26" i="147"/>
  <c r="AC12" i="92"/>
  <c r="S23" i="92"/>
  <c r="M12" i="95"/>
  <c r="O12" i="36"/>
  <c r="G13" i="95"/>
  <c r="K11" i="94"/>
  <c r="E11" i="54"/>
  <c r="F17" i="143"/>
  <c r="K16" i="95"/>
  <c r="AC17" i="92"/>
  <c r="I25" i="96"/>
  <c r="K24" i="142"/>
  <c r="K25" i="108"/>
  <c r="O25" i="108" s="1"/>
  <c r="O29" i="10"/>
  <c r="N26" i="102"/>
  <c r="K12" i="147"/>
  <c r="R29" i="51"/>
  <c r="D31" i="143"/>
  <c r="K31" i="143" s="1"/>
  <c r="AH18" i="105"/>
  <c r="M15" i="97"/>
  <c r="K12" i="96"/>
  <c r="K27" i="143"/>
  <c r="AT22" i="104"/>
  <c r="R29" i="54"/>
  <c r="K19" i="145"/>
  <c r="H29" i="57"/>
  <c r="I19" i="97"/>
  <c r="E27" i="54"/>
  <c r="G14" i="97"/>
  <c r="E14" i="50"/>
  <c r="E28" i="50"/>
  <c r="F28" i="143"/>
  <c r="AH23" i="104"/>
  <c r="E18" i="50"/>
  <c r="AB16" i="98"/>
  <c r="AT21" i="103"/>
  <c r="Z17" i="92"/>
  <c r="V14" i="92"/>
  <c r="V16" i="98"/>
  <c r="AN12" i="105"/>
  <c r="G12" i="97"/>
  <c r="O12" i="97" s="1"/>
  <c r="AH14" i="104"/>
  <c r="AN19" i="104"/>
  <c r="G20" i="96"/>
  <c r="AN19" i="105"/>
  <c r="I23" i="152"/>
  <c r="I17" i="95"/>
  <c r="M24" i="97"/>
  <c r="AT15" i="104"/>
  <c r="K17" i="147"/>
  <c r="AC13" i="98"/>
  <c r="S21" i="98"/>
  <c r="E19" i="52"/>
  <c r="E29" i="52"/>
  <c r="K15" i="142"/>
  <c r="AB14" i="98"/>
  <c r="F28" i="145"/>
  <c r="K28" i="147"/>
  <c r="AT20" i="103"/>
  <c r="N30" i="108"/>
  <c r="Q30" i="108" s="1"/>
  <c r="O10" i="95"/>
  <c r="H20" i="144"/>
  <c r="I23" i="107"/>
  <c r="K12" i="148"/>
  <c r="F26" i="148"/>
  <c r="E28" i="55"/>
  <c r="G30" i="47"/>
  <c r="F17" i="145"/>
  <c r="N17" i="102"/>
  <c r="N30" i="94"/>
  <c r="M30" i="94" s="1"/>
  <c r="Q11" i="103"/>
  <c r="P30" i="103"/>
  <c r="Q30" i="103" s="1"/>
  <c r="AN18" i="104"/>
  <c r="E26" i="50"/>
  <c r="AH25" i="104"/>
  <c r="M26" i="108"/>
  <c r="H17" i="148"/>
  <c r="AH11" i="104"/>
  <c r="I18" i="94"/>
  <c r="K13" i="95"/>
  <c r="K24" i="141"/>
  <c r="Z14" i="98"/>
  <c r="AH12" i="103"/>
  <c r="T31" i="148"/>
  <c r="M17" i="95"/>
  <c r="O31" i="142"/>
  <c r="I30" i="107"/>
  <c r="K29" i="148"/>
  <c r="H16" i="142"/>
  <c r="V12" i="98"/>
  <c r="E16" i="54"/>
  <c r="Y19" i="92"/>
  <c r="G10" i="108"/>
  <c r="O10" i="108" s="1"/>
  <c r="N29" i="108"/>
  <c r="O29" i="108" s="1"/>
  <c r="E11" i="53"/>
  <c r="F15" i="125"/>
  <c r="O31" i="148"/>
  <c r="D31" i="148"/>
  <c r="K31" i="148" s="1"/>
  <c r="I22" i="94"/>
  <c r="O22" i="94" s="1"/>
  <c r="N30" i="141"/>
  <c r="I30" i="141" s="1"/>
  <c r="G17" i="96"/>
  <c r="O17" i="96" s="1"/>
  <c r="F29" i="143"/>
  <c r="I24" i="106"/>
  <c r="O23" i="141" l="1"/>
  <c r="O22" i="108"/>
  <c r="O21" i="95"/>
  <c r="AD15" i="125"/>
  <c r="O23" i="108"/>
  <c r="O11" i="108"/>
  <c r="O15" i="96"/>
  <c r="P11" i="43"/>
  <c r="Q11" i="43" s="1"/>
  <c r="U23" i="68"/>
  <c r="O24" i="97"/>
  <c r="K30" i="96"/>
  <c r="O20" i="97"/>
  <c r="O14" i="36"/>
  <c r="I29" i="141"/>
  <c r="O28" i="36"/>
  <c r="Q28" i="36" s="1"/>
  <c r="O20" i="96"/>
  <c r="K29" i="141"/>
  <c r="O11" i="36"/>
  <c r="P11" i="36" s="1"/>
  <c r="O18" i="94"/>
  <c r="O26" i="36"/>
  <c r="M30" i="97"/>
  <c r="AD21" i="68"/>
  <c r="O24" i="36"/>
  <c r="Q24" i="36" s="1"/>
  <c r="Y31" i="145"/>
  <c r="O18" i="108"/>
  <c r="O19" i="97"/>
  <c r="O20" i="36"/>
  <c r="I30" i="97"/>
  <c r="O26" i="94"/>
  <c r="O29" i="36"/>
  <c r="O22" i="97"/>
  <c r="AB12" i="105"/>
  <c r="O27" i="94"/>
  <c r="O15" i="95"/>
  <c r="Y31" i="142"/>
  <c r="O27" i="96"/>
  <c r="O11" i="96"/>
  <c r="I30" i="96"/>
  <c r="R31" i="142"/>
  <c r="K31" i="145"/>
  <c r="O16" i="94"/>
  <c r="O18" i="141"/>
  <c r="O27" i="36"/>
  <c r="W30" i="47"/>
  <c r="M30" i="96"/>
  <c r="O20" i="94"/>
  <c r="O14" i="97"/>
  <c r="O13" i="36"/>
  <c r="P13" i="36" s="1"/>
  <c r="O17" i="36"/>
  <c r="K30" i="95"/>
  <c r="AA23" i="68"/>
  <c r="O23" i="36"/>
  <c r="Q23" i="36" s="1"/>
  <c r="O12" i="94"/>
  <c r="F31" i="144"/>
  <c r="O17" i="141"/>
  <c r="O26" i="95"/>
  <c r="F23" i="68"/>
  <c r="AB27" i="104"/>
  <c r="O25" i="96"/>
  <c r="R31" i="146"/>
  <c r="O14" i="95"/>
  <c r="M30" i="95"/>
  <c r="I30" i="95"/>
  <c r="AB30" i="103"/>
  <c r="AB21" i="105"/>
  <c r="O26" i="108"/>
  <c r="O19" i="108"/>
  <c r="AB14" i="104"/>
  <c r="AB23" i="104"/>
  <c r="AB17" i="104"/>
  <c r="AB13" i="104"/>
  <c r="AB24" i="104"/>
  <c r="AB21" i="104"/>
  <c r="AB17" i="105"/>
  <c r="AB30" i="105"/>
  <c r="AB15" i="104"/>
  <c r="H31" i="148"/>
  <c r="G30" i="96"/>
  <c r="O30" i="96" s="1"/>
  <c r="O17" i="95"/>
  <c r="G30" i="95"/>
  <c r="K31" i="142"/>
  <c r="F31" i="146"/>
  <c r="AB28" i="103"/>
  <c r="G30" i="141"/>
  <c r="O22" i="36"/>
  <c r="Q22" i="36" s="1"/>
  <c r="AB27" i="103"/>
  <c r="O23" i="94"/>
  <c r="AB22" i="105"/>
  <c r="O15" i="97"/>
  <c r="G30" i="108"/>
  <c r="O21" i="96"/>
  <c r="AB22" i="104"/>
  <c r="O21" i="97"/>
  <c r="O25" i="36"/>
  <c r="P25" i="36" s="1"/>
  <c r="AB28" i="105"/>
  <c r="AB26" i="104"/>
  <c r="AB14" i="105"/>
  <c r="O18" i="36"/>
  <c r="O19" i="94"/>
  <c r="I32" i="107"/>
  <c r="AB24" i="105"/>
  <c r="O19" i="36"/>
  <c r="Q19" i="36" s="1"/>
  <c r="AB28" i="104"/>
  <c r="O25" i="95"/>
  <c r="AB19" i="104"/>
  <c r="AB11" i="104"/>
  <c r="L21" i="79"/>
  <c r="O16" i="36"/>
  <c r="O23" i="97"/>
  <c r="AB18" i="104"/>
  <c r="O22" i="96"/>
  <c r="AD16" i="68"/>
  <c r="R31" i="145"/>
  <c r="H31" i="146"/>
  <c r="AB16" i="104"/>
  <c r="P21" i="43"/>
  <c r="R21" i="43" s="1"/>
  <c r="P28" i="36"/>
  <c r="AA21" i="79"/>
  <c r="O12" i="108"/>
  <c r="P24" i="43"/>
  <c r="P26" i="43"/>
  <c r="O15" i="108"/>
  <c r="AJ23" i="103"/>
  <c r="AJ22" i="103"/>
  <c r="AJ24" i="103"/>
  <c r="AJ14" i="103"/>
  <c r="AJ25" i="103"/>
  <c r="AJ16" i="103"/>
  <c r="AJ11" i="103"/>
  <c r="AJ18" i="103"/>
  <c r="AJ28" i="103"/>
  <c r="AJ29" i="103"/>
  <c r="AJ21" i="103"/>
  <c r="AJ15" i="103"/>
  <c r="AJ20" i="103"/>
  <c r="AJ27" i="103"/>
  <c r="AJ17" i="103"/>
  <c r="AJ12" i="103"/>
  <c r="AJ13" i="103"/>
  <c r="AJ26" i="103"/>
  <c r="AJ19" i="103"/>
  <c r="O21" i="94"/>
  <c r="O16" i="95"/>
  <c r="AB18" i="103"/>
  <c r="I23" i="68"/>
  <c r="L23" i="68"/>
  <c r="O17" i="70"/>
  <c r="P17" i="70"/>
  <c r="O32" i="70"/>
  <c r="P32" i="70"/>
  <c r="K30" i="108"/>
  <c r="O10" i="97"/>
  <c r="O16" i="97"/>
  <c r="AB20" i="103"/>
  <c r="AB25" i="105"/>
  <c r="AJ17" i="105"/>
  <c r="AJ18" i="105"/>
  <c r="AJ15" i="105"/>
  <c r="AJ14" i="105"/>
  <c r="AJ22" i="105"/>
  <c r="AJ26" i="105"/>
  <c r="AJ21" i="105"/>
  <c r="AJ11" i="105"/>
  <c r="AJ13" i="105"/>
  <c r="AJ25" i="105"/>
  <c r="AJ19" i="105"/>
  <c r="AJ12" i="105"/>
  <c r="AJ27" i="105"/>
  <c r="AJ28" i="105"/>
  <c r="AJ23" i="105"/>
  <c r="AJ16" i="105"/>
  <c r="AJ24" i="105"/>
  <c r="AJ20" i="105"/>
  <c r="AJ29" i="105"/>
  <c r="AB15" i="105"/>
  <c r="I30" i="108"/>
  <c r="O17" i="108"/>
  <c r="P25" i="43"/>
  <c r="P12" i="43"/>
  <c r="AV26" i="103"/>
  <c r="P15" i="102"/>
  <c r="X23" i="68"/>
  <c r="R23" i="68"/>
  <c r="AB20" i="104"/>
  <c r="O24" i="108"/>
  <c r="AP11" i="103"/>
  <c r="AP19" i="103"/>
  <c r="AP27" i="103"/>
  <c r="AP24" i="103"/>
  <c r="AP12" i="103"/>
  <c r="AP16" i="103"/>
  <c r="AP25" i="103"/>
  <c r="AP28" i="103"/>
  <c r="AP23" i="103"/>
  <c r="AP13" i="103"/>
  <c r="AP26" i="103"/>
  <c r="AP21" i="103"/>
  <c r="AP18" i="103"/>
  <c r="AP20" i="103"/>
  <c r="AP22" i="103"/>
  <c r="AP29" i="103"/>
  <c r="AP14" i="103"/>
  <c r="AP17" i="103"/>
  <c r="AP15" i="103"/>
  <c r="O22" i="95"/>
  <c r="P15" i="43"/>
  <c r="P28" i="43"/>
  <c r="I30" i="94"/>
  <c r="Q12" i="36"/>
  <c r="P12" i="36"/>
  <c r="K30" i="94"/>
  <c r="U21" i="79"/>
  <c r="F31" i="145"/>
  <c r="I29" i="108"/>
  <c r="P22" i="43"/>
  <c r="P29" i="43"/>
  <c r="O13" i="94"/>
  <c r="AB18" i="105"/>
  <c r="Q20" i="36"/>
  <c r="P20" i="36"/>
  <c r="O25" i="70"/>
  <c r="P25" i="70"/>
  <c r="P31" i="70"/>
  <c r="O31" i="70"/>
  <c r="AJ26" i="104"/>
  <c r="AJ28" i="104"/>
  <c r="AJ22" i="104"/>
  <c r="AJ14" i="104"/>
  <c r="AJ23" i="104"/>
  <c r="AJ15" i="104"/>
  <c r="AJ17" i="104"/>
  <c r="AJ13" i="104"/>
  <c r="AJ25" i="104"/>
  <c r="AJ12" i="104"/>
  <c r="AJ29" i="104"/>
  <c r="AJ18" i="104"/>
  <c r="AJ20" i="104"/>
  <c r="AJ21" i="104"/>
  <c r="AJ16" i="104"/>
  <c r="AJ19" i="104"/>
  <c r="AJ27" i="104"/>
  <c r="AJ24" i="104"/>
  <c r="AJ11" i="104"/>
  <c r="AB11" i="103"/>
  <c r="AB25" i="103"/>
  <c r="R31" i="143"/>
  <c r="AV11" i="103"/>
  <c r="AV23" i="103"/>
  <c r="AV17" i="103"/>
  <c r="AV24" i="103"/>
  <c r="AV15" i="103"/>
  <c r="AV21" i="103"/>
  <c r="AV19" i="103"/>
  <c r="AV28" i="103"/>
  <c r="AV25" i="103"/>
  <c r="AV20" i="103"/>
  <c r="AV13" i="103"/>
  <c r="AV14" i="103"/>
  <c r="AV27" i="103"/>
  <c r="AV29" i="103"/>
  <c r="AV22" i="103"/>
  <c r="AV16" i="103"/>
  <c r="AV18" i="103"/>
  <c r="AV12" i="103"/>
  <c r="AP21" i="105"/>
  <c r="AP11" i="105"/>
  <c r="AP15" i="105"/>
  <c r="AP24" i="105"/>
  <c r="AP28" i="105"/>
  <c r="AP20" i="105"/>
  <c r="AP19" i="105"/>
  <c r="AP23" i="105"/>
  <c r="AP13" i="105"/>
  <c r="AP26" i="105"/>
  <c r="AP25" i="105"/>
  <c r="AP17" i="105"/>
  <c r="AP18" i="105"/>
  <c r="AP29" i="105"/>
  <c r="AP14" i="105"/>
  <c r="AP27" i="105"/>
  <c r="AP22" i="105"/>
  <c r="AP16" i="105"/>
  <c r="AP12" i="105"/>
  <c r="F21" i="79"/>
  <c r="O26" i="96"/>
  <c r="E31" i="106"/>
  <c r="I31" i="106"/>
  <c r="O11" i="97"/>
  <c r="P16" i="43"/>
  <c r="P13" i="43"/>
  <c r="G29" i="141"/>
  <c r="G30" i="97"/>
  <c r="O15" i="70"/>
  <c r="P15" i="70"/>
  <c r="P29" i="70"/>
  <c r="O29" i="70"/>
  <c r="G30" i="94"/>
  <c r="Q30" i="94"/>
  <c r="AB17" i="103"/>
  <c r="F31" i="106"/>
  <c r="G31" i="106" s="1"/>
  <c r="R11" i="43"/>
  <c r="AV18" i="104"/>
  <c r="AV14" i="104"/>
  <c r="AV26" i="104"/>
  <c r="AV13" i="104"/>
  <c r="AV21" i="104"/>
  <c r="AV19" i="104"/>
  <c r="AV17" i="104"/>
  <c r="AV20" i="104"/>
  <c r="AV11" i="104"/>
  <c r="AV27" i="104"/>
  <c r="AV25" i="104"/>
  <c r="AV23" i="104"/>
  <c r="AV15" i="104"/>
  <c r="AV22" i="104"/>
  <c r="AV28" i="104"/>
  <c r="AV29" i="104"/>
  <c r="AV24" i="104"/>
  <c r="AV16" i="104"/>
  <c r="AV12" i="104"/>
  <c r="P30" i="70"/>
  <c r="O30" i="70"/>
  <c r="O13" i="70"/>
  <c r="P13" i="70"/>
  <c r="M30" i="141"/>
  <c r="Q30" i="141"/>
  <c r="P24" i="70"/>
  <c r="O24" i="70"/>
  <c r="AB15" i="103"/>
  <c r="AB27" i="105"/>
  <c r="O12" i="141"/>
  <c r="O24" i="95"/>
  <c r="P18" i="43"/>
  <c r="K30" i="141"/>
  <c r="O12" i="96"/>
  <c r="Q18" i="36"/>
  <c r="P18" i="36"/>
  <c r="Q29" i="36"/>
  <c r="P29" i="36"/>
  <c r="AB26" i="103"/>
  <c r="R31" i="144"/>
  <c r="H31" i="144"/>
  <c r="P14" i="70"/>
  <c r="O14" i="70"/>
  <c r="Q17" i="36"/>
  <c r="P17" i="36"/>
  <c r="P19" i="70"/>
  <c r="O19" i="70"/>
  <c r="R31" i="148"/>
  <c r="O21" i="36"/>
  <c r="O14" i="94"/>
  <c r="M29" i="108"/>
  <c r="AB14" i="103"/>
  <c r="P19" i="43"/>
  <c r="H31" i="142"/>
  <c r="O20" i="70"/>
  <c r="P20" i="70"/>
  <c r="P18" i="70"/>
  <c r="O18" i="70"/>
  <c r="Q14" i="36"/>
  <c r="P14" i="36"/>
  <c r="P21" i="70"/>
  <c r="O21" i="70"/>
  <c r="O15" i="36"/>
  <c r="K29" i="108"/>
  <c r="Y31" i="143"/>
  <c r="AB16" i="103"/>
  <c r="AB21" i="103"/>
  <c r="Y31" i="144"/>
  <c r="AD15" i="79"/>
  <c r="M30" i="108"/>
  <c r="O30" i="108" s="1"/>
  <c r="AB23" i="105"/>
  <c r="O14" i="108"/>
  <c r="AB19" i="105"/>
  <c r="K31" i="146"/>
  <c r="P14" i="43"/>
  <c r="AB12" i="104"/>
  <c r="AD16" i="104" s="1"/>
  <c r="P23" i="70"/>
  <c r="O23" i="70"/>
  <c r="P10" i="102"/>
  <c r="P13" i="102"/>
  <c r="P25" i="102"/>
  <c r="P22" i="102"/>
  <c r="P23" i="102"/>
  <c r="P27" i="102"/>
  <c r="P19" i="102"/>
  <c r="P14" i="102"/>
  <c r="P16" i="102"/>
  <c r="P20" i="102"/>
  <c r="P12" i="102"/>
  <c r="P28" i="102"/>
  <c r="P18" i="102"/>
  <c r="P17" i="102"/>
  <c r="P24" i="102"/>
  <c r="P21" i="102"/>
  <c r="P26" i="102"/>
  <c r="P11" i="102"/>
  <c r="O24" i="141"/>
  <c r="AB13" i="105"/>
  <c r="AV27" i="105"/>
  <c r="AV14" i="105"/>
  <c r="AV12" i="105"/>
  <c r="AV17" i="105"/>
  <c r="AV25" i="105"/>
  <c r="AV15" i="105"/>
  <c r="AV22" i="105"/>
  <c r="AV16" i="105"/>
  <c r="AV18" i="105"/>
  <c r="AV29" i="105"/>
  <c r="AV24" i="105"/>
  <c r="AV20" i="105"/>
  <c r="AV11" i="105"/>
  <c r="AV28" i="105"/>
  <c r="AV21" i="105"/>
  <c r="AV13" i="105"/>
  <c r="AV23" i="105"/>
  <c r="AV26" i="105"/>
  <c r="AV19" i="105"/>
  <c r="AD19" i="79"/>
  <c r="P17" i="43"/>
  <c r="O30" i="95"/>
  <c r="O11" i="94"/>
  <c r="O19" i="96"/>
  <c r="AB23" i="103"/>
  <c r="P16" i="36"/>
  <c r="Q16" i="36"/>
  <c r="P27" i="70"/>
  <c r="O27" i="70"/>
  <c r="O13" i="95"/>
  <c r="Q26" i="36"/>
  <c r="P26" i="36"/>
  <c r="O15" i="94"/>
  <c r="AB22" i="103"/>
  <c r="F31" i="143"/>
  <c r="O24" i="96"/>
  <c r="AB11" i="105"/>
  <c r="AB16" i="105"/>
  <c r="W30" i="49"/>
  <c r="X21" i="79"/>
  <c r="O21" i="79"/>
  <c r="R21" i="79"/>
  <c r="AB24" i="103"/>
  <c r="O22" i="141"/>
  <c r="P20" i="43"/>
  <c r="K30" i="97"/>
  <c r="AB26" i="105"/>
  <c r="AB30" i="104"/>
  <c r="Y31" i="148"/>
  <c r="Q27" i="36"/>
  <c r="P27" i="36"/>
  <c r="AB19" i="103"/>
  <c r="O12" i="95"/>
  <c r="P23" i="43"/>
  <c r="O28" i="70"/>
  <c r="P28" i="70"/>
  <c r="AB12" i="103"/>
  <c r="O16" i="70"/>
  <c r="P16" i="70"/>
  <c r="O22" i="70"/>
  <c r="P22" i="70"/>
  <c r="P26" i="70"/>
  <c r="O26" i="70"/>
  <c r="AB13" i="103"/>
  <c r="Q13" i="36"/>
  <c r="AP11" i="104"/>
  <c r="AP17" i="104"/>
  <c r="AP23" i="104"/>
  <c r="AP21" i="104"/>
  <c r="AP15" i="104"/>
  <c r="AP18" i="104"/>
  <c r="AP19" i="104"/>
  <c r="AP16" i="104"/>
  <c r="AP12" i="104"/>
  <c r="AP27" i="104"/>
  <c r="AP26" i="104"/>
  <c r="AP13" i="104"/>
  <c r="AP24" i="104"/>
  <c r="AP14" i="104"/>
  <c r="AP28" i="104"/>
  <c r="AP25" i="104"/>
  <c r="AP29" i="104"/>
  <c r="AP20" i="104"/>
  <c r="AP22" i="104"/>
  <c r="G29" i="108"/>
  <c r="O18" i="97"/>
  <c r="AB20" i="105"/>
  <c r="F31" i="148"/>
  <c r="O27" i="97"/>
  <c r="P27" i="43"/>
  <c r="AB25" i="104"/>
  <c r="H31" i="143"/>
  <c r="P23" i="36" l="1"/>
  <c r="AD23" i="104"/>
  <c r="P22" i="36"/>
  <c r="P24" i="36"/>
  <c r="AD20" i="104"/>
  <c r="Q11" i="36"/>
  <c r="P19" i="36"/>
  <c r="Q25" i="36"/>
  <c r="AD29" i="104"/>
  <c r="AF29" i="104" s="1"/>
  <c r="AD18" i="104"/>
  <c r="AF18" i="104" s="1"/>
  <c r="AD12" i="104"/>
  <c r="AD22" i="104"/>
  <c r="AD15" i="104"/>
  <c r="AD11" i="104"/>
  <c r="AD25" i="104"/>
  <c r="AF25" i="104" s="1"/>
  <c r="AD27" i="104"/>
  <c r="AD23" i="68"/>
  <c r="AD21" i="104"/>
  <c r="O30" i="141"/>
  <c r="AD17" i="104"/>
  <c r="AF17" i="104" s="1"/>
  <c r="AD24" i="104"/>
  <c r="AD28" i="104"/>
  <c r="AE28" i="104" s="1"/>
  <c r="Q21" i="43"/>
  <c r="AD19" i="104"/>
  <c r="AF19" i="104" s="1"/>
  <c r="AD13" i="104"/>
  <c r="AF13" i="104" s="1"/>
  <c r="O30" i="94"/>
  <c r="AF16" i="104"/>
  <c r="AE16" i="104"/>
  <c r="AL13" i="104"/>
  <c r="AK13" i="104"/>
  <c r="AR21" i="103"/>
  <c r="AQ21" i="103"/>
  <c r="Q22" i="102"/>
  <c r="R22" i="102"/>
  <c r="AX29" i="104"/>
  <c r="AW29" i="104"/>
  <c r="AX13" i="104"/>
  <c r="AW13" i="104"/>
  <c r="O30" i="97"/>
  <c r="AR13" i="105"/>
  <c r="AQ13" i="105"/>
  <c r="AX22" i="103"/>
  <c r="AW22" i="103"/>
  <c r="AW17" i="103"/>
  <c r="AX17" i="103"/>
  <c r="AK11" i="104"/>
  <c r="AL11" i="104"/>
  <c r="AK17" i="104"/>
  <c r="AL17" i="104"/>
  <c r="AR26" i="103"/>
  <c r="AQ26" i="103"/>
  <c r="Q12" i="43"/>
  <c r="R12" i="43"/>
  <c r="AL12" i="105"/>
  <c r="AK12" i="105"/>
  <c r="AL21" i="103"/>
  <c r="AK21" i="103"/>
  <c r="R26" i="43"/>
  <c r="Q26" i="43"/>
  <c r="AX26" i="103"/>
  <c r="AW26" i="103"/>
  <c r="AX16" i="105"/>
  <c r="AW16" i="105"/>
  <c r="Q21" i="102"/>
  <c r="R21" i="102"/>
  <c r="P15" i="36"/>
  <c r="Q15" i="36"/>
  <c r="AR12" i="104"/>
  <c r="AQ12" i="104"/>
  <c r="AE29" i="104"/>
  <c r="AE25" i="104"/>
  <c r="AX19" i="105"/>
  <c r="AW19" i="105"/>
  <c r="AX22" i="105"/>
  <c r="AW22" i="105"/>
  <c r="Q24" i="102"/>
  <c r="R24" i="102"/>
  <c r="Q25" i="102"/>
  <c r="R25" i="102"/>
  <c r="AW28" i="104"/>
  <c r="AX28" i="104"/>
  <c r="AX26" i="104"/>
  <c r="AW26" i="104"/>
  <c r="AD21" i="79"/>
  <c r="AQ23" i="105"/>
  <c r="AR23" i="105"/>
  <c r="AX29" i="103"/>
  <c r="AW29" i="103"/>
  <c r="AX23" i="103"/>
  <c r="AW23" i="103"/>
  <c r="AK24" i="104"/>
  <c r="AL24" i="104"/>
  <c r="AK15" i="104"/>
  <c r="AL15" i="104"/>
  <c r="Q28" i="43"/>
  <c r="R28" i="43"/>
  <c r="AQ13" i="103"/>
  <c r="AR13" i="103"/>
  <c r="R25" i="43"/>
  <c r="Q25" i="43"/>
  <c r="AK19" i="105"/>
  <c r="AL19" i="105"/>
  <c r="AL29" i="103"/>
  <c r="AK29" i="103"/>
  <c r="Q24" i="43"/>
  <c r="R24" i="43"/>
  <c r="R14" i="43"/>
  <c r="Q14" i="43"/>
  <c r="AX21" i="104"/>
  <c r="AW21" i="104"/>
  <c r="AR26" i="105"/>
  <c r="AQ26" i="105"/>
  <c r="AX16" i="103"/>
  <c r="AW16" i="103"/>
  <c r="AX26" i="105"/>
  <c r="AW26" i="105"/>
  <c r="AX15" i="105"/>
  <c r="AW15" i="105"/>
  <c r="Q17" i="102"/>
  <c r="R17" i="102"/>
  <c r="Q13" i="102"/>
  <c r="R13" i="102"/>
  <c r="P21" i="36"/>
  <c r="Q21" i="36"/>
  <c r="AX22" i="104"/>
  <c r="AW22" i="104"/>
  <c r="AW14" i="104"/>
  <c r="AX14" i="104"/>
  <c r="Q13" i="43"/>
  <c r="R13" i="43"/>
  <c r="AR12" i="105"/>
  <c r="AQ12" i="105"/>
  <c r="AQ19" i="105"/>
  <c r="AR19" i="105"/>
  <c r="AX27" i="103"/>
  <c r="AW27" i="103"/>
  <c r="AX11" i="103"/>
  <c r="AW11" i="103"/>
  <c r="AK27" i="104"/>
  <c r="AL27" i="104"/>
  <c r="AL23" i="104"/>
  <c r="AK23" i="104"/>
  <c r="Q15" i="43"/>
  <c r="R15" i="43"/>
  <c r="AQ23" i="103"/>
  <c r="AR23" i="103"/>
  <c r="AK25" i="105"/>
  <c r="AL25" i="105"/>
  <c r="AK28" i="103"/>
  <c r="AL28" i="103"/>
  <c r="AQ16" i="104"/>
  <c r="AR16" i="104"/>
  <c r="AF11" i="104"/>
  <c r="AE11" i="104"/>
  <c r="AQ22" i="104"/>
  <c r="AR22" i="104"/>
  <c r="AR19" i="104"/>
  <c r="AQ19" i="104"/>
  <c r="AD22" i="105"/>
  <c r="AD12" i="105"/>
  <c r="AD20" i="105"/>
  <c r="AD23" i="105"/>
  <c r="AD17" i="105"/>
  <c r="AD16" i="105"/>
  <c r="AD27" i="105"/>
  <c r="AD26" i="105"/>
  <c r="AD18" i="105"/>
  <c r="AD15" i="105"/>
  <c r="AD29" i="105"/>
  <c r="AD13" i="105"/>
  <c r="AD14" i="105"/>
  <c r="AD24" i="105"/>
  <c r="AD21" i="105"/>
  <c r="AD11" i="105"/>
  <c r="AD28" i="105"/>
  <c r="AD25" i="105"/>
  <c r="AD19" i="105"/>
  <c r="AD26" i="104"/>
  <c r="AD14" i="104"/>
  <c r="AX23" i="105"/>
  <c r="AW23" i="105"/>
  <c r="AW25" i="105"/>
  <c r="AX25" i="105"/>
  <c r="Q18" i="102"/>
  <c r="R18" i="102"/>
  <c r="Q10" i="102"/>
  <c r="R10" i="102"/>
  <c r="AX15" i="104"/>
  <c r="AW15" i="104"/>
  <c r="AX18" i="104"/>
  <c r="AW18" i="104"/>
  <c r="Q16" i="43"/>
  <c r="R16" i="43"/>
  <c r="AR16" i="105"/>
  <c r="AQ16" i="105"/>
  <c r="AR20" i="105"/>
  <c r="AQ20" i="105"/>
  <c r="AX14" i="103"/>
  <c r="AW14" i="103"/>
  <c r="AL19" i="104"/>
  <c r="AK19" i="104"/>
  <c r="AL14" i="104"/>
  <c r="AK14" i="104"/>
  <c r="AQ28" i="103"/>
  <c r="AR28" i="103"/>
  <c r="AK13" i="105"/>
  <c r="AL13" i="105"/>
  <c r="AL18" i="103"/>
  <c r="AK18" i="103"/>
  <c r="AE23" i="104"/>
  <c r="AF23" i="104"/>
  <c r="Q18" i="43"/>
  <c r="R18" i="43"/>
  <c r="AW23" i="104"/>
  <c r="AX23" i="104"/>
  <c r="AQ22" i="105"/>
  <c r="AR22" i="105"/>
  <c r="AQ28" i="105"/>
  <c r="AR28" i="105"/>
  <c r="AX13" i="103"/>
  <c r="AW13" i="103"/>
  <c r="AK16" i="104"/>
  <c r="AL16" i="104"/>
  <c r="AK22" i="104"/>
  <c r="AL22" i="104"/>
  <c r="AR15" i="103"/>
  <c r="AQ15" i="103"/>
  <c r="AR25" i="103"/>
  <c r="AQ25" i="103"/>
  <c r="AK11" i="105"/>
  <c r="AL11" i="105"/>
  <c r="AK19" i="103"/>
  <c r="AL19" i="103"/>
  <c r="AL11" i="103"/>
  <c r="AK11" i="103"/>
  <c r="Q23" i="102"/>
  <c r="R23" i="102"/>
  <c r="AK17" i="105"/>
  <c r="AL17" i="105"/>
  <c r="AQ20" i="104"/>
  <c r="AR20" i="104"/>
  <c r="AE12" i="104"/>
  <c r="AF12" i="104"/>
  <c r="AW17" i="105"/>
  <c r="AX17" i="105"/>
  <c r="AR15" i="104"/>
  <c r="AQ15" i="104"/>
  <c r="AF24" i="104"/>
  <c r="AE24" i="104"/>
  <c r="AX21" i="105"/>
  <c r="AW21" i="105"/>
  <c r="AW12" i="105"/>
  <c r="AX12" i="105"/>
  <c r="Q12" i="102"/>
  <c r="R12" i="102"/>
  <c r="AX25" i="104"/>
  <c r="AW25" i="104"/>
  <c r="AR27" i="105"/>
  <c r="AQ27" i="105"/>
  <c r="AR24" i="105"/>
  <c r="AQ24" i="105"/>
  <c r="AX20" i="103"/>
  <c r="AW20" i="103"/>
  <c r="AL21" i="104"/>
  <c r="AK21" i="104"/>
  <c r="AK28" i="104"/>
  <c r="AL28" i="104"/>
  <c r="AR17" i="103"/>
  <c r="AQ17" i="103"/>
  <c r="AQ16" i="103"/>
  <c r="AR16" i="103"/>
  <c r="AK29" i="105"/>
  <c r="AL29" i="105"/>
  <c r="AL21" i="105"/>
  <c r="AK21" i="105"/>
  <c r="AK26" i="103"/>
  <c r="AL26" i="103"/>
  <c r="AL16" i="103"/>
  <c r="AK16" i="103"/>
  <c r="AX13" i="105"/>
  <c r="AW13" i="105"/>
  <c r="R28" i="102"/>
  <c r="Q28" i="102"/>
  <c r="AQ29" i="104"/>
  <c r="AR29" i="104"/>
  <c r="AQ25" i="104"/>
  <c r="AR25" i="104"/>
  <c r="AQ21" i="104"/>
  <c r="AR21" i="104"/>
  <c r="AF21" i="104"/>
  <c r="AE21" i="104"/>
  <c r="R17" i="43"/>
  <c r="Q17" i="43"/>
  <c r="AW28" i="105"/>
  <c r="AX28" i="105"/>
  <c r="AW14" i="105"/>
  <c r="AX14" i="105"/>
  <c r="R20" i="102"/>
  <c r="Q20" i="102"/>
  <c r="AX27" i="104"/>
  <c r="AW27" i="104"/>
  <c r="AR14" i="105"/>
  <c r="AQ14" i="105"/>
  <c r="AQ15" i="105"/>
  <c r="AR15" i="105"/>
  <c r="AX25" i="103"/>
  <c r="AW25" i="103"/>
  <c r="AL20" i="104"/>
  <c r="AK20" i="104"/>
  <c r="AL26" i="104"/>
  <c r="AK26" i="104"/>
  <c r="AQ14" i="103"/>
  <c r="AR14" i="103"/>
  <c r="AR12" i="103"/>
  <c r="AQ12" i="103"/>
  <c r="AL20" i="105"/>
  <c r="AK20" i="105"/>
  <c r="AL26" i="105"/>
  <c r="AK26" i="105"/>
  <c r="AL13" i="103"/>
  <c r="AK13" i="103"/>
  <c r="AK25" i="103"/>
  <c r="AL25" i="103"/>
  <c r="AK27" i="105"/>
  <c r="AL27" i="105"/>
  <c r="AR27" i="104"/>
  <c r="AQ27" i="104"/>
  <c r="AQ18" i="104"/>
  <c r="AR18" i="104"/>
  <c r="AQ28" i="104"/>
  <c r="AR28" i="104"/>
  <c r="AX27" i="105"/>
  <c r="AW27" i="105"/>
  <c r="AW11" i="104"/>
  <c r="AX11" i="104"/>
  <c r="AR29" i="105"/>
  <c r="AQ29" i="105"/>
  <c r="AQ11" i="105"/>
  <c r="AR11" i="105"/>
  <c r="AX28" i="103"/>
  <c r="AW28" i="103"/>
  <c r="AL18" i="104"/>
  <c r="AK18" i="104"/>
  <c r="R29" i="43"/>
  <c r="Q29" i="43"/>
  <c r="AR29" i="103"/>
  <c r="AQ29" i="103"/>
  <c r="AR24" i="103"/>
  <c r="AQ24" i="103"/>
  <c r="AL24" i="105"/>
  <c r="AK24" i="105"/>
  <c r="AL22" i="105"/>
  <c r="AK22" i="105"/>
  <c r="AK12" i="103"/>
  <c r="AL12" i="103"/>
  <c r="AL14" i="103"/>
  <c r="AK14" i="103"/>
  <c r="AQ26" i="104"/>
  <c r="AR26" i="104"/>
  <c r="AW18" i="105"/>
  <c r="AX18" i="105"/>
  <c r="AX24" i="103"/>
  <c r="AW24" i="103"/>
  <c r="AQ23" i="104"/>
  <c r="AR23" i="104"/>
  <c r="R20" i="43"/>
  <c r="Q20" i="43"/>
  <c r="AF27" i="104"/>
  <c r="AE27" i="104"/>
  <c r="AQ17" i="104"/>
  <c r="AR17" i="104"/>
  <c r="AE20" i="104"/>
  <c r="AF20" i="104"/>
  <c r="AW20" i="105"/>
  <c r="AX20" i="105"/>
  <c r="R14" i="102"/>
  <c r="Q14" i="102"/>
  <c r="R19" i="43"/>
  <c r="Q19" i="43"/>
  <c r="AX20" i="104"/>
  <c r="AW20" i="104"/>
  <c r="AQ18" i="105"/>
  <c r="AR18" i="105"/>
  <c r="AR21" i="105"/>
  <c r="AQ21" i="105"/>
  <c r="AX19" i="103"/>
  <c r="AW19" i="103"/>
  <c r="AK29" i="104"/>
  <c r="AL29" i="104"/>
  <c r="Q22" i="43"/>
  <c r="R22" i="43"/>
  <c r="AR22" i="103"/>
  <c r="AQ22" i="103"/>
  <c r="AQ27" i="103"/>
  <c r="AR27" i="103"/>
  <c r="AK16" i="105"/>
  <c r="AL16" i="105"/>
  <c r="AL14" i="105"/>
  <c r="AK14" i="105"/>
  <c r="AL17" i="103"/>
  <c r="AK17" i="103"/>
  <c r="AL24" i="103"/>
  <c r="AK24" i="103"/>
  <c r="AD23" i="103"/>
  <c r="AD15" i="103"/>
  <c r="AD21" i="103"/>
  <c r="AD17" i="103"/>
  <c r="AD29" i="103"/>
  <c r="AD16" i="103"/>
  <c r="AD14" i="103"/>
  <c r="AD28" i="103"/>
  <c r="AD13" i="103"/>
  <c r="AD12" i="103"/>
  <c r="AD18" i="103"/>
  <c r="AD24" i="103"/>
  <c r="AD26" i="103"/>
  <c r="AD22" i="103"/>
  <c r="AD25" i="103"/>
  <c r="AD19" i="103"/>
  <c r="AD20" i="103"/>
  <c r="AD11" i="103"/>
  <c r="Q16" i="102"/>
  <c r="R16" i="102"/>
  <c r="AQ14" i="104"/>
  <c r="AR14" i="104"/>
  <c r="R27" i="43"/>
  <c r="Q27" i="43"/>
  <c r="AR24" i="104"/>
  <c r="AQ24" i="104"/>
  <c r="AR11" i="104"/>
  <c r="AQ11" i="104"/>
  <c r="AW24" i="105"/>
  <c r="AX24" i="105"/>
  <c r="R19" i="102"/>
  <c r="Q19" i="102"/>
  <c r="AW12" i="104"/>
  <c r="AX12" i="104"/>
  <c r="AX17" i="104"/>
  <c r="AW17" i="104"/>
  <c r="AQ17" i="105"/>
  <c r="AR17" i="105"/>
  <c r="AX12" i="103"/>
  <c r="AW12" i="103"/>
  <c r="AX21" i="103"/>
  <c r="AW21" i="103"/>
  <c r="AK12" i="104"/>
  <c r="AL12" i="104"/>
  <c r="AR20" i="103"/>
  <c r="AQ20" i="103"/>
  <c r="AR19" i="103"/>
  <c r="AQ19" i="103"/>
  <c r="AK23" i="105"/>
  <c r="AL23" i="105"/>
  <c r="AK15" i="105"/>
  <c r="AL15" i="105"/>
  <c r="AK27" i="103"/>
  <c r="AL27" i="103"/>
  <c r="AK22" i="103"/>
  <c r="AL22" i="103"/>
  <c r="R26" i="102"/>
  <c r="Q26" i="102"/>
  <c r="AX24" i="104"/>
  <c r="AW24" i="104"/>
  <c r="AF22" i="104"/>
  <c r="AE22" i="104"/>
  <c r="AX11" i="105"/>
  <c r="AW11" i="105"/>
  <c r="AR13" i="104"/>
  <c r="AQ13" i="104"/>
  <c r="R23" i="43"/>
  <c r="Q23" i="43"/>
  <c r="AE15" i="104"/>
  <c r="AF15" i="104"/>
  <c r="AW29" i="105"/>
  <c r="AX29" i="105"/>
  <c r="R11" i="102"/>
  <c r="Q11" i="102"/>
  <c r="Q27" i="102"/>
  <c r="R27" i="102"/>
  <c r="AW16" i="104"/>
  <c r="AX16" i="104"/>
  <c r="AX19" i="104"/>
  <c r="AW19" i="104"/>
  <c r="AD27" i="103"/>
  <c r="AQ25" i="105"/>
  <c r="AR25" i="105"/>
  <c r="AW18" i="103"/>
  <c r="AX18" i="103"/>
  <c r="AX15" i="103"/>
  <c r="AW15" i="103"/>
  <c r="AL25" i="104"/>
  <c r="AK25" i="104"/>
  <c r="AQ18" i="103"/>
  <c r="AR18" i="103"/>
  <c r="AQ11" i="103"/>
  <c r="AR11" i="103"/>
  <c r="Q15" i="102"/>
  <c r="R15" i="102"/>
  <c r="AL28" i="105"/>
  <c r="AK28" i="105"/>
  <c r="AK18" i="105"/>
  <c r="AL18" i="105"/>
  <c r="AL20" i="103"/>
  <c r="AK20" i="103"/>
  <c r="AK23" i="103"/>
  <c r="AL23" i="103"/>
  <c r="AK15" i="103"/>
  <c r="AL15" i="103"/>
  <c r="AE18" i="104" l="1"/>
  <c r="AE17" i="104"/>
  <c r="AE13" i="104"/>
  <c r="AF28" i="104"/>
  <c r="AE19" i="104"/>
  <c r="AF24" i="103"/>
  <c r="AE24" i="103"/>
  <c r="AF18" i="103"/>
  <c r="AE18" i="103"/>
  <c r="AF28" i="105"/>
  <c r="AE28" i="105"/>
  <c r="AE17" i="105"/>
  <c r="AF17" i="105"/>
  <c r="AE25" i="103"/>
  <c r="AF25" i="103"/>
  <c r="AE12" i="103"/>
  <c r="AF12" i="103"/>
  <c r="AF11" i="105"/>
  <c r="AE11" i="105"/>
  <c r="AE23" i="105"/>
  <c r="AF23" i="105"/>
  <c r="AE27" i="103"/>
  <c r="AF27" i="103"/>
  <c r="AE13" i="103"/>
  <c r="AF13" i="103"/>
  <c r="AE21" i="105"/>
  <c r="AF21" i="105"/>
  <c r="AE20" i="105"/>
  <c r="AF20" i="105"/>
  <c r="AF28" i="103"/>
  <c r="AE28" i="103"/>
  <c r="AF24" i="105"/>
  <c r="AE24" i="105"/>
  <c r="AF12" i="105"/>
  <c r="AE12" i="105"/>
  <c r="AF29" i="105"/>
  <c r="AE29" i="105"/>
  <c r="AE14" i="105"/>
  <c r="AF14" i="105"/>
  <c r="AE22" i="105"/>
  <c r="AF22" i="105"/>
  <c r="AF14" i="103"/>
  <c r="AE14" i="103"/>
  <c r="AE11" i="103"/>
  <c r="AF11" i="103"/>
  <c r="AF16" i="103"/>
  <c r="AE16" i="103"/>
  <c r="AF13" i="105"/>
  <c r="AE13" i="105"/>
  <c r="AF20" i="103"/>
  <c r="AE20" i="103"/>
  <c r="AE19" i="103"/>
  <c r="AF19" i="103"/>
  <c r="AF17" i="103"/>
  <c r="AE17" i="103"/>
  <c r="AF15" i="105"/>
  <c r="AE15" i="105"/>
  <c r="AF29" i="103"/>
  <c r="AE29" i="103"/>
  <c r="AE14" i="104"/>
  <c r="AF14" i="104"/>
  <c r="AE18" i="105"/>
  <c r="AF18" i="105"/>
  <c r="AE22" i="103"/>
  <c r="AF22" i="103"/>
  <c r="AF15" i="103"/>
  <c r="AE15" i="103"/>
  <c r="AF26" i="104"/>
  <c r="AE26" i="104"/>
  <c r="AF26" i="105"/>
  <c r="AE26" i="105"/>
  <c r="AE21" i="103"/>
  <c r="AF21" i="103"/>
  <c r="AE26" i="103"/>
  <c r="AF26" i="103"/>
  <c r="AE23" i="103"/>
  <c r="AF23" i="103"/>
  <c r="AE19" i="105"/>
  <c r="AF19" i="105"/>
  <c r="AE27" i="105"/>
  <c r="AF27" i="105"/>
  <c r="AF25" i="105"/>
  <c r="AE25" i="105"/>
  <c r="AF16" i="105"/>
  <c r="AE16" i="105"/>
  <c r="F12" i="134" l="1"/>
  <c r="J27" i="164" l="1"/>
  <c r="M15" i="90" l="1"/>
  <c r="M16" i="90"/>
  <c r="M25" i="90"/>
  <c r="M28" i="90"/>
  <c r="M19" i="90"/>
  <c r="M23" i="90"/>
  <c r="M30" i="90"/>
  <c r="M22" i="90"/>
  <c r="M14" i="90"/>
  <c r="M21" i="90"/>
  <c r="M17" i="90"/>
  <c r="M33" i="90"/>
  <c r="M26" i="90"/>
  <c r="M18" i="90"/>
  <c r="M29" i="90"/>
  <c r="M27" i="90"/>
  <c r="M13" i="90"/>
  <c r="M24" i="90"/>
  <c r="M20" i="90"/>
  <c r="M31" i="90"/>
  <c r="O15" i="90" l="1"/>
  <c r="O31" i="90"/>
  <c r="O14" i="90"/>
  <c r="O21" i="90"/>
  <c r="O18" i="90"/>
  <c r="O28" i="90"/>
  <c r="O25" i="90"/>
  <c r="O23" i="90"/>
  <c r="O19" i="90"/>
  <c r="O27" i="90"/>
  <c r="O32" i="90"/>
  <c r="O13" i="90"/>
  <c r="O20" i="90"/>
  <c r="O24" i="90"/>
  <c r="O29" i="90"/>
  <c r="O16" i="90"/>
  <c r="O17" i="90"/>
  <c r="O22" i="90"/>
  <c r="O26" i="90"/>
  <c r="O30" i="90"/>
  <c r="P13" i="90" l="1"/>
  <c r="Q13" i="90"/>
  <c r="P32" i="90"/>
  <c r="Q32" i="90"/>
  <c r="Q27" i="90"/>
  <c r="P27" i="90"/>
  <c r="P19" i="90"/>
  <c r="Q19" i="90"/>
  <c r="P30" i="90"/>
  <c r="Q30" i="90"/>
  <c r="P23" i="90"/>
  <c r="Q23" i="90"/>
  <c r="P26" i="90"/>
  <c r="Q26" i="90"/>
  <c r="P25" i="90"/>
  <c r="Q25" i="90"/>
  <c r="P22" i="90"/>
  <c r="Q22" i="90"/>
  <c r="P28" i="90"/>
  <c r="Q28" i="90"/>
  <c r="P17" i="90"/>
  <c r="Q17" i="90"/>
  <c r="P18" i="90"/>
  <c r="Q18" i="90"/>
  <c r="P16" i="90"/>
  <c r="Q16" i="90"/>
  <c r="Q21" i="90"/>
  <c r="P21" i="90"/>
  <c r="Q29" i="90"/>
  <c r="P29" i="90"/>
  <c r="Q14" i="90"/>
  <c r="P14" i="90"/>
  <c r="P24" i="90"/>
  <c r="Q24" i="90"/>
  <c r="Q31" i="90"/>
  <c r="P31" i="90"/>
  <c r="P20" i="90"/>
  <c r="Q20" i="90"/>
  <c r="Q15" i="90"/>
  <c r="P15" i="90"/>
  <c r="J27" i="162" l="1"/>
  <c r="J27" i="161"/>
  <c r="J27" i="160"/>
  <c r="J27" i="163"/>
  <c r="X27" i="160" l="1"/>
  <c r="X27" i="161"/>
</calcChain>
</file>

<file path=xl/sharedStrings.xml><?xml version="1.0" encoding="utf-8"?>
<sst xmlns="http://schemas.openxmlformats.org/spreadsheetml/2006/main" count="4742" uniqueCount="493">
  <si>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</si>
  <si>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</si>
  <si>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</si>
  <si>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</si>
  <si>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</si>
  <si>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</si>
  <si>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</si>
  <si>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</si>
  <si>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</si>
  <si>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</si>
  <si>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</si>
  <si>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</si>
  <si>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</si>
  <si>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</si>
  <si>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</si>
  <si>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</si>
  <si>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</si>
  <si>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</si>
  <si>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</si>
  <si>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</si>
  <si>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</si>
  <si>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</si>
  <si>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</si>
  <si>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</si>
  <si>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</si>
  <si>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</si>
  <si>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</si>
  <si>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</si>
  <si>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</si>
  <si>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</si>
  <si>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</si>
  <si>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</si>
  <si>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</si>
  <si>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</si>
  <si>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</si>
  <si>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</si>
  <si>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</si>
  <si>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</si>
  <si>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</si>
  <si>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</si>
  <si>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</si>
  <si>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</si>
  <si>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</si>
  <si>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</si>
  <si>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</si>
  <si>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</si>
  <si>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</si>
  <si>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</si>
  <si>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</si>
  <si>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</si>
  <si>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</si>
  <si>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</si>
  <si>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</si>
  <si>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</si>
  <si>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</si>
  <si>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</si>
  <si>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</si>
  <si>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</si>
  <si>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</si>
  <si>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</si>
  <si>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</si>
  <si>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</si>
  <si>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</si>
  <si>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</si>
  <si>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</si>
  <si>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</si>
  <si>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</si>
  <si>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</si>
  <si>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</si>
  <si>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</si>
  <si>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</si>
  <si>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</si>
  <si>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</si>
  <si>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</si>
  <si>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</si>
  <si>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</si>
  <si>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</si>
  <si>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</si>
  <si>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</si>
  <si>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</si>
  <si>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</si>
  <si>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</si>
  <si>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</si>
  <si>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</si>
  <si>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</si>
  <si>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</si>
  <si>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</si>
  <si>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</si>
  <si>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</si>
  <si>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</si>
  <si>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</si>
  <si>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</si>
  <si>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</si>
  <si>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</si>
  <si>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</si>
  <si>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</si>
  <si>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</si>
  <si>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</si>
  <si>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</si>
  <si>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</si>
  <si>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</si>
  <si>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</si>
  <si>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</si>
  <si>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</si>
  <si>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</si>
  <si>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</si>
  <si>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</si>
  <si>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</si>
  <si>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</si>
  <si>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</si>
  <si>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</si>
  <si>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</si>
  <si>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</si>
  <si>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</si>
  <si>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</si>
  <si>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</si>
  <si>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</si>
  <si>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</si>
  <si>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</si>
  <si>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</si>
  <si>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</si>
  <si>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</si>
  <si>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</si>
  <si>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</si>
  <si>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</si>
  <si>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</si>
  <si>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</si>
  <si>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</si>
  <si>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</si>
  <si>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</si>
  <si>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</si>
  <si>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</si>
  <si>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</si>
  <si>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</si>
  <si>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</si>
  <si>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</si>
  <si>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</si>
  <si>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</si>
  <si>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</si>
  <si>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</si>
  <si>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</si>
  <si>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</si>
  <si>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</si>
  <si>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</si>
  <si>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</si>
  <si>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</si>
  <si>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</si>
  <si>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</si>
  <si>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</si>
  <si>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</si>
  <si>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</si>
  <si>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</si>
  <si>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</si>
  <si>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</si>
  <si>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</si>
  <si>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</si>
  <si>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</si>
  <si>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</si>
  <si>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</si>
  <si>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</si>
  <si>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</si>
  <si>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</si>
  <si>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</si>
  <si>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</si>
  <si>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</si>
  <si>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</si>
  <si>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</si>
  <si>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</si>
  <si>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</si>
  <si>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</si>
  <si>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</si>
  <si>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</si>
  <si>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</si>
  <si>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</si>
  <si>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</si>
  <si>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</si>
  <si>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</si>
  <si>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</si>
  <si>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</si>
  <si>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</si>
  <si>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</si>
  <si>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</si>
  <si>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</si>
  <si>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</si>
  <si>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</si>
  <si>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</si>
  <si>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</si>
  <si>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</si>
  <si>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</si>
  <si>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</si>
  <si>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</si>
  <si>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</si>
  <si>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</si>
  <si>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</si>
  <si>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</si>
  <si>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</si>
  <si>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</si>
  <si>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</si>
  <si>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</si>
  <si>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</si>
  <si>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</si>
  <si>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</si>
  <si>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</si>
  <si>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</si>
  <si>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</si>
  <si>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</si>
  <si>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</si>
  <si>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</si>
  <si>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</si>
  <si>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</si>
  <si>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</si>
  <si>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</si>
  <si>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</si>
  <si>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</si>
  <si>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</si>
  <si>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</si>
  <si>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</si>
  <si>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</si>
  <si>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</si>
  <si>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</si>
  <si>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</si>
  <si>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</si>
  <si>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</si>
  <si>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</si>
  <si>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</si>
  <si>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</si>
  <si>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</si>
  <si>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</si>
  <si>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</si>
  <si>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</si>
  <si>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</si>
  <si>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</si>
  <si>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</si>
  <si>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</si>
  <si>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</si>
  <si>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</si>
  <si>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</si>
  <si>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</si>
  <si>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</si>
  <si>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</si>
  <si>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</si>
  <si>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</si>
  <si>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</si>
  <si>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</si>
  <si>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</si>
  <si>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</si>
  <si>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</si>
  <si>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</si>
  <si>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</si>
  <si>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</si>
  <si>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</si>
  <si>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</si>
  <si>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</si>
  <si>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</si>
  <si>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</si>
  <si>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</si>
  <si>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</si>
  <si>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</si>
  <si>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</si>
  <si>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</si>
  <si>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</si>
  <si>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</si>
  <si>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</si>
  <si>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</si>
  <si>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</si>
  <si>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</si>
  <si>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</si>
  <si>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</si>
  <si>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</si>
  <si>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</si>
  <si>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</si>
  <si>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</si>
  <si>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</si>
  <si>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</si>
  <si>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</si>
  <si>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</si>
  <si>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</si>
  <si>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</si>
  <si>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</si>
  <si>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</si>
  <si>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</si>
  <si>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</si>
  <si>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</si>
  <si>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</si>
  <si>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</si>
  <si>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</si>
  <si>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</si>
  <si>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</si>
  <si>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</si>
  <si>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</si>
  <si>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</si>
  <si>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</si>
  <si>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</si>
  <si>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</si>
  <si>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</si>
  <si>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</si>
  <si>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</si>
  <si>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</si>
  <si>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</si>
  <si>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</si>
  <si>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</si>
  <si>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</si>
  <si>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</si>
  <si>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</si>
  <si>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</si>
  <si>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</si>
  <si>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</si>
  <si>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</si>
  <si>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</si>
  <si>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</si>
  <si>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</si>
  <si>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</si>
  <si>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</si>
  <si>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</si>
  <si>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</si>
  <si>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</si>
  <si>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</si>
  <si>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</si>
  <si>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</si>
  <si>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</si>
  <si>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</si>
  <si>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</si>
  <si>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</si>
  <si>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</si>
  <si>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</si>
  <si>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</si>
  <si>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</si>
  <si>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</si>
  <si>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</si>
  <si>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</si>
  <si>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</si>
  <si>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</si>
  <si>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</si>
  <si>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</si>
  <si>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</si>
  <si>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</si>
  <si>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</si>
  <si>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</si>
  <si>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</si>
  <si>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</si>
  <si>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</si>
  <si>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</si>
  <si>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</si>
  <si>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</si>
  <si>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</si>
  <si>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</si>
  <si>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</si>
  <si>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</si>
  <si>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</si>
  <si>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</si>
  <si>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</si>
  <si>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</si>
  <si>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</si>
  <si>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</si>
  <si>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</si>
  <si>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</si>
  <si>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</si>
  <si>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</si>
  <si>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</si>
  <si>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</si>
  <si>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</si>
  <si>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</si>
  <si>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</si>
  <si>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</si>
  <si>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</si>
  <si>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</si>
  <si>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</si>
  <si>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</si>
  <si>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</si>
  <si>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</si>
  <si>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</si>
  <si>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</si>
  <si>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</si>
  <si>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</si>
  <si>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</si>
  <si>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</si>
  <si>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</si>
  <si>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</si>
  <si>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</si>
  <si>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</si>
  <si>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</si>
  <si>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</si>
  <si>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</si>
  <si>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</si>
  <si>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</si>
  <si>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</si>
  <si>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</si>
  <si>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</si>
  <si>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</si>
  <si>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</si>
  <si>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</si>
  <si>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</si>
  <si>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</si>
  <si>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</si>
  <si>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</si>
  <si>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</si>
  <si>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</si>
  <si>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</si>
  <si>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</si>
  <si>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</si>
  <si>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</si>
  <si>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</si>
  <si>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</si>
  <si>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</si>
  <si>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</si>
  <si>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</si>
  <si>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</si>
  <si>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</si>
  <si>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</si>
  <si>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</si>
  <si>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</si>
  <si>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</si>
  <si>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</si>
  <si>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</si>
  <si>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</si>
  <si>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</si>
  <si>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</si>
  <si>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</si>
  <si>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</si>
  <si>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</si>
  <si>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</si>
  <si>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</si>
  <si>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</si>
  <si>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</si>
  <si>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</si>
  <si>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</si>
  <si>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</si>
  <si>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</si>
  <si>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</si>
  <si>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</si>
  <si>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</si>
  <si>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</si>
  <si>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</si>
  <si>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</si>
  <si>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</si>
  <si>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</si>
  <si>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</si>
  <si>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</si>
  <si>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</si>
  <si>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</si>
  <si>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</si>
  <si>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</si>
  <si>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</si>
  <si>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</si>
  <si>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</si>
  <si>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</si>
  <si>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</si>
  <si>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</si>
  <si>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</si>
  <si>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</si>
  <si>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</si>
  <si>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</si>
  <si>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</si>
  <si>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</si>
  <si>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</si>
  <si>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</si>
  <si>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</si>
  <si>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</si>
  <si>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</si>
  <si>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</si>
  <si>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</si>
  <si>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</si>
  <si>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</si>
  <si>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</si>
  <si>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</si>
  <si>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</si>
  <si>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</si>
  <si>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</si>
  <si>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</si>
  <si>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</si>
  <si>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</si>
  <si>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</si>
  <si>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</si>
  <si>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t xml:space="preserve">(1) Cifras INE de población referidas al 01/01/2023. Publicado Censo de Población Anual el 13/12/2023 </t>
  </si>
  <si>
    <t>(1) Cifras INE de población referidas al 01/01/2023. Real Decreto 1085/2023, de 5 de diciembre BOE 23.12.22.</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</si>
  <si>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</si>
  <si>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</si>
  <si>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</si>
  <si>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</si>
  <si>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</si>
  <si>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</si>
  <si>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</si>
  <si>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</si>
  <si>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</si>
  <si>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</si>
  <si>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</si>
  <si>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</si>
  <si>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</si>
  <si>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</si>
  <si>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</si>
  <si>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</si>
  <si>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Situación a 30 de septiembre de 2024</t>
  </si>
  <si>
    <t>Tiempo de resolución calculado sobre las Resoluciones realizadas entre el 1 de octubre de 2023 y el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</si>
</sst>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
      <sz val="10"/>
      <color rgb="FF000000"/>
      <name val="ARIAL"/>
    </font>
    <font>
      <sz val="11"/>
      <color rgb="FF9C6500"/>
      <name val="Calibri"/>
      <family val="2"/>
      <scheme val="minor"/>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19">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s>
  <cellStyleXfs count="213">
    <xf numFmtId="0" fontId="0" fillId="0" borderId="0" applyBorder="0"/>
    <xf numFmtId="164" fontId="12" fillId="0" borderId="0" applyFont="0" applyFill="0" applyBorder="0" applyAlignment="0" applyProtection="0"/>
    <xf numFmtId="0" fontId="51" fillId="0" borderId="0"/>
    <xf numFmtId="0" fontId="12" fillId="0" borderId="0"/>
    <xf numFmtId="0" fontId="12" fillId="0" borderId="0"/>
    <xf numFmtId="0" fontId="12" fillId="0" borderId="0"/>
    <xf numFmtId="0" fontId="12" fillId="0" borderId="0" applyBorder="0"/>
    <xf numFmtId="0" fontId="12" fillId="0" borderId="0" applyBorder="0"/>
    <xf numFmtId="9" fontId="12" fillId="0" borderId="0" applyFont="0" applyFill="0" applyBorder="0" applyAlignment="0" applyProtection="0"/>
    <xf numFmtId="9" fontId="12" fillId="0" borderId="0" applyFont="0" applyFill="0" applyBorder="0" applyAlignment="0" applyProtection="0"/>
    <xf numFmtId="0" fontId="12" fillId="0" borderId="0"/>
    <xf numFmtId="9" fontId="11"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0" fontId="11" fillId="0" borderId="0"/>
    <xf numFmtId="9" fontId="10" fillId="0" borderId="0" applyFont="0" applyFill="0" applyBorder="0" applyAlignment="0" applyProtection="0"/>
    <xf numFmtId="0" fontId="12" fillId="0" borderId="0" applyBorder="0"/>
    <xf numFmtId="0" fontId="10" fillId="0" borderId="0"/>
    <xf numFmtId="0" fontId="91" fillId="0" borderId="0" applyNumberFormat="0" applyFill="0" applyBorder="0" applyAlignment="0" applyProtection="0"/>
    <xf numFmtId="0" fontId="9" fillId="0" borderId="0"/>
    <xf numFmtId="9" fontId="9" fillId="0" borderId="0" applyFont="0" applyFill="0" applyBorder="0" applyAlignment="0" applyProtection="0"/>
    <xf numFmtId="169" fontId="12" fillId="0" borderId="0" applyFont="0" applyFill="0" applyBorder="0" applyAlignment="0" applyProtection="0"/>
    <xf numFmtId="0" fontId="92" fillId="0" borderId="0"/>
    <xf numFmtId="0" fontId="93" fillId="0" borderId="0" applyNumberFormat="0" applyFill="0" applyBorder="0" applyAlignment="0" applyProtection="0"/>
    <xf numFmtId="0" fontId="94" fillId="0" borderId="21" applyNumberFormat="0" applyFill="0" applyAlignment="0" applyProtection="0"/>
    <xf numFmtId="0" fontId="95" fillId="0" borderId="22" applyNumberFormat="0" applyFill="0" applyAlignment="0" applyProtection="0"/>
    <xf numFmtId="0" fontId="96" fillId="0" borderId="23" applyNumberFormat="0" applyFill="0" applyAlignment="0" applyProtection="0"/>
    <xf numFmtId="0" fontId="96" fillId="0" borderId="0" applyNumberFormat="0" applyFill="0" applyBorder="0" applyAlignment="0" applyProtection="0"/>
    <xf numFmtId="0" fontId="97" fillId="7" borderId="0" applyNumberFormat="0" applyBorder="0" applyAlignment="0" applyProtection="0"/>
    <xf numFmtId="0" fontId="98" fillId="8" borderId="0" applyNumberFormat="0" applyBorder="0" applyAlignment="0" applyProtection="0"/>
    <xf numFmtId="0" fontId="99" fillId="9" borderId="0" applyNumberFormat="0" applyBorder="0" applyAlignment="0" applyProtection="0"/>
    <xf numFmtId="0" fontId="100" fillId="10" borderId="24" applyNumberFormat="0" applyAlignment="0" applyProtection="0"/>
    <xf numFmtId="0" fontId="101" fillId="11" borderId="25" applyNumberFormat="0" applyAlignment="0" applyProtection="0"/>
    <xf numFmtId="0" fontId="102" fillId="11" borderId="24" applyNumberFormat="0" applyAlignment="0" applyProtection="0"/>
    <xf numFmtId="0" fontId="103" fillId="0" borderId="26" applyNumberFormat="0" applyFill="0" applyAlignment="0" applyProtection="0"/>
    <xf numFmtId="0" fontId="50" fillId="12" borderId="27" applyNumberFormat="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29" applyNumberFormat="0" applyFill="0" applyAlignment="0" applyProtection="0"/>
    <xf numFmtId="0" fontId="49"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49"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49"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49"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49"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49"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07" fillId="0" borderId="0"/>
    <xf numFmtId="0" fontId="8" fillId="13" borderId="28" applyNumberFormat="0" applyFont="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0"/>
    <xf numFmtId="0" fontId="111" fillId="0" borderId="0"/>
    <xf numFmtId="0" fontId="7" fillId="13" borderId="28" applyNumberFormat="0" applyFont="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0"/>
    <xf numFmtId="0" fontId="12"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2" fillId="0" borderId="0"/>
    <xf numFmtId="0" fontId="3" fillId="13" borderId="28"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2" fillId="0" borderId="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12" fillId="0" borderId="0"/>
    <xf numFmtId="0" fontId="2" fillId="13" borderId="28"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14" fillId="0" borderId="0"/>
    <xf numFmtId="0" fontId="12" fillId="0" borderId="0"/>
    <xf numFmtId="0" fontId="1" fillId="13" borderId="28"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44" fontId="12" fillId="0" borderId="0" applyFont="0" applyFill="0" applyBorder="0" applyAlignment="0" applyProtection="0"/>
    <xf numFmtId="9" fontId="1" fillId="0" borderId="0" applyFont="0" applyFill="0" applyBorder="0" applyAlignment="0" applyProtection="0"/>
    <xf numFmtId="0" fontId="215" fillId="9" borderId="0" applyNumberFormat="0" applyBorder="0" applyAlignment="0" applyProtection="0"/>
    <xf numFmtId="0" fontId="12" fillId="0" borderId="0"/>
    <xf numFmtId="0" fontId="49" fillId="17" borderId="0" applyNumberFormat="0" applyBorder="0" applyAlignment="0" applyProtection="0"/>
    <xf numFmtId="0" fontId="49" fillId="21" borderId="0" applyNumberFormat="0" applyBorder="0" applyAlignment="0" applyProtection="0"/>
    <xf numFmtId="0" fontId="49" fillId="25"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7" borderId="0" applyNumberFormat="0" applyBorder="0" applyAlignment="0" applyProtection="0"/>
    <xf numFmtId="0" fontId="12" fillId="0" borderId="0"/>
    <xf numFmtId="0" fontId="12" fillId="0" borderId="0"/>
    <xf numFmtId="0" fontId="108" fillId="0" borderId="0" applyNumberFormat="0" applyFill="0" applyBorder="0" applyAlignment="0" applyProtection="0"/>
    <xf numFmtId="0" fontId="109" fillId="0" borderId="0" applyNumberFormat="0" applyFill="0" applyBorder="0" applyAlignment="0" applyProtection="0"/>
    <xf numFmtId="0" fontId="12" fillId="0" borderId="0" applyBorder="0"/>
    <xf numFmtId="0" fontId="51" fillId="0" borderId="0"/>
    <xf numFmtId="9" fontId="12"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91" fillId="0" borderId="0" applyNumberFormat="0" applyFill="0" applyBorder="0" applyAlignment="0" applyProtection="0"/>
    <xf numFmtId="0" fontId="1" fillId="0" borderId="0"/>
    <xf numFmtId="9" fontId="1" fillId="0" borderId="0" applyFont="0" applyFill="0" applyBorder="0" applyAlignment="0" applyProtection="0"/>
    <xf numFmtId="43" fontId="12" fillId="0" borderId="0" applyFont="0" applyFill="0" applyBorder="0" applyAlignment="0" applyProtection="0"/>
    <xf numFmtId="0" fontId="51" fillId="0" borderId="0"/>
    <xf numFmtId="0" fontId="99" fillId="9"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2" fillId="0" borderId="0"/>
    <xf numFmtId="0" fontId="1" fillId="13" borderId="28" applyNumberFormat="0" applyFont="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51" fillId="0" borderId="0"/>
  </cellStyleXfs>
  <cellXfs count="1716">
    <xf numFmtId="0" fontId="0" fillId="0" borderId="0" xfId="0"/>
    <xf numFmtId="0" fontId="13" fillId="0" borderId="0" xfId="0" applyFont="1" applyAlignment="1">
      <alignment vertical="center" wrapText="1"/>
    </xf>
    <xf numFmtId="0" fontId="0" fillId="0" borderId="0" xfId="0" applyAlignment="1">
      <alignment vertical="center"/>
    </xf>
    <xf numFmtId="0" fontId="14" fillId="0" borderId="0" xfId="0" applyFont="1" applyAlignment="1">
      <alignment vertical="center" wrapText="1"/>
    </xf>
    <xf numFmtId="0" fontId="14" fillId="0" borderId="0" xfId="0" applyFont="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3" fontId="13" fillId="0" borderId="0" xfId="0" applyNumberFormat="1" applyFont="1" applyAlignment="1">
      <alignment vertical="center" wrapText="1"/>
    </xf>
    <xf numFmtId="0" fontId="17" fillId="0" borderId="0" xfId="0" applyFont="1" applyBorder="1" applyAlignment="1">
      <alignment vertical="center" wrapText="1"/>
    </xf>
    <xf numFmtId="0" fontId="14" fillId="0" borderId="0" xfId="0" applyFont="1" applyBorder="1" applyAlignment="1">
      <alignment vertical="center" wrapText="1"/>
    </xf>
    <xf numFmtId="0" fontId="13" fillId="0" borderId="0" xfId="0" applyFont="1" applyAlignment="1">
      <alignment horizontal="left" vertical="center"/>
    </xf>
    <xf numFmtId="0" fontId="30" fillId="0" borderId="0" xfId="0" applyFont="1" applyAlignment="1">
      <alignment horizontal="center"/>
    </xf>
    <xf numFmtId="0" fontId="31" fillId="0" borderId="0" xfId="0" applyFont="1" applyAlignment="1">
      <alignment horizontal="right" vertical="center"/>
    </xf>
    <xf numFmtId="0" fontId="33" fillId="0" borderId="0" xfId="0" applyFont="1" applyAlignment="1">
      <alignment vertical="center" wrapText="1"/>
    </xf>
    <xf numFmtId="2" fontId="35" fillId="0" borderId="0" xfId="0" applyNumberFormat="1" applyFont="1" applyAlignment="1">
      <alignment horizontal="left" vertical="center" wrapText="1"/>
    </xf>
    <xf numFmtId="3" fontId="13" fillId="0" borderId="0" xfId="0" applyNumberFormat="1" applyFont="1" applyAlignment="1">
      <alignment horizontal="left" vertical="center"/>
    </xf>
    <xf numFmtId="0" fontId="13" fillId="0" borderId="0" xfId="0" applyFont="1" applyBorder="1" applyAlignment="1">
      <alignment horizontal="left" vertical="center"/>
    </xf>
    <xf numFmtId="0" fontId="30" fillId="0" borderId="0" xfId="0" applyFont="1"/>
    <xf numFmtId="0" fontId="14" fillId="0" borderId="0" xfId="0" applyFont="1" applyAlignment="1">
      <alignment horizontal="center" vertical="center"/>
    </xf>
    <xf numFmtId="0" fontId="14" fillId="0" borderId="0" xfId="0" applyFont="1" applyBorder="1" applyAlignment="1">
      <alignment horizontal="center" vertical="center"/>
    </xf>
    <xf numFmtId="0" fontId="39" fillId="0" borderId="0" xfId="0" applyFont="1" applyBorder="1" applyAlignment="1">
      <alignment vertical="center" wrapText="1"/>
    </xf>
    <xf numFmtId="0" fontId="13" fillId="0" borderId="0" xfId="0" applyFont="1" applyBorder="1" applyAlignment="1">
      <alignment vertical="center" wrapText="1"/>
    </xf>
    <xf numFmtId="0" fontId="52" fillId="0" borderId="0" xfId="0" applyFont="1" applyAlignment="1">
      <alignment vertical="center"/>
    </xf>
    <xf numFmtId="0" fontId="0" fillId="0" borderId="0" xfId="0" applyBorder="1" applyAlignment="1">
      <alignment vertical="center"/>
    </xf>
    <xf numFmtId="0" fontId="43" fillId="0" borderId="0" xfId="0" applyFont="1" applyAlignment="1">
      <alignment vertical="center" wrapText="1"/>
    </xf>
    <xf numFmtId="0" fontId="54" fillId="0" borderId="0" xfId="0" applyFont="1" applyAlignment="1">
      <alignment vertical="center"/>
    </xf>
    <xf numFmtId="0" fontId="56" fillId="0" borderId="0" xfId="0" applyFont="1"/>
    <xf numFmtId="4" fontId="46" fillId="0" borderId="9" xfId="0" applyNumberFormat="1" applyFont="1" applyBorder="1" applyAlignment="1">
      <alignment horizontal="center" vertical="center"/>
    </xf>
    <xf numFmtId="4" fontId="46" fillId="0" borderId="11" xfId="0" applyNumberFormat="1" applyFont="1" applyBorder="1" applyAlignment="1">
      <alignment horizontal="center" vertical="center"/>
    </xf>
    <xf numFmtId="4" fontId="46" fillId="0" borderId="11" xfId="0" applyNumberFormat="1" applyFont="1" applyBorder="1" applyAlignment="1">
      <alignment horizontal="center" vertical="center" wrapText="1"/>
    </xf>
    <xf numFmtId="4" fontId="46" fillId="0" borderId="6" xfId="0" applyNumberFormat="1" applyFont="1" applyBorder="1" applyAlignment="1">
      <alignment horizontal="center" vertical="center" wrapText="1"/>
    </xf>
    <xf numFmtId="0" fontId="51" fillId="0" borderId="0" xfId="2" applyAlignment="1">
      <alignment vertical="center"/>
    </xf>
    <xf numFmtId="0" fontId="15" fillId="0" borderId="0" xfId="2" applyFont="1" applyAlignment="1">
      <alignment vertical="center"/>
    </xf>
    <xf numFmtId="0" fontId="31" fillId="0" borderId="0" xfId="2" applyFont="1" applyAlignment="1">
      <alignment horizontal="right" vertical="center"/>
    </xf>
    <xf numFmtId="0" fontId="37" fillId="0" borderId="0" xfId="2" applyFont="1" applyAlignment="1">
      <alignment vertical="center"/>
    </xf>
    <xf numFmtId="0" fontId="13" fillId="0" borderId="0" xfId="2" applyFont="1" applyAlignment="1">
      <alignment horizontal="left" vertical="center"/>
    </xf>
    <xf numFmtId="0" fontId="32" fillId="0" borderId="0" xfId="2" applyFont="1" applyAlignment="1">
      <alignment horizontal="left" vertical="center"/>
    </xf>
    <xf numFmtId="0" fontId="14" fillId="0" borderId="0" xfId="2" applyFont="1" applyAlignment="1">
      <alignment horizontal="left" vertical="center"/>
    </xf>
    <xf numFmtId="0" fontId="29" fillId="0" borderId="0" xfId="2" applyFont="1" applyAlignment="1">
      <alignment horizontal="center" vertical="center" wrapText="1"/>
    </xf>
    <xf numFmtId="0" fontId="19" fillId="0" borderId="0" xfId="2" applyFont="1" applyAlignment="1">
      <alignment vertical="center" wrapText="1"/>
    </xf>
    <xf numFmtId="0" fontId="29" fillId="0" borderId="0" xfId="2" applyFont="1" applyAlignment="1">
      <alignment vertical="center" wrapText="1"/>
    </xf>
    <xf numFmtId="0" fontId="27" fillId="0" borderId="0" xfId="2" applyFont="1" applyAlignment="1">
      <alignment horizontal="center" vertical="center" wrapText="1"/>
    </xf>
    <xf numFmtId="0" fontId="28" fillId="0" borderId="0" xfId="2" applyFont="1" applyAlignment="1">
      <alignment vertical="center" wrapText="1"/>
    </xf>
    <xf numFmtId="0" fontId="28" fillId="0" borderId="7" xfId="2" applyFont="1" applyBorder="1" applyAlignment="1">
      <alignment horizontal="center" vertical="center" wrapText="1"/>
    </xf>
    <xf numFmtId="0" fontId="28" fillId="0" borderId="6" xfId="2" applyFont="1" applyBorder="1" applyAlignment="1">
      <alignment horizontal="center" vertical="center" wrapText="1"/>
    </xf>
    <xf numFmtId="0" fontId="27" fillId="0" borderId="0" xfId="2" applyFont="1" applyAlignment="1">
      <alignment vertical="center" wrapText="1"/>
    </xf>
    <xf numFmtId="0" fontId="20" fillId="0" borderId="0" xfId="2" applyFont="1" applyAlignment="1">
      <alignment horizontal="center" vertical="center" wrapText="1"/>
    </xf>
    <xf numFmtId="0" fontId="21" fillId="0" borderId="0" xfId="2" applyFont="1" applyAlignment="1">
      <alignment horizontal="center" vertical="center" wrapText="1"/>
    </xf>
    <xf numFmtId="0" fontId="22" fillId="0" borderId="0" xfId="2" applyFont="1" applyAlignment="1">
      <alignment vertical="center" wrapText="1"/>
    </xf>
    <xf numFmtId="0" fontId="20" fillId="0" borderId="0" xfId="2" applyFont="1" applyAlignment="1">
      <alignment vertical="center" wrapText="1"/>
    </xf>
    <xf numFmtId="0" fontId="23" fillId="0" borderId="0" xfId="2" applyFont="1" applyAlignment="1">
      <alignment horizontal="center" vertical="center" wrapText="1"/>
    </xf>
    <xf numFmtId="0" fontId="25" fillId="0" borderId="5" xfId="2" applyFont="1" applyBorder="1" applyAlignment="1">
      <alignment horizontal="left" vertical="center" wrapText="1"/>
    </xf>
    <xf numFmtId="3" fontId="24" fillId="0" borderId="0" xfId="2" applyNumberFormat="1" applyFont="1" applyAlignment="1">
      <alignment vertical="center" wrapText="1"/>
    </xf>
    <xf numFmtId="3" fontId="24" fillId="0" borderId="10" xfId="2" applyNumberFormat="1" applyFont="1" applyBorder="1" applyAlignment="1" applyProtection="1">
      <alignment horizontal="center" vertical="center"/>
      <protection locked="0"/>
    </xf>
    <xf numFmtId="4" fontId="46" fillId="0" borderId="9" xfId="2" applyNumberFormat="1" applyFont="1" applyBorder="1" applyAlignment="1">
      <alignment horizontal="center" vertical="center"/>
    </xf>
    <xf numFmtId="3" fontId="24" fillId="3" borderId="10" xfId="2" applyNumberFormat="1" applyFont="1" applyFill="1" applyBorder="1" applyAlignment="1" applyProtection="1">
      <alignment horizontal="center" vertical="center"/>
      <protection locked="0"/>
    </xf>
    <xf numFmtId="165" fontId="46" fillId="0" borderId="9" xfId="1" applyNumberFormat="1" applyFont="1" applyBorder="1" applyAlignment="1">
      <alignment horizontal="center" vertical="center"/>
    </xf>
    <xf numFmtId="0" fontId="42" fillId="0" borderId="0" xfId="2" applyFont="1" applyAlignment="1">
      <alignment vertical="center" wrapText="1"/>
    </xf>
    <xf numFmtId="0" fontId="23" fillId="0" borderId="0" xfId="2" applyFont="1" applyAlignment="1">
      <alignment vertical="center" wrapText="1"/>
    </xf>
    <xf numFmtId="0" fontId="25" fillId="0" borderId="4" xfId="2" applyFont="1" applyBorder="1" applyAlignment="1">
      <alignment horizontal="left" vertical="center" wrapText="1"/>
    </xf>
    <xf numFmtId="3" fontId="24" fillId="0" borderId="12" xfId="2" applyNumberFormat="1" applyFont="1" applyBorder="1" applyAlignment="1" applyProtection="1">
      <alignment horizontal="center" vertical="center"/>
      <protection locked="0"/>
    </xf>
    <xf numFmtId="4" fontId="46" fillId="0" borderId="11" xfId="2" applyNumberFormat="1" applyFont="1" applyBorder="1" applyAlignment="1">
      <alignment horizontal="center" vertical="center"/>
    </xf>
    <xf numFmtId="3" fontId="24" fillId="3" borderId="12" xfId="2" applyNumberFormat="1" applyFont="1" applyFill="1" applyBorder="1" applyAlignment="1" applyProtection="1">
      <alignment horizontal="center" vertical="center"/>
      <protection locked="0"/>
    </xf>
    <xf numFmtId="165" fontId="46" fillId="0" borderId="11" xfId="1" applyNumberFormat="1" applyFont="1" applyBorder="1" applyAlignment="1">
      <alignment horizontal="center" vertical="center"/>
    </xf>
    <xf numFmtId="3" fontId="24" fillId="0" borderId="12" xfId="2" applyNumberFormat="1" applyFont="1" applyBorder="1" applyAlignment="1" applyProtection="1">
      <alignment horizontal="center" vertical="center" wrapText="1"/>
      <protection locked="0"/>
    </xf>
    <xf numFmtId="0" fontId="26" fillId="0" borderId="0" xfId="2" applyFont="1" applyAlignment="1">
      <alignment horizontal="center" vertical="center" wrapText="1"/>
    </xf>
    <xf numFmtId="0" fontId="26" fillId="0" borderId="0" xfId="2" applyFont="1" applyAlignment="1">
      <alignment vertical="center" wrapText="1"/>
    </xf>
    <xf numFmtId="3" fontId="24" fillId="3" borderId="12" xfId="2" applyNumberFormat="1" applyFont="1" applyFill="1" applyBorder="1" applyAlignment="1" applyProtection="1">
      <alignment horizontal="center" vertical="center" wrapText="1"/>
      <protection locked="0"/>
    </xf>
    <xf numFmtId="4" fontId="46" fillId="0" borderId="11" xfId="2" applyNumberFormat="1" applyFont="1" applyBorder="1" applyAlignment="1">
      <alignment horizontal="center" vertical="center" wrapText="1"/>
    </xf>
    <xf numFmtId="165" fontId="46" fillId="0" borderId="11" xfId="1" applyNumberFormat="1" applyFont="1" applyBorder="1" applyAlignment="1">
      <alignment horizontal="center" vertical="center" wrapText="1"/>
    </xf>
    <xf numFmtId="0" fontId="25" fillId="0" borderId="3" xfId="2" applyFont="1" applyBorder="1" applyAlignment="1">
      <alignment horizontal="left" vertical="center" wrapText="1"/>
    </xf>
    <xf numFmtId="3" fontId="24" fillId="0" borderId="7" xfId="2" applyNumberFormat="1" applyFont="1" applyBorder="1" applyAlignment="1" applyProtection="1">
      <alignment horizontal="center" vertical="center" wrapText="1"/>
      <protection locked="0"/>
    </xf>
    <xf numFmtId="4" fontId="46" fillId="0" borderId="6" xfId="2" applyNumberFormat="1" applyFont="1" applyBorder="1" applyAlignment="1">
      <alignment horizontal="center" vertical="center" wrapText="1"/>
    </xf>
    <xf numFmtId="3" fontId="24" fillId="3" borderId="7" xfId="2" applyNumberFormat="1" applyFont="1" applyFill="1" applyBorder="1" applyAlignment="1" applyProtection="1">
      <alignment horizontal="center" vertical="center" wrapText="1"/>
      <protection locked="0"/>
    </xf>
    <xf numFmtId="165" fontId="46" fillId="0" borderId="6" xfId="1" applyNumberFormat="1" applyFont="1" applyBorder="1" applyAlignment="1">
      <alignment horizontal="center" vertical="center" wrapText="1"/>
    </xf>
    <xf numFmtId="0" fontId="48" fillId="0" borderId="0" xfId="2" applyFont="1" applyAlignment="1">
      <alignment horizontal="center" vertical="center" wrapText="1"/>
    </xf>
    <xf numFmtId="165" fontId="48" fillId="0" borderId="0" xfId="1" applyNumberFormat="1" applyFont="1" applyBorder="1" applyAlignment="1">
      <alignment horizontal="center" vertical="center" wrapText="1"/>
    </xf>
    <xf numFmtId="0" fontId="14" fillId="0" borderId="0" xfId="2" applyFont="1" applyAlignment="1">
      <alignment vertical="center" wrapText="1"/>
    </xf>
    <xf numFmtId="0" fontId="19" fillId="0" borderId="2" xfId="2" applyFont="1" applyBorder="1" applyAlignment="1">
      <alignment horizontal="left" vertical="center" wrapText="1"/>
    </xf>
    <xf numFmtId="3" fontId="19" fillId="0" borderId="1" xfId="2" applyNumberFormat="1" applyFont="1" applyBorder="1" applyAlignment="1">
      <alignment horizontal="center" vertical="center" wrapText="1"/>
    </xf>
    <xf numFmtId="4" fontId="47" fillId="0" borderId="8" xfId="2" applyNumberFormat="1" applyFont="1" applyBorder="1" applyAlignment="1">
      <alignment horizontal="center" vertical="center" wrapText="1"/>
    </xf>
    <xf numFmtId="165" fontId="47" fillId="0" borderId="8" xfId="1" applyNumberFormat="1" applyFont="1" applyBorder="1" applyAlignment="1">
      <alignment horizontal="center" vertical="center" wrapText="1"/>
    </xf>
    <xf numFmtId="0" fontId="17" fillId="0" borderId="0" xfId="2" applyFont="1" applyAlignment="1">
      <alignment vertical="center" wrapText="1"/>
    </xf>
    <xf numFmtId="0" fontId="54" fillId="0" borderId="0" xfId="2" applyFont="1" applyAlignment="1">
      <alignment vertical="center" wrapText="1"/>
    </xf>
    <xf numFmtId="2" fontId="35" fillId="0" borderId="0" xfId="2" applyNumberFormat="1" applyFont="1" applyAlignment="1">
      <alignment vertical="center" wrapText="1"/>
    </xf>
    <xf numFmtId="0" fontId="32" fillId="0" borderId="0" xfId="2" applyFont="1" applyAlignment="1">
      <alignment vertical="center" wrapText="1"/>
    </xf>
    <xf numFmtId="2" fontId="34" fillId="0" borderId="0" xfId="2" applyNumberFormat="1" applyFont="1" applyAlignment="1">
      <alignment vertical="center" wrapText="1"/>
    </xf>
    <xf numFmtId="0" fontId="13" fillId="0" borderId="0" xfId="2" applyFont="1" applyAlignment="1">
      <alignment vertical="center" wrapText="1"/>
    </xf>
    <xf numFmtId="0" fontId="33" fillId="0" borderId="0" xfId="2" applyFont="1" applyAlignment="1">
      <alignment vertical="center" wrapText="1"/>
    </xf>
    <xf numFmtId="10" fontId="13" fillId="0" borderId="0" xfId="2" applyNumberFormat="1" applyFont="1" applyAlignment="1">
      <alignment vertical="center" wrapText="1"/>
    </xf>
    <xf numFmtId="0" fontId="36" fillId="0" borderId="6" xfId="2" applyFont="1" applyBorder="1" applyAlignment="1">
      <alignment horizontal="center" vertical="center" wrapText="1"/>
    </xf>
    <xf numFmtId="0" fontId="44" fillId="0" borderId="0" xfId="2" applyFont="1"/>
    <xf numFmtId="0" fontId="44" fillId="0" borderId="0" xfId="2" applyFont="1" applyAlignment="1">
      <alignment horizontal="left" vertical="center" wrapText="1"/>
    </xf>
    <xf numFmtId="0" fontId="44" fillId="0" borderId="0" xfId="2" applyFont="1" applyAlignment="1">
      <alignment vertical="center" wrapText="1"/>
    </xf>
    <xf numFmtId="0" fontId="0" fillId="4" borderId="0" xfId="0" applyFill="1" applyBorder="1"/>
    <xf numFmtId="0" fontId="57" fillId="0" borderId="0" xfId="0" applyFont="1"/>
    <xf numFmtId="0" fontId="60" fillId="0" borderId="0" xfId="0" applyFont="1" applyAlignment="1">
      <alignment horizontal="left" vertical="center"/>
    </xf>
    <xf numFmtId="0" fontId="59" fillId="0" borderId="0" xfId="0" applyFont="1"/>
    <xf numFmtId="0" fontId="58" fillId="0" borderId="0" xfId="0" applyFont="1" applyAlignment="1">
      <alignment vertical="center"/>
    </xf>
    <xf numFmtId="0" fontId="57" fillId="4" borderId="0" xfId="0" applyFont="1" applyFill="1" applyBorder="1"/>
    <xf numFmtId="0" fontId="49" fillId="4" borderId="0" xfId="0" applyFont="1" applyFill="1" applyBorder="1"/>
    <xf numFmtId="3" fontId="57" fillId="4" borderId="0" xfId="0" applyNumberFormat="1" applyFont="1" applyFill="1" applyBorder="1"/>
    <xf numFmtId="10" fontId="57" fillId="4" borderId="0" xfId="0" applyNumberFormat="1" applyFont="1" applyFill="1" applyBorder="1"/>
    <xf numFmtId="0" fontId="50" fillId="4" borderId="0" xfId="0" applyFont="1" applyFill="1" applyBorder="1"/>
    <xf numFmtId="3" fontId="50" fillId="4" borderId="0" xfId="0" applyNumberFormat="1" applyFont="1" applyFill="1" applyBorder="1"/>
    <xf numFmtId="10" fontId="50" fillId="4" borderId="0" xfId="0" applyNumberFormat="1" applyFont="1" applyFill="1" applyBorder="1"/>
    <xf numFmtId="0" fontId="18" fillId="0" borderId="0" xfId="0" applyFont="1" applyBorder="1" applyAlignment="1">
      <alignment horizontal="left" vertical="center" wrapText="1"/>
    </xf>
    <xf numFmtId="3" fontId="24" fillId="0" borderId="10" xfId="0" applyNumberFormat="1" applyFont="1" applyBorder="1" applyAlignment="1" applyProtection="1">
      <alignment horizontal="center" vertical="center"/>
      <protection locked="0"/>
    </xf>
    <xf numFmtId="3" fontId="24" fillId="0" borderId="12" xfId="0" applyNumberFormat="1" applyFont="1" applyBorder="1" applyAlignment="1" applyProtection="1">
      <alignment horizontal="center" vertical="center"/>
      <protection locked="0"/>
    </xf>
    <xf numFmtId="3" fontId="24" fillId="0" borderId="12" xfId="0" applyNumberFormat="1" applyFont="1" applyBorder="1" applyAlignment="1" applyProtection="1">
      <alignment horizontal="center" vertical="center" wrapText="1"/>
      <protection locked="0"/>
    </xf>
    <xf numFmtId="3" fontId="24" fillId="0" borderId="7" xfId="0" applyNumberFormat="1" applyFont="1" applyBorder="1" applyAlignment="1" applyProtection="1">
      <alignment horizontal="center" vertical="center" wrapText="1"/>
      <protection locked="0"/>
    </xf>
    <xf numFmtId="0" fontId="39" fillId="0" borderId="0" xfId="0" applyFont="1" applyAlignment="1">
      <alignment horizontal="left" vertical="center"/>
    </xf>
    <xf numFmtId="0" fontId="65" fillId="4" borderId="0" xfId="0" applyFont="1" applyFill="1" applyBorder="1"/>
    <xf numFmtId="3" fontId="0" fillId="4" borderId="0" xfId="0" applyNumberFormat="1" applyFill="1" applyBorder="1"/>
    <xf numFmtId="10" fontId="0" fillId="4" borderId="0" xfId="0" applyNumberFormat="1" applyFill="1" applyBorder="1"/>
    <xf numFmtId="0" fontId="61" fillId="0" borderId="0" xfId="2" applyFont="1" applyAlignment="1">
      <alignment horizontal="center" vertical="center" wrapText="1"/>
    </xf>
    <xf numFmtId="0" fontId="41" fillId="0" borderId="0" xfId="2" applyFont="1" applyAlignment="1">
      <alignment vertical="center" wrapText="1"/>
    </xf>
    <xf numFmtId="3" fontId="41" fillId="0" borderId="0" xfId="2" applyNumberFormat="1" applyFont="1" applyAlignment="1">
      <alignment vertical="center" wrapText="1"/>
    </xf>
    <xf numFmtId="0" fontId="66" fillId="0" borderId="0" xfId="2" applyFont="1" applyAlignment="1">
      <alignment horizontal="center" vertical="center" wrapText="1"/>
    </xf>
    <xf numFmtId="0" fontId="44" fillId="0" borderId="0" xfId="2" applyFont="1" applyAlignment="1">
      <alignment horizontal="center" vertical="center" wrapText="1"/>
    </xf>
    <xf numFmtId="0" fontId="40" fillId="0" borderId="0" xfId="2" applyFont="1" applyAlignment="1">
      <alignment vertical="center" wrapText="1"/>
    </xf>
    <xf numFmtId="2" fontId="44" fillId="0" borderId="0" xfId="1" applyNumberFormat="1" applyFont="1" applyBorder="1" applyAlignment="1">
      <alignment horizontal="center" vertical="center"/>
    </xf>
    <xf numFmtId="2" fontId="44" fillId="0" borderId="0" xfId="1" applyNumberFormat="1" applyFont="1" applyBorder="1" applyAlignment="1">
      <alignment horizontal="center" vertical="center" wrapText="1"/>
    </xf>
    <xf numFmtId="2" fontId="44" fillId="0" borderId="0" xfId="2" applyNumberFormat="1" applyFont="1" applyAlignment="1">
      <alignment vertical="center" wrapText="1"/>
    </xf>
    <xf numFmtId="0" fontId="39" fillId="0" borderId="0" xfId="2" applyFont="1" applyAlignment="1">
      <alignment vertical="center" wrapText="1"/>
    </xf>
    <xf numFmtId="0" fontId="49" fillId="4" borderId="0" xfId="16" applyFont="1" applyFill="1" applyBorder="1"/>
    <xf numFmtId="0" fontId="65" fillId="0" borderId="0" xfId="16" applyFont="1" applyBorder="1"/>
    <xf numFmtId="0" fontId="49" fillId="0" borderId="0" xfId="16" applyFont="1" applyBorder="1"/>
    <xf numFmtId="167" fontId="49" fillId="4" borderId="0" xfId="0" applyNumberFormat="1" applyFont="1" applyFill="1" applyBorder="1"/>
    <xf numFmtId="0" fontId="19" fillId="0" borderId="4" xfId="2" applyFont="1" applyBorder="1" applyAlignment="1">
      <alignment vertical="center" wrapText="1"/>
    </xf>
    <xf numFmtId="3" fontId="47" fillId="0" borderId="8" xfId="2" applyNumberFormat="1" applyFont="1" applyBorder="1" applyAlignment="1">
      <alignment horizontal="center" vertical="center" wrapText="1"/>
    </xf>
    <xf numFmtId="0" fontId="39" fillId="0" borderId="0" xfId="0" applyFont="1" applyBorder="1" applyAlignment="1">
      <alignment horizontal="left" vertical="center"/>
    </xf>
    <xf numFmtId="0" fontId="53" fillId="0" borderId="0" xfId="0" applyFont="1" applyBorder="1" applyAlignment="1">
      <alignment horizontal="left" vertical="center"/>
    </xf>
    <xf numFmtId="0" fontId="68" fillId="0" borderId="0" xfId="0" applyFont="1" applyBorder="1" applyAlignment="1">
      <alignment vertical="center" wrapText="1"/>
    </xf>
    <xf numFmtId="0" fontId="71" fillId="0" borderId="0" xfId="0" applyFont="1" applyBorder="1" applyAlignment="1">
      <alignment horizontal="center" vertical="center" wrapText="1"/>
    </xf>
    <xf numFmtId="0" fontId="64" fillId="0" borderId="0" xfId="0" applyFont="1" applyBorder="1" applyAlignment="1">
      <alignment vertical="center" wrapText="1"/>
    </xf>
    <xf numFmtId="0" fontId="72" fillId="0" borderId="0" xfId="0" applyFont="1" applyBorder="1" applyAlignment="1">
      <alignment horizontal="center" vertical="center" wrapText="1"/>
    </xf>
    <xf numFmtId="0" fontId="73" fillId="0" borderId="0" xfId="0" applyFont="1" applyBorder="1" applyAlignment="1">
      <alignment horizontal="center" vertical="center" wrapText="1"/>
    </xf>
    <xf numFmtId="0" fontId="74" fillId="0" borderId="0" xfId="0" applyFont="1" applyBorder="1" applyAlignment="1">
      <alignment vertical="center" wrapText="1"/>
    </xf>
    <xf numFmtId="0" fontId="67" fillId="0" borderId="0" xfId="0" applyFont="1" applyBorder="1" applyAlignment="1">
      <alignment vertical="center" wrapText="1"/>
    </xf>
    <xf numFmtId="10" fontId="67" fillId="0" borderId="0" xfId="7" applyNumberFormat="1" applyFont="1" applyBorder="1" applyAlignment="1">
      <alignment vertical="center" wrapText="1"/>
    </xf>
    <xf numFmtId="3" fontId="67" fillId="0" borderId="0" xfId="7" applyNumberFormat="1" applyFont="1" applyBorder="1" applyAlignment="1" applyProtection="1">
      <alignment horizontal="center" vertical="center"/>
      <protection locked="0"/>
    </xf>
    <xf numFmtId="10" fontId="67" fillId="0" borderId="0" xfId="6" applyNumberFormat="1" applyFont="1" applyBorder="1" applyAlignment="1">
      <alignment vertical="center" wrapText="1"/>
    </xf>
    <xf numFmtId="9" fontId="67" fillId="0" borderId="0" xfId="8" applyFont="1" applyBorder="1" applyAlignment="1">
      <alignment vertical="center" wrapText="1"/>
    </xf>
    <xf numFmtId="10" fontId="75" fillId="0" borderId="0" xfId="7" applyNumberFormat="1" applyFont="1" applyBorder="1" applyAlignment="1">
      <alignment vertical="center" wrapText="1"/>
    </xf>
    <xf numFmtId="0" fontId="68" fillId="0" borderId="0" xfId="0" applyFont="1" applyBorder="1" applyAlignment="1">
      <alignment horizontal="left" vertical="center" wrapText="1"/>
    </xf>
    <xf numFmtId="3" fontId="75" fillId="0" borderId="0" xfId="0" applyNumberFormat="1" applyFont="1" applyBorder="1" applyAlignment="1">
      <alignment horizontal="center" vertical="center" wrapText="1"/>
    </xf>
    <xf numFmtId="0" fontId="57" fillId="0" borderId="0" xfId="0" applyFont="1" applyBorder="1" applyAlignment="1">
      <alignment vertical="center" wrapText="1"/>
    </xf>
    <xf numFmtId="2" fontId="73" fillId="0" borderId="0" xfId="0" applyNumberFormat="1" applyFont="1" applyBorder="1" applyAlignment="1">
      <alignment vertical="center" wrapText="1"/>
    </xf>
    <xf numFmtId="2" fontId="73" fillId="0" borderId="0" xfId="0" applyNumberFormat="1" applyFont="1" applyBorder="1" applyAlignment="1">
      <alignment horizontal="left" vertical="center" wrapText="1"/>
    </xf>
    <xf numFmtId="0" fontId="53" fillId="0" borderId="0" xfId="0" applyFont="1" applyBorder="1" applyAlignment="1">
      <alignment vertical="center" wrapText="1"/>
    </xf>
    <xf numFmtId="2" fontId="40" fillId="0" borderId="0" xfId="0" applyNumberFormat="1" applyFont="1" applyAlignment="1">
      <alignment horizontal="left" vertical="center" wrapText="1"/>
    </xf>
    <xf numFmtId="2" fontId="55" fillId="0" borderId="0" xfId="0" applyNumberFormat="1" applyFont="1" applyBorder="1" applyAlignment="1">
      <alignment vertical="center" wrapText="1"/>
    </xf>
    <xf numFmtId="0" fontId="76" fillId="0" borderId="0" xfId="0" applyFont="1" applyBorder="1" applyAlignment="1">
      <alignment horizontal="center" vertical="center"/>
    </xf>
    <xf numFmtId="0" fontId="75" fillId="0" borderId="0" xfId="0" applyFont="1" applyBorder="1" applyAlignment="1">
      <alignment vertical="center" wrapText="1"/>
    </xf>
    <xf numFmtId="0" fontId="77" fillId="0" borderId="0" xfId="0" applyFont="1" applyBorder="1" applyAlignment="1">
      <alignment horizontal="center" vertical="center" wrapText="1"/>
    </xf>
    <xf numFmtId="0" fontId="71" fillId="0" borderId="0" xfId="0" applyFont="1" applyBorder="1" applyAlignment="1">
      <alignment vertical="center" wrapText="1"/>
    </xf>
    <xf numFmtId="0" fontId="78" fillId="0" borderId="0" xfId="0" applyFont="1" applyBorder="1" applyAlignment="1">
      <alignment horizontal="center" vertical="center" wrapText="1"/>
    </xf>
    <xf numFmtId="0" fontId="79" fillId="0" borderId="0" xfId="0" applyFont="1" applyBorder="1" applyAlignment="1">
      <alignment vertical="center" wrapText="1"/>
    </xf>
    <xf numFmtId="0" fontId="73" fillId="0" borderId="0" xfId="0" applyFont="1" applyBorder="1" applyAlignment="1">
      <alignment vertical="center" wrapText="1"/>
    </xf>
    <xf numFmtId="0" fontId="80" fillId="0" borderId="0" xfId="0" applyFont="1" applyBorder="1" applyAlignment="1">
      <alignment horizontal="center" vertical="center" wrapText="1"/>
    </xf>
    <xf numFmtId="0" fontId="81" fillId="0" borderId="0" xfId="0" applyFont="1" applyBorder="1" applyAlignment="1">
      <alignment vertical="center" wrapText="1"/>
    </xf>
    <xf numFmtId="3" fontId="67" fillId="0" borderId="0" xfId="0" applyNumberFormat="1" applyFont="1" applyBorder="1" applyAlignment="1">
      <alignment horizontal="center" vertical="center" wrapText="1"/>
    </xf>
    <xf numFmtId="3" fontId="67" fillId="0" borderId="0" xfId="0" applyNumberFormat="1" applyFont="1" applyBorder="1" applyAlignment="1">
      <alignment horizontal="center" vertical="center"/>
    </xf>
    <xf numFmtId="4" fontId="82" fillId="0" borderId="0" xfId="0" applyNumberFormat="1" applyFont="1" applyBorder="1" applyAlignment="1">
      <alignment horizontal="center" vertical="center"/>
    </xf>
    <xf numFmtId="4" fontId="67" fillId="0" borderId="0" xfId="0" applyNumberFormat="1" applyFont="1" applyBorder="1" applyAlignment="1">
      <alignment horizontal="center" vertical="center"/>
    </xf>
    <xf numFmtId="4" fontId="82" fillId="0" borderId="0" xfId="0" applyNumberFormat="1" applyFont="1" applyBorder="1" applyAlignment="1">
      <alignment horizontal="center" vertical="center" wrapText="1"/>
    </xf>
    <xf numFmtId="0" fontId="83" fillId="0" borderId="0" xfId="0" applyFont="1" applyBorder="1" applyAlignment="1">
      <alignment horizontal="left" vertical="center" wrapText="1"/>
    </xf>
    <xf numFmtId="0" fontId="67" fillId="0" borderId="0" xfId="0" applyFont="1" applyBorder="1" applyAlignment="1">
      <alignment horizontal="center" vertical="center" wrapText="1"/>
    </xf>
    <xf numFmtId="4" fontId="67" fillId="0" borderId="0" xfId="0" applyNumberFormat="1" applyFont="1" applyBorder="1" applyAlignment="1">
      <alignment horizontal="center" vertical="center" wrapText="1"/>
    </xf>
    <xf numFmtId="3" fontId="67" fillId="0" borderId="0" xfId="0" applyNumberFormat="1" applyFont="1" applyBorder="1" applyAlignment="1">
      <alignment vertical="center" wrapText="1"/>
    </xf>
    <xf numFmtId="0" fontId="75" fillId="0" borderId="0" xfId="0" applyFont="1" applyBorder="1" applyAlignment="1">
      <alignment horizontal="center" vertical="center" wrapText="1"/>
    </xf>
    <xf numFmtId="0" fontId="78" fillId="0" borderId="0" xfId="0" applyFont="1" applyBorder="1" applyAlignment="1">
      <alignment vertical="center" wrapText="1"/>
    </xf>
    <xf numFmtId="0" fontId="69" fillId="0" borderId="0" xfId="0" applyFont="1" applyBorder="1" applyAlignment="1">
      <alignment vertical="center" wrapText="1"/>
    </xf>
    <xf numFmtId="4" fontId="84" fillId="0" borderId="0" xfId="0" applyNumberFormat="1" applyFont="1" applyBorder="1" applyAlignment="1">
      <alignment horizontal="center" vertical="center" wrapText="1"/>
    </xf>
    <xf numFmtId="4" fontId="75" fillId="0" borderId="0" xfId="0" applyNumberFormat="1" applyFont="1" applyBorder="1" applyAlignment="1">
      <alignment horizontal="center" vertical="center" wrapText="1"/>
    </xf>
    <xf numFmtId="2" fontId="74" fillId="0" borderId="0" xfId="0" applyNumberFormat="1" applyFont="1" applyBorder="1" applyAlignment="1">
      <alignment vertical="center" wrapText="1"/>
    </xf>
    <xf numFmtId="0" fontId="53" fillId="0" borderId="0" xfId="0" applyFont="1" applyAlignment="1">
      <alignment horizontal="left" vertical="center"/>
    </xf>
    <xf numFmtId="0" fontId="53" fillId="0" borderId="0" xfId="0" applyFont="1" applyAlignment="1">
      <alignment horizontal="center" vertical="center"/>
    </xf>
    <xf numFmtId="0" fontId="53" fillId="0" borderId="0" xfId="0" applyFont="1" applyBorder="1" applyAlignment="1">
      <alignment horizontal="center" vertical="center"/>
    </xf>
    <xf numFmtId="0" fontId="19" fillId="0" borderId="13" xfId="2" applyFont="1" applyBorder="1" applyAlignment="1">
      <alignment vertical="center" wrapText="1"/>
    </xf>
    <xf numFmtId="166" fontId="46" fillId="0" borderId="9" xfId="2" applyNumberFormat="1" applyFont="1" applyBorder="1" applyAlignment="1">
      <alignment horizontal="center" vertical="center"/>
    </xf>
    <xf numFmtId="166" fontId="46" fillId="0" borderId="11" xfId="2" applyNumberFormat="1" applyFont="1" applyBorder="1" applyAlignment="1">
      <alignment horizontal="center" vertical="center"/>
    </xf>
    <xf numFmtId="166" fontId="46" fillId="0" borderId="11" xfId="2" applyNumberFormat="1" applyFont="1" applyBorder="1" applyAlignment="1">
      <alignment horizontal="center" vertical="center" wrapText="1"/>
    </xf>
    <xf numFmtId="166" fontId="46" fillId="0" borderId="6" xfId="2" applyNumberFormat="1" applyFont="1" applyBorder="1" applyAlignment="1">
      <alignment horizontal="center" vertical="center" wrapText="1"/>
    </xf>
    <xf numFmtId="166" fontId="48" fillId="0" borderId="0" xfId="2" applyNumberFormat="1" applyFont="1" applyAlignment="1">
      <alignment horizontal="center" vertical="center" wrapText="1"/>
    </xf>
    <xf numFmtId="4" fontId="48" fillId="0" borderId="0" xfId="2" applyNumberFormat="1" applyFont="1" applyAlignment="1">
      <alignment horizontal="center" vertical="center" wrapText="1"/>
    </xf>
    <xf numFmtId="9" fontId="12" fillId="0" borderId="0" xfId="8" applyFont="1" applyBorder="1" applyAlignment="1">
      <alignment horizontal="center" vertical="center"/>
    </xf>
    <xf numFmtId="0" fontId="70" fillId="0" borderId="0" xfId="0" applyFont="1" applyBorder="1" applyAlignment="1">
      <alignment vertical="center" wrapText="1"/>
    </xf>
    <xf numFmtId="0" fontId="45" fillId="0" borderId="0" xfId="0" applyFont="1" applyBorder="1" applyAlignment="1">
      <alignment vertical="center" wrapText="1"/>
    </xf>
    <xf numFmtId="0" fontId="15" fillId="0" borderId="0" xfId="0" applyFont="1" applyBorder="1" applyAlignment="1">
      <alignment vertical="center" wrapText="1"/>
    </xf>
    <xf numFmtId="0" fontId="85" fillId="0" borderId="0" xfId="0" applyFont="1" applyBorder="1" applyAlignment="1">
      <alignment horizontal="center" vertical="center"/>
    </xf>
    <xf numFmtId="0" fontId="57" fillId="0" borderId="0" xfId="2" applyFont="1" applyAlignment="1">
      <alignment vertical="center"/>
    </xf>
    <xf numFmtId="0" fontId="89" fillId="0" borderId="0" xfId="0" applyFont="1" applyBorder="1" applyAlignment="1">
      <alignment vertical="center" wrapText="1"/>
    </xf>
    <xf numFmtId="2" fontId="40" fillId="0" borderId="0" xfId="0" applyNumberFormat="1" applyFont="1" applyBorder="1" applyAlignment="1">
      <alignment vertical="center" wrapText="1"/>
    </xf>
    <xf numFmtId="2" fontId="40" fillId="0" borderId="0" xfId="0" applyNumberFormat="1" applyFont="1" applyBorder="1" applyAlignment="1">
      <alignment horizontal="left" vertical="center" wrapText="1"/>
    </xf>
    <xf numFmtId="2" fontId="89" fillId="0" borderId="0" xfId="0" applyNumberFormat="1" applyFont="1" applyAlignment="1">
      <alignment horizontal="left" vertical="center" wrapText="1"/>
    </xf>
    <xf numFmtId="0" fontId="89" fillId="0" borderId="0" xfId="0" applyFont="1" applyAlignment="1">
      <alignment horizontal="left" vertical="center" wrapText="1"/>
    </xf>
    <xf numFmtId="3" fontId="89" fillId="0" borderId="0" xfId="0" applyNumberFormat="1" applyFont="1" applyAlignment="1">
      <alignment horizontal="left" vertical="center" wrapText="1"/>
    </xf>
    <xf numFmtId="0" fontId="65" fillId="0" borderId="0" xfId="16" applyFont="1" applyBorder="1" applyAlignment="1">
      <alignment horizontal="center"/>
    </xf>
    <xf numFmtId="0" fontId="65" fillId="4" borderId="0" xfId="16" applyFont="1" applyFill="1" applyBorder="1"/>
    <xf numFmtId="0" fontId="90" fillId="0" borderId="0" xfId="16" applyFont="1" applyBorder="1" applyAlignment="1">
      <alignment horizontal="center"/>
    </xf>
    <xf numFmtId="0" fontId="90" fillId="4" borderId="0" xfId="16" applyFont="1" applyFill="1" applyBorder="1"/>
    <xf numFmtId="0" fontId="65" fillId="4" borderId="0" xfId="16" applyFont="1" applyFill="1" applyBorder="1" applyAlignment="1">
      <alignment horizontal="center"/>
    </xf>
    <xf numFmtId="3" fontId="65" fillId="0" borderId="0" xfId="17" applyNumberFormat="1" applyFont="1"/>
    <xf numFmtId="9" fontId="65" fillId="0" borderId="0" xfId="15" applyFont="1" applyFill="1" applyBorder="1"/>
    <xf numFmtId="0" fontId="65" fillId="0" borderId="0" xfId="16" applyFont="1" applyBorder="1" applyAlignment="1">
      <alignment vertical="center"/>
    </xf>
    <xf numFmtId="0" fontId="69" fillId="0" borderId="2" xfId="0" applyFont="1" applyBorder="1" applyAlignment="1">
      <alignment horizontal="left" vertical="center" wrapText="1"/>
    </xf>
    <xf numFmtId="0" fontId="115" fillId="0" borderId="0" xfId="0" applyFont="1" applyAlignment="1">
      <alignment vertical="center"/>
    </xf>
    <xf numFmtId="0" fontId="116" fillId="0" borderId="0" xfId="0" applyFont="1"/>
    <xf numFmtId="0" fontId="116" fillId="0" borderId="0" xfId="0" applyFont="1" applyAlignment="1">
      <alignment horizontal="left"/>
    </xf>
    <xf numFmtId="0" fontId="116" fillId="0" borderId="0" xfId="0" applyFont="1" applyAlignment="1">
      <alignment vertical="center" wrapText="1"/>
    </xf>
    <xf numFmtId="0" fontId="117" fillId="0" borderId="0" xfId="0" applyFont="1" applyAlignment="1">
      <alignment horizontal="justify" vertical="center" wrapText="1"/>
    </xf>
    <xf numFmtId="0" fontId="119" fillId="0" borderId="0" xfId="18" applyFont="1" applyAlignment="1">
      <alignment horizontal="left" vertical="center" wrapText="1"/>
    </xf>
    <xf numFmtId="0" fontId="119" fillId="0" borderId="0" xfId="0" applyFont="1" applyAlignment="1">
      <alignment vertical="center"/>
    </xf>
    <xf numFmtId="0" fontId="86" fillId="0" borderId="0" xfId="0" applyFont="1" applyAlignment="1">
      <alignment vertical="center"/>
    </xf>
    <xf numFmtId="0" fontId="86" fillId="0" borderId="0" xfId="0" applyFont="1" applyAlignment="1">
      <alignment horizontal="left" vertical="center"/>
    </xf>
    <xf numFmtId="0" fontId="120" fillId="0" borderId="0" xfId="0" applyFont="1" applyAlignment="1">
      <alignment vertical="center"/>
    </xf>
    <xf numFmtId="0" fontId="6" fillId="4" borderId="0" xfId="19" applyFont="1" applyFill="1"/>
    <xf numFmtId="0" fontId="6" fillId="0" borderId="0" xfId="19" applyFont="1"/>
    <xf numFmtId="14" fontId="6" fillId="0" borderId="0" xfId="19" applyNumberFormat="1" applyFont="1"/>
    <xf numFmtId="0" fontId="6" fillId="4" borderId="88" xfId="19" applyFont="1" applyFill="1" applyBorder="1"/>
    <xf numFmtId="0" fontId="6" fillId="4" borderId="101" xfId="19" applyFont="1" applyFill="1" applyBorder="1"/>
    <xf numFmtId="3" fontId="6" fillId="0" borderId="0" xfId="19" applyNumberFormat="1" applyFont="1"/>
    <xf numFmtId="0" fontId="50" fillId="6" borderId="0" xfId="19" applyFont="1" applyFill="1" applyAlignment="1">
      <alignment horizontal="center" vertical="center"/>
    </xf>
    <xf numFmtId="14" fontId="50" fillId="38" borderId="98" xfId="19" applyNumberFormat="1" applyFont="1" applyFill="1" applyBorder="1" applyAlignment="1">
      <alignment horizontal="center" vertical="center"/>
    </xf>
    <xf numFmtId="14" fontId="50" fillId="38" borderId="0" xfId="19" applyNumberFormat="1" applyFont="1" applyFill="1" applyAlignment="1">
      <alignment horizontal="center" vertical="center"/>
    </xf>
    <xf numFmtId="14" fontId="50" fillId="38" borderId="100" xfId="19" applyNumberFormat="1" applyFont="1" applyFill="1" applyBorder="1" applyAlignment="1">
      <alignment horizontal="center" vertical="center"/>
    </xf>
    <xf numFmtId="14" fontId="50" fillId="38" borderId="99" xfId="19" applyNumberFormat="1" applyFont="1" applyFill="1" applyBorder="1" applyAlignment="1">
      <alignment horizontal="center" vertical="center"/>
    </xf>
    <xf numFmtId="14" fontId="50" fillId="38" borderId="39" xfId="19" applyNumberFormat="1" applyFont="1" applyFill="1" applyBorder="1" applyAlignment="1">
      <alignment horizontal="center" vertical="center"/>
    </xf>
    <xf numFmtId="14" fontId="50" fillId="38" borderId="109" xfId="19" applyNumberFormat="1" applyFont="1" applyFill="1" applyBorder="1" applyAlignment="1">
      <alignment horizontal="center" vertical="center"/>
    </xf>
    <xf numFmtId="14" fontId="50" fillId="38" borderId="110" xfId="19" applyNumberFormat="1" applyFont="1" applyFill="1" applyBorder="1" applyAlignment="1">
      <alignment horizontal="center" vertical="center"/>
    </xf>
    <xf numFmtId="14" fontId="50" fillId="38" borderId="111" xfId="19" applyNumberFormat="1" applyFont="1" applyFill="1" applyBorder="1" applyAlignment="1">
      <alignment horizontal="center" vertical="center"/>
    </xf>
    <xf numFmtId="14" fontId="125" fillId="6" borderId="37" xfId="19" applyNumberFormat="1" applyFont="1" applyFill="1" applyBorder="1" applyAlignment="1">
      <alignment horizontal="center" vertical="center"/>
    </xf>
    <xf numFmtId="0" fontId="106" fillId="5" borderId="80" xfId="19" applyFont="1" applyFill="1" applyBorder="1"/>
    <xf numFmtId="3" fontId="106" fillId="5" borderId="102" xfId="19" applyNumberFormat="1" applyFont="1" applyFill="1" applyBorder="1"/>
    <xf numFmtId="3" fontId="106" fillId="5" borderId="33" xfId="19" applyNumberFormat="1" applyFont="1" applyFill="1" applyBorder="1"/>
    <xf numFmtId="3" fontId="106" fillId="5" borderId="84" xfId="19" applyNumberFormat="1" applyFont="1" applyFill="1" applyBorder="1"/>
    <xf numFmtId="0" fontId="6" fillId="0" borderId="33" xfId="19" applyFont="1" applyBorder="1"/>
    <xf numFmtId="167" fontId="106" fillId="4" borderId="32" xfId="20" applyNumberFormat="1" applyFont="1" applyFill="1" applyBorder="1"/>
    <xf numFmtId="3" fontId="106" fillId="4" borderId="35" xfId="19" applyNumberFormat="1" applyFont="1" applyFill="1" applyBorder="1"/>
    <xf numFmtId="167" fontId="106" fillId="0" borderId="32" xfId="19" applyNumberFormat="1" applyFont="1" applyBorder="1"/>
    <xf numFmtId="3" fontId="106" fillId="5" borderId="35" xfId="19" applyNumberFormat="1" applyFont="1" applyFill="1" applyBorder="1"/>
    <xf numFmtId="0" fontId="106" fillId="4" borderId="81" xfId="19" applyFont="1" applyFill="1" applyBorder="1"/>
    <xf numFmtId="3" fontId="106" fillId="4" borderId="96" xfId="19" applyNumberFormat="1" applyFont="1" applyFill="1" applyBorder="1"/>
    <xf numFmtId="3" fontId="106" fillId="4" borderId="37" xfId="19" applyNumberFormat="1" applyFont="1" applyFill="1" applyBorder="1"/>
    <xf numFmtId="3" fontId="106" fillId="4" borderId="85" xfId="19" applyNumberFormat="1" applyFont="1" applyFill="1" applyBorder="1"/>
    <xf numFmtId="0" fontId="6" fillId="0" borderId="112" xfId="19" applyFont="1" applyBorder="1"/>
    <xf numFmtId="167" fontId="106" fillId="4" borderId="36" xfId="20" applyNumberFormat="1" applyFont="1" applyFill="1" applyBorder="1"/>
    <xf numFmtId="3" fontId="106" fillId="4" borderId="38" xfId="19" applyNumberFormat="1" applyFont="1" applyFill="1" applyBorder="1"/>
    <xf numFmtId="167" fontId="106" fillId="0" borderId="36" xfId="19" applyNumberFormat="1" applyFont="1" applyBorder="1"/>
    <xf numFmtId="0" fontId="6" fillId="4" borderId="82" xfId="19" applyFont="1" applyFill="1" applyBorder="1"/>
    <xf numFmtId="3" fontId="6" fillId="4" borderId="101" xfId="19" applyNumberFormat="1" applyFont="1" applyFill="1" applyBorder="1"/>
    <xf numFmtId="3" fontId="6" fillId="4" borderId="0" xfId="19" applyNumberFormat="1" applyFont="1" applyFill="1"/>
    <xf numFmtId="3" fontId="6" fillId="4" borderId="86" xfId="19" applyNumberFormat="1" applyFont="1" applyFill="1" applyBorder="1"/>
    <xf numFmtId="167" fontId="65" fillId="4" borderId="39" xfId="20" applyNumberFormat="1" applyFont="1" applyFill="1" applyBorder="1"/>
    <xf numFmtId="3" fontId="6" fillId="4" borderId="40" xfId="19" applyNumberFormat="1" applyFont="1" applyFill="1" applyBorder="1"/>
    <xf numFmtId="167" fontId="6" fillId="4" borderId="39" xfId="19" applyNumberFormat="1" applyFont="1" applyFill="1" applyBorder="1"/>
    <xf numFmtId="0" fontId="6" fillId="4" borderId="83" xfId="19" applyFont="1" applyFill="1" applyBorder="1"/>
    <xf numFmtId="3" fontId="6" fillId="4" borderId="103" xfId="19" applyNumberFormat="1" applyFont="1" applyFill="1" applyBorder="1"/>
    <xf numFmtId="3" fontId="6" fillId="4" borderId="42" xfId="19" applyNumberFormat="1" applyFont="1" applyFill="1" applyBorder="1"/>
    <xf numFmtId="3" fontId="6" fillId="4" borderId="87" xfId="19" applyNumberFormat="1" applyFont="1" applyFill="1" applyBorder="1"/>
    <xf numFmtId="0" fontId="6" fillId="0" borderId="42" xfId="19" applyFont="1" applyBorder="1"/>
    <xf numFmtId="167" fontId="65" fillId="4" borderId="41" xfId="20" applyNumberFormat="1" applyFont="1" applyFill="1" applyBorder="1"/>
    <xf numFmtId="3" fontId="6" fillId="4" borderId="43" xfId="19" applyNumberFormat="1" applyFont="1" applyFill="1" applyBorder="1"/>
    <xf numFmtId="167" fontId="6" fillId="4" borderId="41" xfId="19" applyNumberFormat="1" applyFont="1" applyFill="1" applyBorder="1"/>
    <xf numFmtId="0" fontId="6" fillId="0" borderId="37" xfId="19" applyFont="1" applyBorder="1"/>
    <xf numFmtId="167" fontId="106" fillId="4" borderId="36" xfId="19" applyNumberFormat="1" applyFont="1" applyFill="1" applyBorder="1"/>
    <xf numFmtId="0" fontId="6" fillId="0" borderId="113" xfId="19" applyFont="1" applyBorder="1"/>
    <xf numFmtId="0" fontId="6" fillId="0" borderId="114" xfId="19" applyFont="1" applyBorder="1"/>
    <xf numFmtId="167" fontId="106" fillId="4" borderId="102" xfId="20" applyNumberFormat="1" applyFont="1" applyFill="1" applyBorder="1"/>
    <xf numFmtId="3" fontId="106" fillId="4" borderId="33" xfId="19" applyNumberFormat="1" applyFont="1" applyFill="1" applyBorder="1"/>
    <xf numFmtId="167" fontId="106" fillId="0" borderId="102" xfId="19" applyNumberFormat="1" applyFont="1" applyBorder="1"/>
    <xf numFmtId="0" fontId="6" fillId="4" borderId="81" xfId="19" applyFont="1" applyFill="1" applyBorder="1" applyAlignment="1">
      <alignment wrapText="1"/>
    </xf>
    <xf numFmtId="3" fontId="6" fillId="4" borderId="96" xfId="19" applyNumberFormat="1" applyFont="1" applyFill="1" applyBorder="1"/>
    <xf numFmtId="3" fontId="6" fillId="4" borderId="37" xfId="19" applyNumberFormat="1" applyFont="1" applyFill="1" applyBorder="1"/>
    <xf numFmtId="3" fontId="6" fillId="4" borderId="85" xfId="19" applyNumberFormat="1" applyFont="1" applyFill="1" applyBorder="1"/>
    <xf numFmtId="167" fontId="65" fillId="4" borderId="36" xfId="20" applyNumberFormat="1" applyFont="1" applyFill="1" applyBorder="1"/>
    <xf numFmtId="3" fontId="6" fillId="4" borderId="38" xfId="19" applyNumberFormat="1" applyFont="1" applyFill="1" applyBorder="1"/>
    <xf numFmtId="167" fontId="6" fillId="4" borderId="36" xfId="19" applyNumberFormat="1" applyFont="1" applyFill="1" applyBorder="1"/>
    <xf numFmtId="167" fontId="6" fillId="4" borderId="37" xfId="19" applyNumberFormat="1" applyFont="1" applyFill="1" applyBorder="1"/>
    <xf numFmtId="167" fontId="6" fillId="4" borderId="0" xfId="19" applyNumberFormat="1" applyFont="1" applyFill="1"/>
    <xf numFmtId="167" fontId="6" fillId="4" borderId="39" xfId="19" applyNumberFormat="1" applyFont="1" applyFill="1" applyBorder="1" applyAlignment="1">
      <alignment horizontal="center"/>
    </xf>
    <xf numFmtId="167" fontId="6" fillId="4" borderId="0" xfId="19" applyNumberFormat="1" applyFont="1" applyFill="1" applyAlignment="1">
      <alignment horizontal="center"/>
    </xf>
    <xf numFmtId="167" fontId="6" fillId="4" borderId="42" xfId="19" applyNumberFormat="1" applyFont="1" applyFill="1" applyBorder="1"/>
    <xf numFmtId="167" fontId="65" fillId="0" borderId="0" xfId="20" applyNumberFormat="1" applyFont="1"/>
    <xf numFmtId="0" fontId="106" fillId="4" borderId="80" xfId="19" applyFont="1" applyFill="1" applyBorder="1"/>
    <xf numFmtId="4" fontId="106" fillId="4" borderId="115" xfId="19" applyNumberFormat="1" applyFont="1" applyFill="1" applyBorder="1"/>
    <xf numFmtId="4" fontId="106" fillId="4" borderId="116" xfId="19" applyNumberFormat="1" applyFont="1" applyFill="1" applyBorder="1"/>
    <xf numFmtId="167" fontId="106" fillId="4" borderId="102" xfId="19" applyNumberFormat="1" applyFont="1" applyFill="1" applyBorder="1" applyAlignment="1">
      <alignment horizontal="right"/>
    </xf>
    <xf numFmtId="4" fontId="106" fillId="4" borderId="33" xfId="19" applyNumberFormat="1" applyFont="1" applyFill="1" applyBorder="1" applyAlignment="1">
      <alignment horizontal="right"/>
    </xf>
    <xf numFmtId="4" fontId="106" fillId="4" borderId="84" xfId="19" applyNumberFormat="1" applyFont="1" applyFill="1" applyBorder="1" applyAlignment="1">
      <alignment horizontal="right"/>
    </xf>
    <xf numFmtId="167" fontId="106" fillId="4" borderId="33" xfId="19" applyNumberFormat="1" applyFont="1" applyFill="1" applyBorder="1" applyAlignment="1">
      <alignment horizontal="right"/>
    </xf>
    <xf numFmtId="167" fontId="106" fillId="4" borderId="34" xfId="19" applyNumberFormat="1" applyFont="1" applyFill="1" applyBorder="1" applyAlignment="1">
      <alignment horizontal="right"/>
    </xf>
    <xf numFmtId="4" fontId="106" fillId="4" borderId="35" xfId="19" applyNumberFormat="1" applyFont="1" applyFill="1" applyBorder="1" applyAlignment="1">
      <alignment horizontal="right"/>
    </xf>
    <xf numFmtId="0" fontId="6" fillId="0" borderId="117" xfId="19" applyFont="1" applyBorder="1"/>
    <xf numFmtId="14" fontId="125" fillId="6" borderId="119" xfId="19" applyNumberFormat="1" applyFont="1" applyFill="1" applyBorder="1" applyAlignment="1">
      <alignment horizontal="center" vertical="center"/>
    </xf>
    <xf numFmtId="0" fontId="106" fillId="4" borderId="81" xfId="19" applyFont="1" applyFill="1" applyBorder="1" applyAlignment="1">
      <alignment wrapText="1"/>
    </xf>
    <xf numFmtId="3" fontId="6" fillId="4" borderId="120" xfId="19" applyNumberFormat="1" applyFont="1" applyFill="1" applyBorder="1"/>
    <xf numFmtId="3" fontId="6" fillId="4" borderId="117" xfId="19" applyNumberFormat="1" applyFont="1" applyFill="1" applyBorder="1"/>
    <xf numFmtId="3" fontId="6" fillId="4" borderId="121" xfId="19" applyNumberFormat="1" applyFont="1" applyFill="1" applyBorder="1"/>
    <xf numFmtId="0" fontId="6" fillId="0" borderId="122" xfId="19" applyFont="1" applyBorder="1"/>
    <xf numFmtId="0" fontId="106" fillId="4" borderId="82" xfId="19" applyFont="1" applyFill="1" applyBorder="1"/>
    <xf numFmtId="0" fontId="6" fillId="0" borderId="82" xfId="19" applyFont="1" applyBorder="1"/>
    <xf numFmtId="0" fontId="106" fillId="4" borderId="83" xfId="19" applyFont="1" applyFill="1" applyBorder="1"/>
    <xf numFmtId="3" fontId="106" fillId="5" borderId="118" xfId="19" applyNumberFormat="1" applyFont="1" applyFill="1" applyBorder="1"/>
    <xf numFmtId="3" fontId="106" fillId="5" borderId="96" xfId="19" applyNumberFormat="1" applyFont="1" applyFill="1" applyBorder="1"/>
    <xf numFmtId="0" fontId="6" fillId="0" borderId="96" xfId="19" applyFont="1" applyBorder="1"/>
    <xf numFmtId="167" fontId="106" fillId="0" borderId="33" xfId="19" applyNumberFormat="1" applyFont="1" applyBorder="1"/>
    <xf numFmtId="0" fontId="127" fillId="0" borderId="0" xfId="2" applyFont="1" applyAlignment="1">
      <alignment vertical="center"/>
    </xf>
    <xf numFmtId="0" fontId="65" fillId="0" borderId="0" xfId="2" applyFont="1" applyAlignment="1">
      <alignment vertical="center"/>
    </xf>
    <xf numFmtId="0" fontId="128" fillId="0" borderId="0" xfId="2" applyFont="1" applyAlignment="1">
      <alignment horizontal="right" vertical="center"/>
    </xf>
    <xf numFmtId="0" fontId="123" fillId="0" borderId="0" xfId="2" applyFont="1" applyAlignment="1">
      <alignment vertical="center"/>
    </xf>
    <xf numFmtId="0" fontId="129" fillId="0" borderId="0" xfId="2" applyFont="1" applyAlignment="1">
      <alignment horizontal="left" vertical="center"/>
    </xf>
    <xf numFmtId="0" fontId="131" fillId="0" borderId="0" xfId="2" applyFont="1" applyAlignment="1">
      <alignment horizontal="left" vertical="center"/>
    </xf>
    <xf numFmtId="0" fontId="133" fillId="0" borderId="0" xfId="2" applyFont="1" applyAlignment="1">
      <alignment horizontal="center" vertical="center" wrapText="1"/>
    </xf>
    <xf numFmtId="0" fontId="125" fillId="0" borderId="0" xfId="2" applyFont="1" applyAlignment="1">
      <alignment vertical="center" wrapText="1"/>
    </xf>
    <xf numFmtId="0" fontId="125" fillId="0" borderId="37" xfId="2" applyFont="1" applyBorder="1" applyAlignment="1">
      <alignment vertical="center" wrapText="1"/>
    </xf>
    <xf numFmtId="0" fontId="90" fillId="0" borderId="0" xfId="2" applyFont="1" applyAlignment="1">
      <alignment horizontal="center" vertical="center" wrapText="1"/>
    </xf>
    <xf numFmtId="0" fontId="90" fillId="0" borderId="0" xfId="2" applyFont="1" applyAlignment="1">
      <alignment vertical="center" wrapText="1"/>
    </xf>
    <xf numFmtId="3" fontId="90" fillId="0" borderId="0" xfId="2" applyNumberFormat="1" applyFont="1" applyAlignment="1">
      <alignment vertical="center" wrapText="1"/>
    </xf>
    <xf numFmtId="0" fontId="133" fillId="0" borderId="0" xfId="2" applyFont="1" applyAlignment="1">
      <alignment vertical="center" wrapText="1"/>
    </xf>
    <xf numFmtId="0" fontId="125" fillId="0" borderId="88" xfId="2" applyFont="1" applyBorder="1" applyAlignment="1">
      <alignment vertical="center" wrapText="1"/>
    </xf>
    <xf numFmtId="0" fontId="134" fillId="0" borderId="0" xfId="2" applyFont="1" applyAlignment="1">
      <alignment horizontal="center" vertical="center" wrapText="1"/>
    </xf>
    <xf numFmtId="0" fontId="135" fillId="0" borderId="0" xfId="2" applyFont="1" applyAlignment="1">
      <alignment vertical="center" wrapText="1"/>
    </xf>
    <xf numFmtId="0" fontId="136" fillId="0" borderId="0" xfId="2" applyFont="1" applyAlignment="1">
      <alignment horizontal="center" vertical="center" wrapText="1"/>
    </xf>
    <xf numFmtId="0" fontId="137" fillId="0" borderId="0" xfId="2" applyFont="1" applyAlignment="1">
      <alignment horizontal="center" vertical="center" wrapText="1"/>
    </xf>
    <xf numFmtId="0" fontId="136" fillId="0" borderId="0" xfId="2" applyFont="1" applyAlignment="1">
      <alignment vertical="center" wrapText="1"/>
    </xf>
    <xf numFmtId="0" fontId="65" fillId="0" borderId="0" xfId="2" applyFont="1" applyAlignment="1">
      <alignment vertical="center" wrapText="1"/>
    </xf>
    <xf numFmtId="0" fontId="138" fillId="0" borderId="0" xfId="2" applyFont="1" applyAlignment="1">
      <alignment horizontal="center" vertical="center" wrapText="1"/>
    </xf>
    <xf numFmtId="0" fontId="138" fillId="0" borderId="0" xfId="2" applyFont="1" applyAlignment="1">
      <alignment vertical="center" wrapText="1"/>
    </xf>
    <xf numFmtId="0" fontId="139" fillId="0" borderId="0" xfId="2" applyFont="1" applyAlignment="1">
      <alignment horizontal="center" vertical="center" wrapText="1"/>
    </xf>
    <xf numFmtId="0" fontId="139" fillId="0" borderId="0" xfId="2" applyFont="1" applyAlignment="1">
      <alignment vertical="center" wrapText="1"/>
    </xf>
    <xf numFmtId="165" fontId="140" fillId="0" borderId="0" xfId="1" applyNumberFormat="1" applyFont="1" applyBorder="1" applyAlignment="1">
      <alignment horizontal="center" vertical="center" wrapText="1"/>
    </xf>
    <xf numFmtId="4" fontId="140" fillId="0" borderId="0" xfId="2" applyNumberFormat="1" applyFont="1" applyAlignment="1">
      <alignment horizontal="center" vertical="center" wrapText="1"/>
    </xf>
    <xf numFmtId="0" fontId="142" fillId="0" borderId="0" xfId="2" applyFont="1" applyAlignment="1">
      <alignment vertical="center" wrapText="1"/>
    </xf>
    <xf numFmtId="0" fontId="143" fillId="0" borderId="0" xfId="2" applyFont="1" applyAlignment="1">
      <alignment vertical="center" wrapText="1"/>
    </xf>
    <xf numFmtId="0" fontId="87" fillId="0" borderId="0" xfId="2" applyFont="1" applyAlignment="1">
      <alignment vertical="center" wrapText="1"/>
    </xf>
    <xf numFmtId="0" fontId="129" fillId="0" borderId="0" xfId="2" applyFont="1" applyAlignment="1">
      <alignment vertical="center" wrapText="1"/>
    </xf>
    <xf numFmtId="0" fontId="146" fillId="0" borderId="0" xfId="2" applyFont="1" applyAlignment="1">
      <alignment vertical="center"/>
    </xf>
    <xf numFmtId="0" fontId="137" fillId="0" borderId="0" xfId="2" applyFont="1" applyAlignment="1">
      <alignment horizontal="right" vertical="center"/>
    </xf>
    <xf numFmtId="0" fontId="49" fillId="0" borderId="0" xfId="2" applyFont="1" applyAlignment="1">
      <alignment vertical="center"/>
    </xf>
    <xf numFmtId="0" fontId="139" fillId="0" borderId="0" xfId="2" applyFont="1" applyAlignment="1">
      <alignment horizontal="left" vertical="center"/>
    </xf>
    <xf numFmtId="0" fontId="147" fillId="0" borderId="0" xfId="2" applyFont="1" applyAlignment="1">
      <alignment horizontal="center"/>
    </xf>
    <xf numFmtId="0" fontId="148" fillId="0" borderId="0" xfId="2" applyFont="1" applyAlignment="1">
      <alignment horizontal="left" vertical="center"/>
    </xf>
    <xf numFmtId="0" fontId="125" fillId="0" borderId="89" xfId="2" applyFont="1" applyBorder="1" applyAlignment="1">
      <alignment vertical="center" wrapText="1"/>
    </xf>
    <xf numFmtId="0" fontId="125" fillId="0" borderId="42" xfId="2" applyFont="1" applyBorder="1" applyAlignment="1">
      <alignment vertical="center" wrapText="1"/>
    </xf>
    <xf numFmtId="0" fontId="65" fillId="0" borderId="0" xfId="2" applyFont="1" applyAlignment="1">
      <alignment horizontal="center" vertical="center" wrapText="1"/>
    </xf>
    <xf numFmtId="0" fontId="149" fillId="0" borderId="31" xfId="2" applyFont="1" applyBorder="1" applyAlignment="1">
      <alignment horizontal="left" vertical="center" wrapText="1"/>
    </xf>
    <xf numFmtId="3" fontId="138" fillId="0" borderId="0" xfId="2" applyNumberFormat="1" applyFont="1" applyAlignment="1">
      <alignment vertical="center" wrapText="1"/>
    </xf>
    <xf numFmtId="3" fontId="138" fillId="3" borderId="49" xfId="2" applyNumberFormat="1" applyFont="1" applyFill="1" applyBorder="1" applyAlignment="1" applyProtection="1">
      <alignment horizontal="center" vertical="center"/>
      <protection locked="0"/>
    </xf>
    <xf numFmtId="3" fontId="138" fillId="3" borderId="37" xfId="2" applyNumberFormat="1" applyFont="1" applyFill="1" applyBorder="1" applyAlignment="1" applyProtection="1">
      <alignment horizontal="center" vertical="center"/>
      <protection locked="0"/>
    </xf>
    <xf numFmtId="4" fontId="150" fillId="0" borderId="37" xfId="2" applyNumberFormat="1" applyFont="1" applyBorder="1" applyAlignment="1" applyProtection="1">
      <alignment horizontal="center" vertical="center"/>
      <protection locked="0"/>
    </xf>
    <xf numFmtId="165" fontId="150" fillId="0" borderId="38" xfId="1" applyNumberFormat="1" applyFont="1" applyBorder="1" applyAlignment="1">
      <alignment horizontal="center" vertical="center"/>
    </xf>
    <xf numFmtId="3" fontId="138" fillId="0" borderId="36" xfId="2" applyNumberFormat="1" applyFont="1" applyBorder="1" applyAlignment="1" applyProtection="1">
      <alignment horizontal="center" vertical="center"/>
      <protection locked="0"/>
    </xf>
    <xf numFmtId="4" fontId="150" fillId="0" borderId="50" xfId="2" applyNumberFormat="1" applyFont="1" applyBorder="1" applyAlignment="1" applyProtection="1">
      <alignment horizontal="center" vertical="center"/>
      <protection locked="0"/>
    </xf>
    <xf numFmtId="3" fontId="138" fillId="0" borderId="37" xfId="2" applyNumberFormat="1" applyFont="1" applyBorder="1" applyAlignment="1" applyProtection="1">
      <alignment horizontal="center" vertical="center"/>
      <protection locked="0"/>
    </xf>
    <xf numFmtId="4" fontId="150" fillId="0" borderId="38" xfId="2" applyNumberFormat="1" applyFont="1" applyBorder="1" applyAlignment="1">
      <alignment horizontal="center" vertical="center"/>
    </xf>
    <xf numFmtId="9" fontId="65" fillId="0" borderId="0" xfId="8" applyFont="1" applyBorder="1" applyAlignment="1">
      <alignment horizontal="center" vertical="center"/>
    </xf>
    <xf numFmtId="0" fontId="65" fillId="0" borderId="0" xfId="2" applyFont="1"/>
    <xf numFmtId="0" fontId="65" fillId="0" borderId="0" xfId="2" applyFont="1" applyAlignment="1">
      <alignment horizontal="left" vertical="center" wrapText="1"/>
    </xf>
    <xf numFmtId="2" fontId="65" fillId="0" borderId="0" xfId="1" applyNumberFormat="1" applyFont="1" applyBorder="1" applyAlignment="1">
      <alignment horizontal="center" vertical="center"/>
    </xf>
    <xf numFmtId="0" fontId="149" fillId="0" borderId="44" xfId="2" applyFont="1" applyBorder="1" applyAlignment="1">
      <alignment horizontal="left" vertical="center" wrapText="1"/>
    </xf>
    <xf numFmtId="3" fontId="138" fillId="3" borderId="46" xfId="2" applyNumberFormat="1" applyFont="1" applyFill="1" applyBorder="1" applyAlignment="1" applyProtection="1">
      <alignment horizontal="center" vertical="center"/>
      <protection locked="0"/>
    </xf>
    <xf numFmtId="3" fontId="138" fillId="3" borderId="0" xfId="2" applyNumberFormat="1" applyFont="1" applyFill="1" applyAlignment="1" applyProtection="1">
      <alignment horizontal="center" vertical="center"/>
      <protection locked="0"/>
    </xf>
    <xf numFmtId="4" fontId="150" fillId="3" borderId="0" xfId="2" applyNumberFormat="1" applyFont="1" applyFill="1" applyAlignment="1" applyProtection="1">
      <alignment horizontal="center" vertical="center"/>
      <protection locked="0"/>
    </xf>
    <xf numFmtId="165" fontId="150" fillId="0" borderId="40" xfId="1" applyNumberFormat="1" applyFont="1" applyBorder="1" applyAlignment="1">
      <alignment horizontal="center" vertical="center"/>
    </xf>
    <xf numFmtId="3" fontId="138" fillId="0" borderId="39" xfId="2" applyNumberFormat="1" applyFont="1" applyBorder="1" applyAlignment="1" applyProtection="1">
      <alignment horizontal="center" vertical="center"/>
      <protection locked="0"/>
    </xf>
    <xf numFmtId="4" fontId="150" fillId="0" borderId="20" xfId="2" applyNumberFormat="1" applyFont="1" applyBorder="1" applyAlignment="1" applyProtection="1">
      <alignment horizontal="center" vertical="center"/>
      <protection locked="0"/>
    </xf>
    <xf numFmtId="3" fontId="138" fillId="0" borderId="0" xfId="2" applyNumberFormat="1" applyFont="1" applyAlignment="1" applyProtection="1">
      <alignment horizontal="center" vertical="center"/>
      <protection locked="0"/>
    </xf>
    <xf numFmtId="4" fontId="150" fillId="0" borderId="0" xfId="2" applyNumberFormat="1" applyFont="1" applyAlignment="1" applyProtection="1">
      <alignment horizontal="center" vertical="center"/>
      <protection locked="0"/>
    </xf>
    <xf numFmtId="4" fontId="150" fillId="0" borderId="40" xfId="2" applyNumberFormat="1" applyFont="1" applyBorder="1" applyAlignment="1">
      <alignment horizontal="center" vertical="center"/>
    </xf>
    <xf numFmtId="2" fontId="65" fillId="0" borderId="0" xfId="1" applyNumberFormat="1" applyFont="1" applyBorder="1" applyAlignment="1">
      <alignment horizontal="center" vertical="center" wrapText="1"/>
    </xf>
    <xf numFmtId="3" fontId="138" fillId="0" borderId="46" xfId="2" applyNumberFormat="1" applyFont="1" applyBorder="1" applyAlignment="1" applyProtection="1">
      <alignment horizontal="center" vertical="center" wrapText="1"/>
      <protection locked="0"/>
    </xf>
    <xf numFmtId="3" fontId="138" fillId="0" borderId="0" xfId="2" applyNumberFormat="1" applyFont="1" applyAlignment="1" applyProtection="1">
      <alignment horizontal="center" vertical="center" wrapText="1"/>
      <protection locked="0"/>
    </xf>
    <xf numFmtId="4" fontId="150" fillId="0" borderId="0" xfId="2" applyNumberFormat="1" applyFont="1" applyAlignment="1" applyProtection="1">
      <alignment horizontal="center" vertical="center" wrapText="1"/>
      <protection locked="0"/>
    </xf>
    <xf numFmtId="3" fontId="138" fillId="0" borderId="39" xfId="2" applyNumberFormat="1" applyFont="1" applyBorder="1" applyAlignment="1" applyProtection="1">
      <alignment horizontal="center" vertical="center" wrapText="1"/>
      <protection locked="0"/>
    </xf>
    <xf numFmtId="4" fontId="150" fillId="0" borderId="20" xfId="2" applyNumberFormat="1" applyFont="1" applyBorder="1" applyAlignment="1" applyProtection="1">
      <alignment horizontal="center" vertical="center" wrapText="1"/>
      <protection locked="0"/>
    </xf>
    <xf numFmtId="3" fontId="138" fillId="3" borderId="46" xfId="2" applyNumberFormat="1" applyFont="1" applyFill="1" applyBorder="1" applyAlignment="1" applyProtection="1">
      <alignment horizontal="center" vertical="center" wrapText="1"/>
      <protection locked="0"/>
    </xf>
    <xf numFmtId="3" fontId="138" fillId="3" borderId="0" xfId="2" applyNumberFormat="1" applyFont="1" applyFill="1" applyAlignment="1" applyProtection="1">
      <alignment horizontal="center" vertical="center" wrapText="1"/>
      <protection locked="0"/>
    </xf>
    <xf numFmtId="4" fontId="150" fillId="3" borderId="0" xfId="2" applyNumberFormat="1" applyFont="1" applyFill="1" applyAlignment="1" applyProtection="1">
      <alignment horizontal="center" vertical="center" wrapText="1"/>
      <protection locked="0"/>
    </xf>
    <xf numFmtId="165" fontId="150" fillId="0" borderId="40" xfId="1" applyNumberFormat="1" applyFont="1" applyBorder="1" applyAlignment="1">
      <alignment horizontal="center" vertical="center" wrapText="1"/>
    </xf>
    <xf numFmtId="4" fontId="150" fillId="0" borderId="40" xfId="2" applyNumberFormat="1" applyFont="1" applyBorder="1" applyAlignment="1">
      <alignment horizontal="center" vertical="center" wrapText="1"/>
    </xf>
    <xf numFmtId="0" fontId="149" fillId="0" borderId="45" xfId="2" applyFont="1" applyBorder="1" applyAlignment="1">
      <alignment horizontal="left" vertical="center" wrapText="1"/>
    </xf>
    <xf numFmtId="3" fontId="138" fillId="3" borderId="47" xfId="2" applyNumberFormat="1" applyFont="1" applyFill="1" applyBorder="1" applyAlignment="1" applyProtection="1">
      <alignment horizontal="center" vertical="center" wrapText="1"/>
      <protection locked="0"/>
    </xf>
    <xf numFmtId="3" fontId="138" fillId="3" borderId="42" xfId="2" applyNumberFormat="1" applyFont="1" applyFill="1" applyBorder="1" applyAlignment="1" applyProtection="1">
      <alignment horizontal="center" vertical="center" wrapText="1"/>
      <protection locked="0"/>
    </xf>
    <xf numFmtId="4" fontId="150" fillId="3" borderId="42" xfId="2" applyNumberFormat="1" applyFont="1" applyFill="1" applyBorder="1" applyAlignment="1" applyProtection="1">
      <alignment horizontal="center" vertical="center" wrapText="1"/>
      <protection locked="0"/>
    </xf>
    <xf numFmtId="165" fontId="150" fillId="0" borderId="43" xfId="1" applyNumberFormat="1" applyFont="1" applyBorder="1" applyAlignment="1">
      <alignment horizontal="center" vertical="center" wrapText="1"/>
    </xf>
    <xf numFmtId="3" fontId="138" fillId="0" borderId="41" xfId="2" applyNumberFormat="1" applyFont="1" applyBorder="1" applyAlignment="1" applyProtection="1">
      <alignment horizontal="center" vertical="center" wrapText="1"/>
      <protection locked="0"/>
    </xf>
    <xf numFmtId="4" fontId="150" fillId="0" borderId="48" xfId="2" applyNumberFormat="1" applyFont="1" applyBorder="1" applyAlignment="1" applyProtection="1">
      <alignment horizontal="center" vertical="center" wrapText="1"/>
      <protection locked="0"/>
    </xf>
    <xf numFmtId="3" fontId="138" fillId="0" borderId="42" xfId="2" applyNumberFormat="1" applyFont="1" applyBorder="1" applyAlignment="1" applyProtection="1">
      <alignment horizontal="center" vertical="center" wrapText="1"/>
      <protection locked="0"/>
    </xf>
    <xf numFmtId="4" fontId="150" fillId="0" borderId="42" xfId="2" applyNumberFormat="1" applyFont="1" applyBorder="1" applyAlignment="1" applyProtection="1">
      <alignment horizontal="center" vertical="center" wrapText="1"/>
      <protection locked="0"/>
    </xf>
    <xf numFmtId="4" fontId="150" fillId="0" borderId="43" xfId="2" applyNumberFormat="1" applyFont="1" applyBorder="1" applyAlignment="1">
      <alignment horizontal="center" vertical="center" wrapText="1"/>
    </xf>
    <xf numFmtId="0" fontId="148" fillId="0" borderId="0" xfId="2" applyFont="1" applyAlignment="1">
      <alignment vertical="center" wrapText="1"/>
    </xf>
    <xf numFmtId="2" fontId="65" fillId="0" borderId="0" xfId="2" applyNumberFormat="1" applyFont="1" applyAlignment="1">
      <alignment vertical="center" wrapText="1"/>
    </xf>
    <xf numFmtId="0" fontId="49" fillId="0" borderId="0" xfId="2" applyFont="1" applyAlignment="1">
      <alignment vertical="center" wrapText="1"/>
    </xf>
    <xf numFmtId="0" fontId="151" fillId="0" borderId="0" xfId="2" applyFont="1" applyAlignment="1">
      <alignment vertical="center" wrapText="1"/>
    </xf>
    <xf numFmtId="2" fontId="50" fillId="0" borderId="0" xfId="2" applyNumberFormat="1" applyFont="1" applyAlignment="1">
      <alignment vertical="center" wrapText="1"/>
    </xf>
    <xf numFmtId="2" fontId="90" fillId="0" borderId="0" xfId="2" applyNumberFormat="1" applyFont="1" applyAlignment="1">
      <alignment horizontal="left" vertical="center" wrapText="1"/>
    </xf>
    <xf numFmtId="0" fontId="50" fillId="39" borderId="41" xfId="2" applyFont="1" applyFill="1" applyBorder="1" applyAlignment="1">
      <alignment horizontal="center" vertical="center" wrapText="1"/>
    </xf>
    <xf numFmtId="0" fontId="50" fillId="39" borderId="43" xfId="2" applyFont="1" applyFill="1" applyBorder="1" applyAlignment="1">
      <alignment horizontal="center" vertical="center" wrapText="1"/>
    </xf>
    <xf numFmtId="0" fontId="122" fillId="39" borderId="43" xfId="2" applyFont="1" applyFill="1" applyBorder="1" applyAlignment="1">
      <alignment horizontal="center" vertical="center" wrapText="1"/>
    </xf>
    <xf numFmtId="0" fontId="122" fillId="39" borderId="42" xfId="2" applyFont="1" applyFill="1" applyBorder="1" applyAlignment="1">
      <alignment horizontal="center" vertical="center" wrapText="1"/>
    </xf>
    <xf numFmtId="0" fontId="50" fillId="39" borderId="123" xfId="2" applyFont="1" applyFill="1" applyBorder="1" applyAlignment="1">
      <alignment horizontal="center" vertical="center" wrapText="1"/>
    </xf>
    <xf numFmtId="0" fontId="50" fillId="39" borderId="124" xfId="2" applyFont="1" applyFill="1" applyBorder="1" applyAlignment="1">
      <alignment horizontal="center" vertical="center" wrapText="1"/>
    </xf>
    <xf numFmtId="0" fontId="50" fillId="39" borderId="100" xfId="2" applyFont="1" applyFill="1" applyBorder="1" applyAlignment="1">
      <alignment horizontal="center" vertical="center" wrapText="1"/>
    </xf>
    <xf numFmtId="0" fontId="50" fillId="39" borderId="109" xfId="2" applyFont="1" applyFill="1" applyBorder="1" applyAlignment="1">
      <alignment horizontal="center" vertical="center" wrapText="1"/>
    </xf>
    <xf numFmtId="0" fontId="126" fillId="0" borderId="0" xfId="0" applyFont="1" applyAlignment="1">
      <alignment vertical="center"/>
    </xf>
    <xf numFmtId="0" fontId="125" fillId="0" borderId="0" xfId="0" applyFont="1" applyBorder="1" applyAlignment="1">
      <alignment vertical="center" wrapText="1"/>
    </xf>
    <xf numFmtId="0" fontId="125" fillId="0" borderId="0" xfId="0" applyFont="1" applyAlignment="1">
      <alignment vertical="center" wrapText="1"/>
    </xf>
    <xf numFmtId="0" fontId="125" fillId="0" borderId="0" xfId="0" applyFont="1" applyBorder="1" applyAlignment="1">
      <alignment horizontal="center" vertical="center" wrapText="1"/>
    </xf>
    <xf numFmtId="0" fontId="126" fillId="0" borderId="0" xfId="0" applyFont="1" applyBorder="1" applyAlignment="1">
      <alignment vertical="center" wrapText="1"/>
    </xf>
    <xf numFmtId="0" fontId="126" fillId="0" borderId="0" xfId="0" applyFont="1" applyAlignment="1">
      <alignment vertical="center" wrapText="1"/>
    </xf>
    <xf numFmtId="3" fontId="126" fillId="0" borderId="0" xfId="0" applyNumberFormat="1" applyFont="1" applyAlignment="1">
      <alignment vertical="center" wrapText="1"/>
    </xf>
    <xf numFmtId="0" fontId="141" fillId="0" borderId="0" xfId="0" applyFont="1" applyBorder="1" applyAlignment="1">
      <alignment horizontal="center" vertical="center" wrapText="1"/>
    </xf>
    <xf numFmtId="0" fontId="151" fillId="4" borderId="0" xfId="0" applyFont="1" applyFill="1" applyAlignment="1">
      <alignment vertical="center" wrapText="1"/>
    </xf>
    <xf numFmtId="0" fontId="49" fillId="4" borderId="0" xfId="0" applyFont="1" applyFill="1" applyAlignment="1">
      <alignment vertical="center" wrapText="1"/>
    </xf>
    <xf numFmtId="0" fontId="125" fillId="0" borderId="0" xfId="0" applyFont="1" applyAlignment="1">
      <alignment horizontal="right" vertical="center"/>
    </xf>
    <xf numFmtId="0" fontId="126" fillId="0" borderId="0" xfId="0" applyFont="1" applyAlignment="1">
      <alignment horizontal="left" vertical="center"/>
    </xf>
    <xf numFmtId="0" fontId="125" fillId="0" borderId="0" xfId="0" applyFont="1" applyAlignment="1" applyProtection="1">
      <alignment vertical="center" wrapText="1"/>
      <protection locked="0"/>
    </xf>
    <xf numFmtId="0" fontId="126" fillId="0" borderId="0" xfId="0" applyFont="1"/>
    <xf numFmtId="0" fontId="50" fillId="39" borderId="98" xfId="0" applyFont="1" applyFill="1" applyBorder="1" applyAlignment="1">
      <alignment horizontal="center" vertical="center" wrapText="1"/>
    </xf>
    <xf numFmtId="0" fontId="50" fillId="39" borderId="99" xfId="0" applyFont="1" applyFill="1" applyBorder="1" applyAlignment="1">
      <alignment horizontal="center" vertical="center" wrapText="1"/>
    </xf>
    <xf numFmtId="3" fontId="125" fillId="0" borderId="0" xfId="0" applyNumberFormat="1" applyFont="1" applyAlignment="1">
      <alignment vertical="center" wrapText="1"/>
    </xf>
    <xf numFmtId="0" fontId="90" fillId="0" borderId="31" xfId="0" applyFont="1" applyBorder="1" applyAlignment="1">
      <alignment horizontal="left" vertical="center" wrapText="1"/>
    </xf>
    <xf numFmtId="3" fontId="65" fillId="3" borderId="36" xfId="0" applyNumberFormat="1" applyFont="1" applyFill="1" applyBorder="1" applyAlignment="1" applyProtection="1">
      <alignment horizontal="center" vertical="center"/>
      <protection locked="0"/>
    </xf>
    <xf numFmtId="4" fontId="156" fillId="0" borderId="38" xfId="0" applyNumberFormat="1" applyFont="1" applyBorder="1" applyAlignment="1">
      <alignment horizontal="center" vertical="center"/>
    </xf>
    <xf numFmtId="0" fontId="90" fillId="0" borderId="44" xfId="0" applyFont="1" applyBorder="1" applyAlignment="1">
      <alignment horizontal="left" vertical="center" wrapText="1"/>
    </xf>
    <xf numFmtId="3" fontId="65" fillId="3" borderId="39" xfId="0" applyNumberFormat="1" applyFont="1" applyFill="1" applyBorder="1" applyAlignment="1" applyProtection="1">
      <alignment horizontal="center" vertical="center"/>
      <protection locked="0"/>
    </xf>
    <xf numFmtId="4" fontId="156" fillId="0" borderId="40" xfId="0" applyNumberFormat="1" applyFont="1" applyBorder="1" applyAlignment="1">
      <alignment horizontal="center" vertical="center"/>
    </xf>
    <xf numFmtId="4" fontId="156" fillId="0" borderId="40" xfId="0" applyNumberFormat="1" applyFont="1" applyBorder="1" applyAlignment="1">
      <alignment horizontal="center" vertical="center" wrapText="1"/>
    </xf>
    <xf numFmtId="0" fontId="90" fillId="0" borderId="45" xfId="0" applyFont="1" applyBorder="1" applyAlignment="1">
      <alignment horizontal="left" vertical="center" wrapText="1"/>
    </xf>
    <xf numFmtId="3" fontId="65" fillId="3" borderId="41" xfId="0" applyNumberFormat="1" applyFont="1" applyFill="1" applyBorder="1" applyAlignment="1" applyProtection="1">
      <alignment horizontal="center" vertical="center"/>
      <protection locked="0"/>
    </xf>
    <xf numFmtId="4" fontId="156" fillId="0" borderId="43" xfId="0" applyNumberFormat="1" applyFont="1" applyBorder="1" applyAlignment="1">
      <alignment horizontal="center" vertical="center" wrapText="1"/>
    </xf>
    <xf numFmtId="0" fontId="157" fillId="0" borderId="0" xfId="2" applyFont="1" applyAlignment="1">
      <alignment vertical="center"/>
    </xf>
    <xf numFmtId="0" fontId="158" fillId="0" borderId="0" xfId="2" applyFont="1" applyAlignment="1">
      <alignment horizontal="left" vertical="center"/>
    </xf>
    <xf numFmtId="0" fontId="161" fillId="0" borderId="0" xfId="2" applyFont="1" applyAlignment="1">
      <alignment vertical="center" wrapText="1"/>
    </xf>
    <xf numFmtId="0" fontId="140" fillId="0" borderId="0" xfId="2" applyFont="1" applyAlignment="1">
      <alignment horizontal="center" vertical="center" wrapText="1"/>
    </xf>
    <xf numFmtId="0" fontId="161" fillId="0" borderId="30" xfId="2" applyFont="1" applyBorder="1" applyAlignment="1">
      <alignment horizontal="left" vertical="center" wrapText="1"/>
    </xf>
    <xf numFmtId="3" fontId="161" fillId="0" borderId="32" xfId="2" applyNumberFormat="1" applyFont="1" applyBorder="1" applyAlignment="1">
      <alignment horizontal="center" vertical="center" wrapText="1"/>
    </xf>
    <xf numFmtId="4" fontId="163" fillId="0" borderId="35" xfId="2" applyNumberFormat="1" applyFont="1" applyBorder="1" applyAlignment="1">
      <alignment horizontal="center" vertical="center" wrapText="1"/>
    </xf>
    <xf numFmtId="0" fontId="158" fillId="0" borderId="0" xfId="2" applyFont="1" applyAlignment="1">
      <alignment vertical="center" wrapText="1"/>
    </xf>
    <xf numFmtId="0" fontId="164" fillId="0" borderId="0" xfId="2" applyFont="1" applyAlignment="1">
      <alignment vertical="center"/>
    </xf>
    <xf numFmtId="0" fontId="164" fillId="0" borderId="0" xfId="2" applyFont="1" applyAlignment="1">
      <alignment horizontal="left" vertical="center"/>
    </xf>
    <xf numFmtId="0" fontId="161" fillId="0" borderId="37" xfId="2" applyFont="1" applyBorder="1" applyAlignment="1">
      <alignment horizontal="center" vertical="center" wrapText="1"/>
    </xf>
    <xf numFmtId="4" fontId="150" fillId="0" borderId="38" xfId="0" applyNumberFormat="1" applyFont="1" applyBorder="1" applyAlignment="1">
      <alignment horizontal="center" vertical="center"/>
    </xf>
    <xf numFmtId="1" fontId="65" fillId="0" borderId="0" xfId="1" applyNumberFormat="1" applyFont="1" applyBorder="1" applyAlignment="1">
      <alignment horizontal="center" vertical="center"/>
    </xf>
    <xf numFmtId="4" fontId="150" fillId="0" borderId="0" xfId="2" applyNumberFormat="1" applyFont="1" applyAlignment="1">
      <alignment horizontal="center" vertical="center" wrapText="1"/>
    </xf>
    <xf numFmtId="2" fontId="147" fillId="0" borderId="0" xfId="2" applyNumberFormat="1" applyFont="1" applyAlignment="1">
      <alignment vertical="center" wrapText="1"/>
    </xf>
    <xf numFmtId="0" fontId="164" fillId="0" borderId="0" xfId="2" applyFont="1" applyAlignment="1">
      <alignment vertical="center" wrapText="1"/>
    </xf>
    <xf numFmtId="2" fontId="133" fillId="0" borderId="0" xfId="2" applyNumberFormat="1" applyFont="1" applyAlignment="1">
      <alignment vertical="center" wrapText="1"/>
    </xf>
    <xf numFmtId="2" fontId="133" fillId="0" borderId="0" xfId="2" applyNumberFormat="1" applyFont="1" applyAlignment="1">
      <alignment horizontal="left" vertical="center" wrapText="1"/>
    </xf>
    <xf numFmtId="10" fontId="139" fillId="0" borderId="0" xfId="2" applyNumberFormat="1" applyFont="1" applyAlignment="1">
      <alignment vertical="center" wrapText="1"/>
    </xf>
    <xf numFmtId="0" fontId="50" fillId="39" borderId="139" xfId="2" applyFont="1" applyFill="1" applyBorder="1" applyAlignment="1">
      <alignment horizontal="center" vertical="center" wrapText="1"/>
    </xf>
    <xf numFmtId="0" fontId="50" fillId="39" borderId="98" xfId="2" applyFont="1" applyFill="1" applyBorder="1" applyAlignment="1">
      <alignment horizontal="center" vertical="center" wrapText="1"/>
    </xf>
    <xf numFmtId="3" fontId="138" fillId="0" borderId="36" xfId="0" applyNumberFormat="1" applyFont="1" applyBorder="1" applyAlignment="1" applyProtection="1">
      <alignment horizontal="right" vertical="center"/>
      <protection locked="0"/>
    </xf>
    <xf numFmtId="3" fontId="138" fillId="0" borderId="39" xfId="0" applyNumberFormat="1" applyFont="1" applyBorder="1" applyAlignment="1" applyProtection="1">
      <alignment horizontal="right" vertical="center"/>
      <protection locked="0"/>
    </xf>
    <xf numFmtId="3" fontId="138" fillId="0" borderId="39" xfId="0" applyNumberFormat="1" applyFont="1" applyBorder="1" applyAlignment="1" applyProtection="1">
      <alignment horizontal="right" vertical="center" wrapText="1"/>
      <protection locked="0"/>
    </xf>
    <xf numFmtId="3" fontId="138" fillId="0" borderId="41" xfId="0" applyNumberFormat="1" applyFont="1" applyBorder="1" applyAlignment="1" applyProtection="1">
      <alignment horizontal="right" vertical="center" wrapText="1"/>
      <protection locked="0"/>
    </xf>
    <xf numFmtId="0" fontId="137" fillId="0" borderId="0" xfId="2" applyFont="1" applyAlignment="1">
      <alignment horizontal="right" vertical="center" wrapText="1"/>
    </xf>
    <xf numFmtId="3" fontId="138" fillId="0" borderId="36" xfId="2" applyNumberFormat="1" applyFont="1" applyBorder="1" applyAlignment="1" applyProtection="1">
      <alignment horizontal="right" vertical="center"/>
      <protection locked="0"/>
    </xf>
    <xf numFmtId="3" fontId="138" fillId="0" borderId="39" xfId="2" applyNumberFormat="1" applyFont="1" applyBorder="1" applyAlignment="1" applyProtection="1">
      <alignment horizontal="right" vertical="center"/>
      <protection locked="0"/>
    </xf>
    <xf numFmtId="3" fontId="138" fillId="0" borderId="39" xfId="2" applyNumberFormat="1" applyFont="1" applyBorder="1" applyAlignment="1" applyProtection="1">
      <alignment horizontal="right" vertical="center" wrapText="1"/>
      <protection locked="0"/>
    </xf>
    <xf numFmtId="3" fontId="138" fillId="0" borderId="41" xfId="2" applyNumberFormat="1" applyFont="1" applyBorder="1" applyAlignment="1" applyProtection="1">
      <alignment horizontal="right" vertical="center" wrapText="1"/>
      <protection locked="0"/>
    </xf>
    <xf numFmtId="4" fontId="150" fillId="0" borderId="38" xfId="0" applyNumberFormat="1" applyFont="1" applyBorder="1" applyAlignment="1">
      <alignment horizontal="right" vertical="center"/>
    </xf>
    <xf numFmtId="4" fontId="150" fillId="0" borderId="40" xfId="0" applyNumberFormat="1" applyFont="1" applyBorder="1" applyAlignment="1">
      <alignment horizontal="right" vertical="center"/>
    </xf>
    <xf numFmtId="4" fontId="150" fillId="0" borderId="40" xfId="0" applyNumberFormat="1" applyFont="1" applyBorder="1" applyAlignment="1">
      <alignment horizontal="right" vertical="center" wrapText="1"/>
    </xf>
    <xf numFmtId="4" fontId="150" fillId="0" borderId="43" xfId="0" applyNumberFormat="1" applyFont="1" applyBorder="1" applyAlignment="1">
      <alignment horizontal="right" vertical="center" wrapText="1"/>
    </xf>
    <xf numFmtId="4" fontId="150" fillId="0" borderId="38" xfId="2" applyNumberFormat="1" applyFont="1" applyBorder="1" applyAlignment="1">
      <alignment horizontal="right" vertical="center"/>
    </xf>
    <xf numFmtId="4" fontId="150" fillId="0" borderId="40" xfId="2" applyNumberFormat="1" applyFont="1" applyBorder="1" applyAlignment="1">
      <alignment horizontal="right" vertical="center"/>
    </xf>
    <xf numFmtId="4" fontId="150" fillId="0" borderId="40" xfId="2" applyNumberFormat="1" applyFont="1" applyBorder="1" applyAlignment="1">
      <alignment horizontal="right" vertical="center" wrapText="1"/>
    </xf>
    <xf numFmtId="4" fontId="150" fillId="0" borderId="43" xfId="2" applyNumberFormat="1" applyFont="1" applyBorder="1" applyAlignment="1">
      <alignment horizontal="right" vertical="center" wrapText="1"/>
    </xf>
    <xf numFmtId="3" fontId="138" fillId="3" borderId="36" xfId="2" applyNumberFormat="1" applyFont="1" applyFill="1" applyBorder="1" applyAlignment="1">
      <alignment horizontal="right" vertical="center"/>
    </xf>
    <xf numFmtId="3" fontId="138" fillId="3" borderId="39" xfId="2" applyNumberFormat="1" applyFont="1" applyFill="1" applyBorder="1" applyAlignment="1">
      <alignment horizontal="right" vertical="center"/>
    </xf>
    <xf numFmtId="3" fontId="138" fillId="0" borderId="39" xfId="2" applyNumberFormat="1" applyFont="1" applyBorder="1" applyAlignment="1">
      <alignment horizontal="right" vertical="center" wrapText="1"/>
    </xf>
    <xf numFmtId="3" fontId="138" fillId="3" borderId="39" xfId="2" applyNumberFormat="1" applyFont="1" applyFill="1" applyBorder="1" applyAlignment="1">
      <alignment horizontal="right" vertical="center" wrapText="1"/>
    </xf>
    <xf numFmtId="3" fontId="138" fillId="3" borderId="41" xfId="2" applyNumberFormat="1" applyFont="1" applyFill="1" applyBorder="1" applyAlignment="1">
      <alignment horizontal="right" vertical="center" wrapText="1"/>
    </xf>
    <xf numFmtId="4" fontId="150" fillId="3" borderId="37" xfId="2" applyNumberFormat="1" applyFont="1" applyFill="1" applyBorder="1" applyAlignment="1">
      <alignment horizontal="right" vertical="center"/>
    </xf>
    <xf numFmtId="165" fontId="150" fillId="0" borderId="38" xfId="1" applyNumberFormat="1" applyFont="1" applyBorder="1" applyAlignment="1">
      <alignment horizontal="right" vertical="center"/>
    </xf>
    <xf numFmtId="4" fontId="150" fillId="3" borderId="0" xfId="2" applyNumberFormat="1" applyFont="1" applyFill="1" applyAlignment="1">
      <alignment horizontal="right" vertical="center"/>
    </xf>
    <xf numFmtId="165" fontId="150" fillId="0" borderId="40" xfId="1" applyNumberFormat="1" applyFont="1" applyBorder="1" applyAlignment="1">
      <alignment horizontal="right" vertical="center"/>
    </xf>
    <xf numFmtId="4" fontId="150" fillId="0" borderId="0" xfId="2" applyNumberFormat="1" applyFont="1" applyAlignment="1">
      <alignment horizontal="right" vertical="center" wrapText="1"/>
    </xf>
    <xf numFmtId="4" fontId="150" fillId="3" borderId="0" xfId="2" applyNumberFormat="1" applyFont="1" applyFill="1" applyAlignment="1">
      <alignment horizontal="right" vertical="center" wrapText="1"/>
    </xf>
    <xf numFmtId="165" fontId="150" fillId="0" borderId="40" xfId="1" applyNumberFormat="1" applyFont="1" applyBorder="1" applyAlignment="1">
      <alignment horizontal="right" vertical="center" wrapText="1"/>
    </xf>
    <xf numFmtId="4" fontId="150" fillId="3" borderId="42" xfId="2" applyNumberFormat="1" applyFont="1" applyFill="1" applyBorder="1" applyAlignment="1">
      <alignment horizontal="right" vertical="center" wrapText="1"/>
    </xf>
    <xf numFmtId="165" fontId="150" fillId="0" borderId="43" xfId="1" applyNumberFormat="1" applyFont="1" applyBorder="1" applyAlignment="1">
      <alignment horizontal="right" vertical="center" wrapText="1"/>
    </xf>
    <xf numFmtId="0" fontId="148" fillId="2" borderId="0" xfId="5" applyFont="1" applyFill="1" applyAlignment="1">
      <alignment horizontal="center" vertical="center"/>
    </xf>
    <xf numFmtId="0" fontId="161" fillId="0" borderId="0" xfId="2" applyFont="1" applyAlignment="1">
      <alignment horizontal="center" vertical="center" wrapText="1"/>
    </xf>
    <xf numFmtId="0" fontId="161" fillId="0" borderId="37" xfId="2" applyFont="1" applyBorder="1" applyAlignment="1">
      <alignment vertical="center" wrapText="1"/>
    </xf>
    <xf numFmtId="3" fontId="161" fillId="0" borderId="0" xfId="2" applyNumberFormat="1" applyFont="1" applyAlignment="1">
      <alignment vertical="center" wrapText="1"/>
    </xf>
    <xf numFmtId="0" fontId="161" fillId="0" borderId="88" xfId="2" applyFont="1" applyBorder="1" applyAlignment="1">
      <alignment vertical="center" wrapText="1"/>
    </xf>
    <xf numFmtId="0" fontId="165" fillId="0" borderId="0" xfId="2" applyFont="1" applyAlignment="1">
      <alignment horizontal="left" vertical="center"/>
    </xf>
    <xf numFmtId="0" fontId="161" fillId="0" borderId="89" xfId="2" applyFont="1" applyBorder="1" applyAlignment="1">
      <alignment vertical="center" wrapText="1"/>
    </xf>
    <xf numFmtId="0" fontId="161" fillId="0" borderId="42" xfId="2" applyFont="1" applyBorder="1" applyAlignment="1">
      <alignment vertical="center" wrapText="1"/>
    </xf>
    <xf numFmtId="0" fontId="165" fillId="0" borderId="0" xfId="2" applyFont="1" applyAlignment="1">
      <alignment horizontal="center" vertical="center" wrapText="1"/>
    </xf>
    <xf numFmtId="0" fontId="165" fillId="0" borderId="0" xfId="2" applyFont="1" applyAlignment="1">
      <alignment vertical="center" wrapText="1"/>
    </xf>
    <xf numFmtId="3" fontId="138" fillId="3" borderId="36" xfId="2" applyNumberFormat="1" applyFont="1" applyFill="1" applyBorder="1" applyAlignment="1" applyProtection="1">
      <alignment horizontal="center" vertical="center"/>
      <protection locked="0"/>
    </xf>
    <xf numFmtId="4" fontId="150" fillId="0" borderId="38" xfId="2" applyNumberFormat="1" applyFont="1" applyBorder="1" applyAlignment="1" applyProtection="1">
      <alignment horizontal="center" vertical="center"/>
      <protection locked="0"/>
    </xf>
    <xf numFmtId="3" fontId="138" fillId="3" borderId="39" xfId="2" applyNumberFormat="1" applyFont="1" applyFill="1" applyBorder="1" applyAlignment="1" applyProtection="1">
      <alignment horizontal="center" vertical="center"/>
      <protection locked="0"/>
    </xf>
    <xf numFmtId="4" fontId="150" fillId="3" borderId="40" xfId="2" applyNumberFormat="1" applyFont="1" applyFill="1" applyBorder="1" applyAlignment="1" applyProtection="1">
      <alignment horizontal="center" vertical="center"/>
      <protection locked="0"/>
    </xf>
    <xf numFmtId="4" fontId="150" fillId="0" borderId="40" xfId="2" applyNumberFormat="1" applyFont="1" applyBorder="1" applyAlignment="1" applyProtection="1">
      <alignment horizontal="center" vertical="center"/>
      <protection locked="0"/>
    </xf>
    <xf numFmtId="4" fontId="150" fillId="0" borderId="40" xfId="2" applyNumberFormat="1" applyFont="1" applyBorder="1" applyAlignment="1" applyProtection="1">
      <alignment horizontal="center" vertical="center" wrapText="1"/>
      <protection locked="0"/>
    </xf>
    <xf numFmtId="3" fontId="138" fillId="3" borderId="39" xfId="2" applyNumberFormat="1" applyFont="1" applyFill="1" applyBorder="1" applyAlignment="1" applyProtection="1">
      <alignment horizontal="center" vertical="center" wrapText="1"/>
      <protection locked="0"/>
    </xf>
    <xf numFmtId="4" fontId="150" fillId="3" borderId="40" xfId="2" applyNumberFormat="1" applyFont="1" applyFill="1" applyBorder="1" applyAlignment="1" applyProtection="1">
      <alignment horizontal="center" vertical="center" wrapText="1"/>
      <protection locked="0"/>
    </xf>
    <xf numFmtId="3" fontId="138" fillId="3" borderId="41" xfId="2" applyNumberFormat="1" applyFont="1" applyFill="1" applyBorder="1" applyAlignment="1" applyProtection="1">
      <alignment horizontal="center" vertical="center" wrapText="1"/>
      <protection locked="0"/>
    </xf>
    <xf numFmtId="4" fontId="150" fillId="3" borderId="43" xfId="2" applyNumberFormat="1" applyFont="1" applyFill="1" applyBorder="1" applyAlignment="1" applyProtection="1">
      <alignment horizontal="center" vertical="center" wrapText="1"/>
      <protection locked="0"/>
    </xf>
    <xf numFmtId="4" fontId="150" fillId="0" borderId="43" xfId="2" applyNumberFormat="1" applyFont="1" applyBorder="1" applyAlignment="1" applyProtection="1">
      <alignment horizontal="center" vertical="center" wrapText="1"/>
      <protection locked="0"/>
    </xf>
    <xf numFmtId="0" fontId="165" fillId="0" borderId="0" xfId="2" applyFont="1"/>
    <xf numFmtId="2" fontId="161" fillId="0" borderId="0" xfId="2" applyNumberFormat="1" applyFont="1" applyAlignment="1">
      <alignment vertical="center" wrapText="1"/>
    </xf>
    <xf numFmtId="49" fontId="148" fillId="0" borderId="0" xfId="2" applyNumberFormat="1" applyFont="1" applyAlignment="1">
      <alignment horizontal="left" vertical="center" wrapText="1"/>
    </xf>
    <xf numFmtId="0" fontId="143" fillId="0" borderId="0" xfId="2" applyFont="1" applyAlignment="1">
      <alignment horizontal="left" vertical="center"/>
    </xf>
    <xf numFmtId="0" fontId="50" fillId="0" borderId="0" xfId="2" applyFont="1" applyAlignment="1">
      <alignment horizontal="center" vertical="center" wrapText="1"/>
    </xf>
    <xf numFmtId="0" fontId="50" fillId="0" borderId="0" xfId="2" applyFont="1" applyAlignment="1">
      <alignment vertical="center" wrapText="1"/>
    </xf>
    <xf numFmtId="3" fontId="50" fillId="0" borderId="0" xfId="2" applyNumberFormat="1" applyFont="1" applyAlignment="1">
      <alignment vertical="center" wrapText="1"/>
    </xf>
    <xf numFmtId="0" fontId="144" fillId="0" borderId="0" xfId="2" applyFont="1" applyAlignment="1">
      <alignment vertical="center" wrapText="1"/>
    </xf>
    <xf numFmtId="0" fontId="145" fillId="0" borderId="0" xfId="2" applyFont="1" applyAlignment="1">
      <alignment horizontal="center" vertical="center" wrapText="1"/>
    </xf>
    <xf numFmtId="0" fontId="170" fillId="0" borderId="0" xfId="2" applyFont="1" applyAlignment="1">
      <alignment horizontal="center" vertical="center" wrapText="1"/>
    </xf>
    <xf numFmtId="0" fontId="170" fillId="0" borderId="0" xfId="2" applyFont="1" applyAlignment="1">
      <alignment vertical="center" wrapText="1"/>
    </xf>
    <xf numFmtId="0" fontId="49" fillId="0" borderId="0" xfId="2" applyFont="1" applyAlignment="1">
      <alignment horizontal="center" vertical="center" wrapText="1"/>
    </xf>
    <xf numFmtId="4" fontId="56" fillId="0" borderId="0" xfId="2" applyNumberFormat="1" applyFont="1" applyAlignment="1">
      <alignment horizontal="center" vertical="center"/>
    </xf>
    <xf numFmtId="9" fontId="123" fillId="0" borderId="0" xfId="8" applyFont="1" applyBorder="1" applyAlignment="1">
      <alignment horizontal="center" vertical="center"/>
    </xf>
    <xf numFmtId="0" fontId="170" fillId="0" borderId="0" xfId="2" applyFont="1"/>
    <xf numFmtId="0" fontId="170" fillId="0" borderId="0" xfId="2" applyFont="1" applyAlignment="1">
      <alignment horizontal="left" vertical="center" wrapText="1"/>
    </xf>
    <xf numFmtId="2" fontId="170" fillId="0" borderId="0" xfId="1" applyNumberFormat="1" applyFont="1" applyBorder="1" applyAlignment="1">
      <alignment horizontal="center" vertical="center"/>
    </xf>
    <xf numFmtId="2" fontId="170" fillId="0" borderId="0" xfId="1" applyNumberFormat="1" applyFont="1" applyBorder="1" applyAlignment="1">
      <alignment horizontal="center" vertical="center" wrapText="1"/>
    </xf>
    <xf numFmtId="0" fontId="154" fillId="0" borderId="0" xfId="2" applyFont="1" applyAlignment="1">
      <alignment horizontal="left" vertical="center" wrapText="1"/>
    </xf>
    <xf numFmtId="3" fontId="124" fillId="0" borderId="0" xfId="2" applyNumberFormat="1" applyFont="1" applyAlignment="1">
      <alignment vertical="center" wrapText="1"/>
    </xf>
    <xf numFmtId="3" fontId="124" fillId="0" borderId="0" xfId="0" applyNumberFormat="1" applyFont="1" applyBorder="1" applyAlignment="1" applyProtection="1">
      <alignment horizontal="center" vertical="center"/>
      <protection locked="0"/>
    </xf>
    <xf numFmtId="4" fontId="155" fillId="0" borderId="0" xfId="0" applyNumberFormat="1" applyFont="1" applyBorder="1" applyAlignment="1">
      <alignment horizontal="center" vertical="center"/>
    </xf>
    <xf numFmtId="3" fontId="124" fillId="0" borderId="0" xfId="2" applyNumberFormat="1" applyFont="1" applyAlignment="1" applyProtection="1">
      <alignment horizontal="center" vertical="center"/>
      <protection locked="0"/>
    </xf>
    <xf numFmtId="166" fontId="155" fillId="0" borderId="0" xfId="2" applyNumberFormat="1" applyFont="1" applyAlignment="1">
      <alignment horizontal="center" vertical="center"/>
    </xf>
    <xf numFmtId="3" fontId="124" fillId="3" borderId="0" xfId="2" applyNumberFormat="1" applyFont="1" applyFill="1" applyAlignment="1" applyProtection="1">
      <alignment horizontal="center" vertical="center"/>
      <protection locked="0"/>
    </xf>
    <xf numFmtId="165" fontId="155" fillId="0" borderId="0" xfId="1" applyNumberFormat="1" applyFont="1" applyBorder="1" applyAlignment="1">
      <alignment horizontal="center" vertical="center"/>
    </xf>
    <xf numFmtId="4" fontId="155" fillId="0" borderId="0" xfId="2" applyNumberFormat="1" applyFont="1" applyAlignment="1">
      <alignment horizontal="center" vertical="center"/>
    </xf>
    <xf numFmtId="3" fontId="124" fillId="0" borderId="0" xfId="0" applyNumberFormat="1" applyFont="1" applyBorder="1" applyAlignment="1" applyProtection="1">
      <alignment horizontal="center" vertical="center" wrapText="1"/>
      <protection locked="0"/>
    </xf>
    <xf numFmtId="3" fontId="124" fillId="0" borderId="0" xfId="2" applyNumberFormat="1" applyFont="1" applyAlignment="1" applyProtection="1">
      <alignment horizontal="center" vertical="center" wrapText="1"/>
      <protection locked="0"/>
    </xf>
    <xf numFmtId="3" fontId="124" fillId="3" borderId="0" xfId="2" applyNumberFormat="1" applyFont="1" applyFill="1" applyAlignment="1" applyProtection="1">
      <alignment horizontal="center" vertical="center" wrapText="1"/>
      <protection locked="0"/>
    </xf>
    <xf numFmtId="4" fontId="155" fillId="0" borderId="0" xfId="0" applyNumberFormat="1" applyFont="1" applyBorder="1" applyAlignment="1">
      <alignment horizontal="center" vertical="center" wrapText="1"/>
    </xf>
    <xf numFmtId="166" fontId="155" fillId="0" borderId="0" xfId="2" applyNumberFormat="1" applyFont="1" applyAlignment="1">
      <alignment horizontal="center" vertical="center" wrapText="1"/>
    </xf>
    <xf numFmtId="165" fontId="155" fillId="0" borderId="0" xfId="1" applyNumberFormat="1" applyFont="1" applyBorder="1" applyAlignment="1">
      <alignment horizontal="center" vertical="center" wrapText="1"/>
    </xf>
    <xf numFmtId="4" fontId="155" fillId="0" borderId="0" xfId="2" applyNumberFormat="1" applyFont="1" applyAlignment="1">
      <alignment horizontal="center" vertical="center" wrapText="1"/>
    </xf>
    <xf numFmtId="4" fontId="56" fillId="0" borderId="0" xfId="2" applyNumberFormat="1" applyFont="1" applyAlignment="1">
      <alignment horizontal="center" vertical="center" wrapText="1"/>
    </xf>
    <xf numFmtId="0" fontId="171" fillId="0" borderId="0" xfId="2" applyFont="1" applyAlignment="1">
      <alignment horizontal="center" vertical="center" wrapText="1"/>
    </xf>
    <xf numFmtId="166" fontId="171" fillId="0" borderId="0" xfId="2" applyNumberFormat="1" applyFont="1" applyAlignment="1">
      <alignment horizontal="center" vertical="center" wrapText="1"/>
    </xf>
    <xf numFmtId="165" fontId="171" fillId="0" borderId="0" xfId="1" applyNumberFormat="1" applyFont="1" applyBorder="1" applyAlignment="1">
      <alignment horizontal="center" vertical="center" wrapText="1"/>
    </xf>
    <xf numFmtId="4" fontId="171" fillId="0" borderId="0" xfId="2" applyNumberFormat="1" applyFont="1" applyAlignment="1">
      <alignment horizontal="center" vertical="center" wrapText="1"/>
    </xf>
    <xf numFmtId="166" fontId="172" fillId="0" borderId="0" xfId="2" applyNumberFormat="1" applyFont="1" applyAlignment="1">
      <alignment horizontal="center" vertical="center" wrapText="1"/>
    </xf>
    <xf numFmtId="0" fontId="90" fillId="0" borderId="0" xfId="2" applyFont="1" applyAlignment="1">
      <alignment horizontal="left" vertical="center" wrapText="1"/>
    </xf>
    <xf numFmtId="3" fontId="90" fillId="0" borderId="0" xfId="2" applyNumberFormat="1" applyFont="1" applyAlignment="1">
      <alignment horizontal="center" vertical="center" wrapText="1"/>
    </xf>
    <xf numFmtId="3" fontId="171" fillId="0" borderId="0" xfId="2" applyNumberFormat="1" applyFont="1" applyAlignment="1">
      <alignment horizontal="center" vertical="center" wrapText="1"/>
    </xf>
    <xf numFmtId="4" fontId="172" fillId="0" borderId="0" xfId="2" applyNumberFormat="1" applyFont="1" applyAlignment="1">
      <alignment horizontal="center" vertical="center" wrapText="1"/>
    </xf>
    <xf numFmtId="2" fontId="170" fillId="0" borderId="0" xfId="2" applyNumberFormat="1" applyFont="1" applyAlignment="1">
      <alignment vertical="center" wrapText="1"/>
    </xf>
    <xf numFmtId="0" fontId="173" fillId="0" borderId="0" xfId="2" applyFont="1" applyAlignment="1">
      <alignment vertical="center" wrapText="1"/>
    </xf>
    <xf numFmtId="2" fontId="135" fillId="0" borderId="0" xfId="2" applyNumberFormat="1" applyFont="1" applyAlignment="1">
      <alignment vertical="center" wrapText="1"/>
    </xf>
    <xf numFmtId="2" fontId="134" fillId="0" borderId="0" xfId="2" applyNumberFormat="1" applyFont="1" applyAlignment="1">
      <alignment vertical="center" wrapText="1"/>
    </xf>
    <xf numFmtId="0" fontId="49" fillId="0" borderId="0" xfId="2" applyFont="1" applyAlignment="1">
      <alignment horizontal="left" vertical="center"/>
    </xf>
    <xf numFmtId="0" fontId="50" fillId="0" borderId="0" xfId="2" applyFont="1" applyAlignment="1">
      <alignment horizontal="left" vertical="center" wrapText="1"/>
    </xf>
    <xf numFmtId="3" fontId="49" fillId="0" borderId="0" xfId="2" applyNumberFormat="1" applyFont="1" applyAlignment="1">
      <alignment vertical="center" wrapText="1"/>
    </xf>
    <xf numFmtId="3" fontId="49" fillId="0" borderId="0" xfId="0" applyNumberFormat="1" applyFont="1" applyBorder="1" applyAlignment="1" applyProtection="1">
      <alignment horizontal="center" vertical="center"/>
      <protection locked="0"/>
    </xf>
    <xf numFmtId="4" fontId="151" fillId="0" borderId="0" xfId="0" applyNumberFormat="1" applyFont="1" applyBorder="1" applyAlignment="1">
      <alignment horizontal="center" vertical="center"/>
    </xf>
    <xf numFmtId="3" fontId="49" fillId="0" borderId="0" xfId="2" applyNumberFormat="1" applyFont="1" applyAlignment="1" applyProtection="1">
      <alignment horizontal="center" vertical="center"/>
      <protection locked="0"/>
    </xf>
    <xf numFmtId="166" fontId="151" fillId="0" borderId="0" xfId="2" applyNumberFormat="1" applyFont="1" applyAlignment="1">
      <alignment horizontal="center" vertical="center"/>
    </xf>
    <xf numFmtId="3" fontId="49" fillId="3" borderId="0" xfId="2" applyNumberFormat="1" applyFont="1" applyFill="1" applyAlignment="1" applyProtection="1">
      <alignment horizontal="center" vertical="center"/>
      <protection locked="0"/>
    </xf>
    <xf numFmtId="165" fontId="151" fillId="0" borderId="0" xfId="1" applyNumberFormat="1" applyFont="1" applyBorder="1" applyAlignment="1">
      <alignment horizontal="center" vertical="center"/>
    </xf>
    <xf numFmtId="4" fontId="151" fillId="0" borderId="0" xfId="2" applyNumberFormat="1" applyFont="1" applyAlignment="1">
      <alignment horizontal="center" vertical="center"/>
    </xf>
    <xf numFmtId="9" fontId="49" fillId="0" borderId="0" xfId="8" applyFont="1" applyBorder="1" applyAlignment="1">
      <alignment horizontal="center" vertical="center"/>
    </xf>
    <xf numFmtId="0" fontId="49" fillId="0" borderId="0" xfId="2" applyFont="1"/>
    <xf numFmtId="0" fontId="49" fillId="0" borderId="0" xfId="2" applyFont="1" applyAlignment="1">
      <alignment horizontal="left" vertical="center" wrapText="1"/>
    </xf>
    <xf numFmtId="2" fontId="49" fillId="0" borderId="0" xfId="1" applyNumberFormat="1" applyFont="1" applyBorder="1" applyAlignment="1">
      <alignment horizontal="center" vertical="center"/>
    </xf>
    <xf numFmtId="2" fontId="49" fillId="0" borderId="0" xfId="1" applyNumberFormat="1" applyFont="1" applyBorder="1" applyAlignment="1">
      <alignment horizontal="center" vertical="center" wrapText="1"/>
    </xf>
    <xf numFmtId="3" fontId="49" fillId="0" borderId="0" xfId="0" applyNumberFormat="1" applyFont="1" applyBorder="1" applyAlignment="1" applyProtection="1">
      <alignment horizontal="center" vertical="center" wrapText="1"/>
      <protection locked="0"/>
    </xf>
    <xf numFmtId="3" fontId="49" fillId="0" borderId="0" xfId="2" applyNumberFormat="1" applyFont="1" applyAlignment="1" applyProtection="1">
      <alignment horizontal="center" vertical="center" wrapText="1"/>
      <protection locked="0"/>
    </xf>
    <xf numFmtId="3" fontId="65" fillId="0" borderId="0" xfId="2" applyNumberFormat="1" applyFont="1" applyAlignment="1">
      <alignment vertical="center" wrapText="1"/>
    </xf>
    <xf numFmtId="3" fontId="65" fillId="0" borderId="0" xfId="0" applyNumberFormat="1" applyFont="1" applyBorder="1" applyAlignment="1" applyProtection="1">
      <alignment horizontal="center" vertical="center"/>
      <protection locked="0"/>
    </xf>
    <xf numFmtId="4" fontId="156" fillId="0" borderId="0" xfId="0" applyNumberFormat="1" applyFont="1" applyBorder="1" applyAlignment="1">
      <alignment horizontal="center" vertical="center"/>
    </xf>
    <xf numFmtId="3" fontId="65" fillId="0" borderId="0" xfId="2" applyNumberFormat="1" applyFont="1" applyAlignment="1" applyProtection="1">
      <alignment horizontal="center" vertical="center"/>
      <protection locked="0"/>
    </xf>
    <xf numFmtId="166" fontId="156" fillId="0" borderId="0" xfId="2" applyNumberFormat="1" applyFont="1" applyAlignment="1">
      <alignment horizontal="center" vertical="center"/>
    </xf>
    <xf numFmtId="3" fontId="65" fillId="3" borderId="0" xfId="2" applyNumberFormat="1" applyFont="1" applyFill="1" applyAlignment="1" applyProtection="1">
      <alignment horizontal="center" vertical="center"/>
      <protection locked="0"/>
    </xf>
    <xf numFmtId="165" fontId="156" fillId="0" borderId="0" xfId="1" applyNumberFormat="1" applyFont="1" applyBorder="1" applyAlignment="1">
      <alignment horizontal="center" vertical="center"/>
    </xf>
    <xf numFmtId="4" fontId="156" fillId="0" borderId="0" xfId="2" applyNumberFormat="1" applyFont="1" applyAlignment="1">
      <alignment horizontal="center" vertical="center"/>
    </xf>
    <xf numFmtId="3" fontId="65" fillId="0" borderId="0" xfId="0" applyNumberFormat="1" applyFont="1" applyBorder="1" applyAlignment="1" applyProtection="1">
      <alignment horizontal="center" vertical="center" wrapText="1"/>
      <protection locked="0"/>
    </xf>
    <xf numFmtId="3" fontId="65" fillId="0" borderId="0" xfId="2" applyNumberFormat="1" applyFont="1" applyAlignment="1" applyProtection="1">
      <alignment horizontal="center" vertical="center" wrapText="1"/>
      <protection locked="0"/>
    </xf>
    <xf numFmtId="3" fontId="65" fillId="3" borderId="0" xfId="2" applyNumberFormat="1" applyFont="1" applyFill="1" applyAlignment="1" applyProtection="1">
      <alignment horizontal="center" vertical="center" wrapText="1"/>
      <protection locked="0"/>
    </xf>
    <xf numFmtId="4" fontId="156" fillId="0" borderId="0" xfId="0" applyNumberFormat="1" applyFont="1" applyBorder="1" applyAlignment="1">
      <alignment horizontal="center" vertical="center" wrapText="1"/>
    </xf>
    <xf numFmtId="166" fontId="156" fillId="0" borderId="0" xfId="2" applyNumberFormat="1" applyFont="1" applyAlignment="1">
      <alignment horizontal="center" vertical="center" wrapText="1"/>
    </xf>
    <xf numFmtId="165" fontId="156" fillId="0" borderId="0" xfId="1" applyNumberFormat="1" applyFont="1" applyBorder="1" applyAlignment="1">
      <alignment horizontal="center" vertical="center" wrapText="1"/>
    </xf>
    <xf numFmtId="4" fontId="156" fillId="0" borderId="0" xfId="2" applyNumberFormat="1" applyFont="1" applyAlignment="1">
      <alignment horizontal="center" vertical="center" wrapText="1"/>
    </xf>
    <xf numFmtId="4" fontId="151" fillId="0" borderId="0" xfId="2" applyNumberFormat="1" applyFont="1" applyAlignment="1">
      <alignment horizontal="center" vertical="center" wrapText="1"/>
    </xf>
    <xf numFmtId="2" fontId="49" fillId="0" borderId="0" xfId="2" applyNumberFormat="1" applyFont="1" applyAlignment="1">
      <alignment vertical="center" wrapText="1"/>
    </xf>
    <xf numFmtId="0" fontId="156" fillId="0" borderId="0" xfId="2" applyFont="1" applyAlignment="1">
      <alignment vertical="center" wrapText="1"/>
    </xf>
    <xf numFmtId="2" fontId="90" fillId="0" borderId="0" xfId="2" applyNumberFormat="1" applyFont="1" applyAlignment="1">
      <alignment vertical="center" wrapText="1"/>
    </xf>
    <xf numFmtId="10" fontId="65" fillId="0" borderId="0" xfId="2" applyNumberFormat="1" applyFont="1" applyAlignment="1">
      <alignment vertical="center" wrapText="1"/>
    </xf>
    <xf numFmtId="0" fontId="161" fillId="0" borderId="96" xfId="2" applyFont="1" applyBorder="1" applyAlignment="1">
      <alignment vertical="center" wrapText="1"/>
    </xf>
    <xf numFmtId="3" fontId="161" fillId="0" borderId="37" xfId="2" applyNumberFormat="1" applyFont="1" applyBorder="1" applyAlignment="1">
      <alignment vertical="center" wrapText="1"/>
    </xf>
    <xf numFmtId="0" fontId="161" fillId="0" borderId="38" xfId="2" applyFont="1" applyBorder="1" applyAlignment="1">
      <alignment vertical="center" wrapText="1"/>
    </xf>
    <xf numFmtId="0" fontId="104" fillId="0" borderId="0" xfId="2" applyFont="1" applyAlignment="1">
      <alignment vertical="center" wrapText="1"/>
    </xf>
    <xf numFmtId="3" fontId="161" fillId="0" borderId="30" xfId="2" applyNumberFormat="1" applyFont="1" applyBorder="1" applyAlignment="1">
      <alignment horizontal="center" vertical="center" wrapText="1"/>
    </xf>
    <xf numFmtId="0" fontId="104" fillId="0" borderId="0" xfId="2" applyFont="1" applyAlignment="1">
      <alignment vertical="center"/>
    </xf>
    <xf numFmtId="0" fontId="104" fillId="0" borderId="0" xfId="2" applyFont="1" applyAlignment="1">
      <alignment horizontal="left" vertical="center"/>
    </xf>
    <xf numFmtId="0" fontId="50" fillId="39" borderId="145" xfId="2" applyFont="1" applyFill="1" applyBorder="1" applyAlignment="1">
      <alignment horizontal="center" vertical="center" wrapText="1"/>
    </xf>
    <xf numFmtId="0" fontId="50" fillId="39" borderId="147" xfId="2" applyFont="1" applyFill="1" applyBorder="1" applyAlignment="1">
      <alignment horizontal="center" vertical="center" wrapText="1"/>
    </xf>
    <xf numFmtId="1" fontId="49" fillId="0" borderId="0" xfId="21" applyNumberFormat="1" applyFont="1" applyBorder="1" applyAlignment="1">
      <alignment horizontal="center" vertical="center"/>
    </xf>
    <xf numFmtId="2" fontId="49" fillId="0" borderId="0" xfId="21" applyNumberFormat="1" applyFont="1" applyBorder="1" applyAlignment="1">
      <alignment horizontal="center" vertical="center"/>
    </xf>
    <xf numFmtId="14" fontId="49" fillId="0" borderId="0" xfId="2" applyNumberFormat="1" applyFont="1" applyAlignment="1">
      <alignment horizontal="left" vertical="center" wrapText="1"/>
    </xf>
    <xf numFmtId="3" fontId="138" fillId="3" borderId="31" xfId="2" applyNumberFormat="1" applyFont="1" applyFill="1" applyBorder="1" applyAlignment="1" applyProtection="1">
      <alignment horizontal="center" vertical="center"/>
      <protection locked="0"/>
    </xf>
    <xf numFmtId="0" fontId="104" fillId="0" borderId="0" xfId="2" applyFont="1"/>
    <xf numFmtId="2" fontId="65" fillId="0" borderId="0" xfId="21" applyNumberFormat="1" applyFont="1" applyBorder="1" applyAlignment="1">
      <alignment horizontal="center" vertical="center"/>
    </xf>
    <xf numFmtId="3" fontId="138" fillId="3" borderId="44" xfId="2" applyNumberFormat="1" applyFont="1" applyFill="1" applyBorder="1" applyAlignment="1" applyProtection="1">
      <alignment horizontal="center" vertical="center"/>
      <protection locked="0"/>
    </xf>
    <xf numFmtId="3" fontId="138" fillId="0" borderId="44" xfId="2" applyNumberFormat="1" applyFont="1" applyBorder="1" applyAlignment="1" applyProtection="1">
      <alignment horizontal="center" vertical="center" wrapText="1"/>
      <protection locked="0"/>
    </xf>
    <xf numFmtId="3" fontId="138" fillId="3" borderId="44" xfId="2" applyNumberFormat="1" applyFont="1" applyFill="1" applyBorder="1" applyAlignment="1" applyProtection="1">
      <alignment horizontal="center" vertical="center" wrapText="1"/>
      <protection locked="0"/>
    </xf>
    <xf numFmtId="3" fontId="138" fillId="3" borderId="45" xfId="2" applyNumberFormat="1" applyFont="1" applyFill="1" applyBorder="1" applyAlignment="1" applyProtection="1">
      <alignment horizontal="center" vertical="center" wrapText="1"/>
      <protection locked="0"/>
    </xf>
    <xf numFmtId="0" fontId="174" fillId="0" borderId="0" xfId="2" applyFont="1" applyAlignment="1">
      <alignment vertical="center" wrapText="1"/>
    </xf>
    <xf numFmtId="0" fontId="65" fillId="0" borderId="0" xfId="0" applyFont="1" applyAlignment="1">
      <alignment vertical="center"/>
    </xf>
    <xf numFmtId="0" fontId="162" fillId="0" borderId="0" xfId="0" applyFont="1" applyAlignment="1">
      <alignment vertical="center" wrapText="1"/>
    </xf>
    <xf numFmtId="0" fontId="139" fillId="0" borderId="0" xfId="0" applyFont="1" applyAlignment="1">
      <alignment vertical="center" wrapText="1"/>
    </xf>
    <xf numFmtId="0" fontId="175" fillId="0" borderId="0" xfId="0" applyFont="1" applyAlignment="1">
      <alignment vertical="center"/>
    </xf>
    <xf numFmtId="0" fontId="137" fillId="0" borderId="0" xfId="0" applyFont="1" applyAlignment="1">
      <alignment horizontal="right" vertical="center"/>
    </xf>
    <xf numFmtId="0" fontId="147" fillId="0" borderId="0" xfId="0" applyFont="1" applyAlignment="1">
      <alignment horizontal="center"/>
    </xf>
    <xf numFmtId="0" fontId="139" fillId="0" borderId="0" xfId="0" applyFont="1" applyAlignment="1">
      <alignment horizontal="left" vertical="center"/>
    </xf>
    <xf numFmtId="3" fontId="139" fillId="0" borderId="0" xfId="0" applyNumberFormat="1" applyFont="1" applyAlignment="1">
      <alignment horizontal="left" vertical="center"/>
    </xf>
    <xf numFmtId="0" fontId="148" fillId="0" borderId="0" xfId="0" applyFont="1" applyAlignment="1">
      <alignment horizontal="left" vertical="center"/>
    </xf>
    <xf numFmtId="0" fontId="165" fillId="0" borderId="0" xfId="0" applyFont="1" applyAlignment="1">
      <alignment vertical="center"/>
    </xf>
    <xf numFmtId="0" fontId="165" fillId="0" borderId="0" xfId="0" applyFont="1" applyAlignment="1">
      <alignment horizontal="left" vertical="center"/>
    </xf>
    <xf numFmtId="3" fontId="165" fillId="0" borderId="0" xfId="0" applyNumberFormat="1" applyFont="1" applyAlignment="1">
      <alignment horizontal="left" vertical="center"/>
    </xf>
    <xf numFmtId="0" fontId="161" fillId="0" borderId="0" xfId="0" applyFont="1" applyBorder="1" applyAlignment="1">
      <alignment vertical="center" wrapText="1"/>
    </xf>
    <xf numFmtId="0" fontId="133" fillId="0" borderId="0" xfId="0" applyFont="1" applyAlignment="1">
      <alignment vertical="center" wrapText="1"/>
    </xf>
    <xf numFmtId="0" fontId="161" fillId="0" borderId="0" xfId="0" applyFont="1" applyBorder="1" applyAlignment="1">
      <alignment horizontal="center" vertical="center" wrapText="1"/>
    </xf>
    <xf numFmtId="0" fontId="161" fillId="0" borderId="0" xfId="0" applyFont="1" applyAlignment="1">
      <alignment vertical="center" wrapText="1"/>
    </xf>
    <xf numFmtId="0" fontId="161" fillId="0" borderId="14" xfId="0" applyFont="1" applyBorder="1" applyAlignment="1">
      <alignment horizontal="center" vertical="center" wrapText="1"/>
    </xf>
    <xf numFmtId="0" fontId="137" fillId="0" borderId="0" xfId="0" applyFont="1" applyBorder="1" applyAlignment="1">
      <alignment horizontal="center" vertical="center" wrapText="1"/>
    </xf>
    <xf numFmtId="0" fontId="136" fillId="0" borderId="0" xfId="0" applyFont="1" applyBorder="1" applyAlignment="1">
      <alignment vertical="center" wrapText="1"/>
    </xf>
    <xf numFmtId="0" fontId="149" fillId="0" borderId="31" xfId="0" applyFont="1" applyBorder="1" applyAlignment="1">
      <alignment horizontal="left" vertical="center" wrapText="1"/>
    </xf>
    <xf numFmtId="0" fontId="138" fillId="0" borderId="0" xfId="0" applyFont="1" applyAlignment="1">
      <alignment vertical="center" wrapText="1"/>
    </xf>
    <xf numFmtId="10" fontId="138" fillId="0" borderId="0" xfId="7" applyNumberFormat="1" applyFont="1" applyAlignment="1">
      <alignment vertical="center" wrapText="1"/>
    </xf>
    <xf numFmtId="3" fontId="138" fillId="0" borderId="36" xfId="7" applyNumberFormat="1" applyFont="1" applyBorder="1" applyAlignment="1" applyProtection="1">
      <alignment horizontal="center" vertical="center"/>
      <protection locked="0"/>
    </xf>
    <xf numFmtId="4" fontId="150" fillId="0" borderId="38" xfId="7" applyNumberFormat="1" applyFont="1" applyBorder="1" applyAlignment="1">
      <alignment horizontal="center" vertical="center"/>
    </xf>
    <xf numFmtId="10" fontId="138" fillId="0" borderId="0" xfId="6" applyNumberFormat="1" applyFont="1" applyAlignment="1">
      <alignment vertical="center" wrapText="1"/>
    </xf>
    <xf numFmtId="3" fontId="149" fillId="0" borderId="36" xfId="0" applyNumberFormat="1" applyFont="1" applyBorder="1" applyAlignment="1">
      <alignment horizontal="center" vertical="center"/>
    </xf>
    <xf numFmtId="0" fontId="149" fillId="0" borderId="45" xfId="0" applyFont="1" applyBorder="1" applyAlignment="1">
      <alignment horizontal="left" vertical="center" wrapText="1"/>
    </xf>
    <xf numFmtId="3" fontId="138" fillId="0" borderId="41" xfId="7" applyNumberFormat="1" applyFont="1" applyBorder="1" applyAlignment="1" applyProtection="1">
      <alignment horizontal="center" vertical="center"/>
      <protection locked="0"/>
    </xf>
    <xf numFmtId="4" fontId="150" fillId="0" borderId="43" xfId="7" applyNumberFormat="1" applyFont="1" applyBorder="1" applyAlignment="1">
      <alignment horizontal="center" vertical="center"/>
    </xf>
    <xf numFmtId="3" fontId="149" fillId="0" borderId="41" xfId="0" applyNumberFormat="1" applyFont="1" applyBorder="1" applyAlignment="1">
      <alignment horizontal="center" vertical="center"/>
    </xf>
    <xf numFmtId="4" fontId="150" fillId="0" borderId="43" xfId="0" applyNumberFormat="1" applyFont="1" applyBorder="1" applyAlignment="1">
      <alignment horizontal="center" vertical="center"/>
    </xf>
    <xf numFmtId="0" fontId="133" fillId="0" borderId="0" xfId="0" applyFont="1" applyBorder="1" applyAlignment="1">
      <alignment horizontal="left" vertical="center" wrapText="1"/>
    </xf>
    <xf numFmtId="0" fontId="133" fillId="0" borderId="0" xfId="0" applyFont="1" applyBorder="1" applyAlignment="1">
      <alignment vertical="center" wrapText="1"/>
    </xf>
    <xf numFmtId="3" fontId="133" fillId="0" borderId="0" xfId="0" applyNumberFormat="1" applyFont="1" applyBorder="1" applyAlignment="1">
      <alignment horizontal="center" vertical="center" wrapText="1"/>
    </xf>
    <xf numFmtId="4" fontId="176" fillId="0" borderId="0" xfId="0" applyNumberFormat="1" applyFont="1" applyBorder="1" applyAlignment="1">
      <alignment horizontal="center" vertical="center" wrapText="1"/>
    </xf>
    <xf numFmtId="4" fontId="177" fillId="0" borderId="11" xfId="0" applyNumberFormat="1" applyFont="1" applyBorder="1" applyAlignment="1">
      <alignment horizontal="center" vertical="center" wrapText="1"/>
    </xf>
    <xf numFmtId="0" fontId="178" fillId="0" borderId="0" xfId="0" applyFont="1" applyBorder="1" applyAlignment="1">
      <alignment vertical="center" wrapText="1"/>
    </xf>
    <xf numFmtId="0" fontId="148" fillId="0" borderId="0" xfId="0" applyFont="1" applyBorder="1" applyAlignment="1">
      <alignment vertical="center" wrapText="1"/>
    </xf>
    <xf numFmtId="2" fontId="147" fillId="0" borderId="0" xfId="0" applyNumberFormat="1" applyFont="1" applyAlignment="1">
      <alignment vertical="center" wrapText="1"/>
    </xf>
    <xf numFmtId="2" fontId="147" fillId="0" borderId="0" xfId="0" applyNumberFormat="1" applyFont="1" applyAlignment="1">
      <alignment horizontal="left" vertical="center" wrapText="1"/>
    </xf>
    <xf numFmtId="2" fontId="178" fillId="0" borderId="0" xfId="0" applyNumberFormat="1" applyFont="1" applyAlignment="1">
      <alignment horizontal="left" vertical="center" wrapText="1"/>
    </xf>
    <xf numFmtId="0" fontId="178" fillId="0" borderId="0" xfId="0" applyFont="1" applyAlignment="1">
      <alignment horizontal="left" vertical="center" wrapText="1"/>
    </xf>
    <xf numFmtId="3" fontId="178" fillId="0" borderId="0" xfId="0" applyNumberFormat="1" applyFont="1" applyAlignment="1">
      <alignment horizontal="left" vertical="center" wrapText="1"/>
    </xf>
    <xf numFmtId="0" fontId="148" fillId="0" borderId="0" xfId="0" applyFont="1" applyBorder="1" applyAlignment="1">
      <alignment horizontal="left" vertical="center" wrapText="1"/>
    </xf>
    <xf numFmtId="0" fontId="148" fillId="0" borderId="0" xfId="0" applyFont="1" applyAlignment="1">
      <alignment vertical="center" wrapText="1"/>
    </xf>
    <xf numFmtId="0" fontId="50" fillId="39" borderId="41" xfId="0" applyFont="1" applyFill="1" applyBorder="1" applyAlignment="1">
      <alignment horizontal="center" vertical="center" wrapText="1"/>
    </xf>
    <xf numFmtId="0" fontId="50" fillId="39" borderId="151" xfId="0" applyFont="1" applyFill="1" applyBorder="1" applyAlignment="1">
      <alignment horizontal="center" vertical="center" wrapText="1"/>
    </xf>
    <xf numFmtId="0" fontId="50" fillId="39" borderId="152" xfId="0" applyFont="1" applyFill="1" applyBorder="1" applyAlignment="1">
      <alignment horizontal="center" vertical="center" wrapText="1"/>
    </xf>
    <xf numFmtId="0" fontId="161" fillId="0" borderId="0" xfId="0" applyFont="1" applyAlignment="1">
      <alignment horizontal="center" vertical="center" wrapText="1"/>
    </xf>
    <xf numFmtId="0" fontId="136" fillId="0" borderId="0" xfId="0" applyFont="1" applyBorder="1" applyAlignment="1">
      <alignment horizontal="center" vertical="center" wrapText="1"/>
    </xf>
    <xf numFmtId="0" fontId="140" fillId="0" borderId="0" xfId="0" applyFont="1" applyBorder="1" applyAlignment="1">
      <alignment horizontal="center" vertical="center" wrapText="1"/>
    </xf>
    <xf numFmtId="3" fontId="161" fillId="0" borderId="61" xfId="0" applyNumberFormat="1" applyFont="1" applyBorder="1" applyAlignment="1">
      <alignment horizontal="center" vertical="center" wrapText="1"/>
    </xf>
    <xf numFmtId="4" fontId="163" fillId="0" borderId="62" xfId="0" applyNumberFormat="1" applyFont="1" applyBorder="1" applyAlignment="1">
      <alignment horizontal="center" vertical="center" wrapText="1"/>
    </xf>
    <xf numFmtId="0" fontId="65" fillId="0" borderId="0" xfId="0" applyFont="1"/>
    <xf numFmtId="0" fontId="139" fillId="0" borderId="0" xfId="0" applyFont="1" applyBorder="1" applyAlignment="1">
      <alignment horizontal="left" vertical="center"/>
    </xf>
    <xf numFmtId="0" fontId="165" fillId="0" borderId="0" xfId="0" applyFont="1" applyBorder="1" applyAlignment="1">
      <alignment horizontal="left" vertical="center"/>
    </xf>
    <xf numFmtId="0" fontId="165" fillId="0" borderId="0" xfId="0" applyFont="1"/>
    <xf numFmtId="0" fontId="165" fillId="0" borderId="0" xfId="0" applyFont="1" applyBorder="1"/>
    <xf numFmtId="9" fontId="161" fillId="0" borderId="0" xfId="0" applyNumberFormat="1" applyFont="1" applyBorder="1" applyAlignment="1">
      <alignment horizontal="center" vertical="center" wrapText="1"/>
    </xf>
    <xf numFmtId="0" fontId="65" fillId="0" borderId="0" xfId="0" applyFont="1" applyBorder="1"/>
    <xf numFmtId="0" fontId="138" fillId="0" borderId="0" xfId="0" applyFont="1" applyAlignment="1">
      <alignment horizontal="center" vertical="center" wrapText="1"/>
    </xf>
    <xf numFmtId="0" fontId="149" fillId="0" borderId="53" xfId="0" applyFont="1" applyBorder="1" applyAlignment="1">
      <alignment horizontal="left" vertical="center" wrapText="1"/>
    </xf>
    <xf numFmtId="3" fontId="138" fillId="0" borderId="55" xfId="0" applyNumberFormat="1" applyFont="1" applyBorder="1" applyAlignment="1">
      <alignment horizontal="center" vertical="center"/>
    </xf>
    <xf numFmtId="4" fontId="150" fillId="0" borderId="56" xfId="0" applyNumberFormat="1" applyFont="1" applyBorder="1" applyAlignment="1">
      <alignment horizontal="center" vertical="center"/>
    </xf>
    <xf numFmtId="0" fontId="138" fillId="0" borderId="0" xfId="0" applyFont="1" applyAlignment="1">
      <alignment horizontal="center" vertical="center"/>
    </xf>
    <xf numFmtId="4" fontId="138" fillId="0" borderId="0" xfId="0" applyNumberFormat="1" applyFont="1" applyBorder="1" applyAlignment="1">
      <alignment horizontal="center" vertical="center"/>
    </xf>
    <xf numFmtId="10" fontId="138" fillId="0" borderId="0" xfId="0" applyNumberFormat="1" applyFont="1" applyBorder="1" applyAlignment="1">
      <alignment horizontal="center" vertical="center"/>
    </xf>
    <xf numFmtId="2" fontId="138" fillId="0" borderId="0" xfId="0" applyNumberFormat="1" applyFont="1" applyBorder="1" applyAlignment="1" applyProtection="1">
      <alignment horizontal="center" vertical="center"/>
      <protection locked="0"/>
    </xf>
    <xf numFmtId="10" fontId="138" fillId="0" borderId="0" xfId="0" applyNumberFormat="1" applyFont="1" applyAlignment="1">
      <alignment vertical="center" wrapText="1"/>
    </xf>
    <xf numFmtId="0" fontId="149" fillId="0" borderId="63" xfId="0" applyFont="1" applyBorder="1" applyAlignment="1">
      <alignment horizontal="left" vertical="center" wrapText="1"/>
    </xf>
    <xf numFmtId="3" fontId="138" fillId="0" borderId="59" xfId="0" applyNumberFormat="1" applyFont="1" applyBorder="1" applyAlignment="1">
      <alignment horizontal="center" vertical="center"/>
    </xf>
    <xf numFmtId="4" fontId="150" fillId="0" borderId="60" xfId="0" applyNumberFormat="1" applyFont="1" applyBorder="1" applyAlignment="1">
      <alignment horizontal="center" vertical="center"/>
    </xf>
    <xf numFmtId="3" fontId="138" fillId="0" borderId="59" xfId="0" applyNumberFormat="1" applyFont="1" applyBorder="1" applyAlignment="1">
      <alignment horizontal="center" vertical="center" wrapText="1"/>
    </xf>
    <xf numFmtId="4" fontId="150" fillId="0" borderId="60" xfId="0" applyNumberFormat="1" applyFont="1" applyBorder="1" applyAlignment="1">
      <alignment horizontal="center" vertical="center" wrapText="1"/>
    </xf>
    <xf numFmtId="4" fontId="138" fillId="0" borderId="0" xfId="0" applyNumberFormat="1" applyFont="1" applyBorder="1" applyAlignment="1">
      <alignment horizontal="center" vertical="center" wrapText="1"/>
    </xf>
    <xf numFmtId="0" fontId="149" fillId="0" borderId="54" xfId="0" applyFont="1" applyBorder="1" applyAlignment="1">
      <alignment horizontal="left" vertical="center" wrapText="1"/>
    </xf>
    <xf numFmtId="3" fontId="138" fillId="0" borderId="57" xfId="0" applyNumberFormat="1" applyFont="1" applyBorder="1" applyAlignment="1">
      <alignment horizontal="center" vertical="center" wrapText="1"/>
    </xf>
    <xf numFmtId="4" fontId="150" fillId="0" borderId="58" xfId="0" applyNumberFormat="1" applyFont="1" applyBorder="1" applyAlignment="1">
      <alignment horizontal="center" vertical="center" wrapText="1"/>
    </xf>
    <xf numFmtId="3" fontId="138" fillId="0" borderId="57" xfId="0" applyNumberFormat="1" applyFont="1" applyBorder="1" applyAlignment="1">
      <alignment horizontal="center" vertical="center"/>
    </xf>
    <xf numFmtId="4" fontId="150" fillId="0" borderId="58" xfId="0" applyNumberFormat="1" applyFont="1" applyBorder="1" applyAlignment="1">
      <alignment horizontal="center" vertical="center"/>
    </xf>
    <xf numFmtId="3" fontId="65" fillId="0" borderId="0" xfId="0" applyNumberFormat="1" applyFont="1" applyBorder="1"/>
    <xf numFmtId="2" fontId="140" fillId="0" borderId="0" xfId="0" applyNumberFormat="1" applyFont="1" applyBorder="1" applyAlignment="1">
      <alignment horizontal="center" vertical="center" wrapText="1"/>
    </xf>
    <xf numFmtId="2" fontId="65" fillId="0" borderId="0" xfId="0" applyNumberFormat="1" applyFont="1" applyBorder="1"/>
    <xf numFmtId="2" fontId="137" fillId="0" borderId="0" xfId="0" applyNumberFormat="1" applyFont="1" applyBorder="1" applyAlignment="1">
      <alignment horizontal="center" vertical="center" wrapText="1"/>
    </xf>
    <xf numFmtId="0" fontId="49" fillId="0" borderId="0" xfId="0" applyFont="1" applyBorder="1" applyAlignment="1">
      <alignment vertical="center" wrapText="1"/>
    </xf>
    <xf numFmtId="0" fontId="151" fillId="0" borderId="0" xfId="0" applyFont="1"/>
    <xf numFmtId="2" fontId="50" fillId="0" borderId="0" xfId="0" applyNumberFormat="1" applyFont="1" applyAlignment="1">
      <alignment vertical="center" wrapText="1"/>
    </xf>
    <xf numFmtId="0" fontId="49" fillId="0" borderId="0" xfId="0" applyFont="1"/>
    <xf numFmtId="3" fontId="49" fillId="0" borderId="0" xfId="0" applyNumberFormat="1" applyFont="1"/>
    <xf numFmtId="0" fontId="49" fillId="0" borderId="0" xfId="0" applyFont="1" applyBorder="1"/>
    <xf numFmtId="3" fontId="49" fillId="0" borderId="0" xfId="0" applyNumberFormat="1" applyFont="1" applyBorder="1" applyAlignment="1">
      <alignment horizontal="center" vertical="center" wrapText="1"/>
    </xf>
    <xf numFmtId="2" fontId="49" fillId="0" borderId="0" xfId="0" applyNumberFormat="1" applyFont="1" applyBorder="1" applyAlignment="1" applyProtection="1">
      <alignment horizontal="center" vertical="center"/>
      <protection locked="0"/>
    </xf>
    <xf numFmtId="4" fontId="151" fillId="0" borderId="0" xfId="0" applyNumberFormat="1" applyFont="1" applyBorder="1" applyAlignment="1">
      <alignment horizontal="center" vertical="center" wrapText="1"/>
    </xf>
    <xf numFmtId="4" fontId="49" fillId="0" borderId="0" xfId="0" applyNumberFormat="1" applyFont="1" applyBorder="1" applyAlignment="1">
      <alignment horizontal="center" vertical="center" wrapText="1"/>
    </xf>
    <xf numFmtId="3" fontId="49" fillId="0" borderId="0" xfId="0" applyNumberFormat="1" applyFont="1" applyBorder="1" applyAlignment="1">
      <alignment horizontal="center" vertical="center"/>
    </xf>
    <xf numFmtId="10" fontId="49" fillId="0" borderId="0" xfId="0" applyNumberFormat="1" applyFont="1" applyBorder="1" applyAlignment="1">
      <alignment vertical="center" wrapText="1"/>
    </xf>
    <xf numFmtId="0" fontId="104" fillId="0" borderId="0" xfId="0" applyFont="1"/>
    <xf numFmtId="0" fontId="50" fillId="39" borderId="57" xfId="0" applyFont="1" applyFill="1" applyBorder="1" applyAlignment="1">
      <alignment horizontal="center" vertical="center" wrapText="1"/>
    </xf>
    <xf numFmtId="0" fontId="50" fillId="39" borderId="155" xfId="0" applyFont="1" applyFill="1" applyBorder="1" applyAlignment="1">
      <alignment horizontal="center" vertical="center" wrapText="1"/>
    </xf>
    <xf numFmtId="9" fontId="144" fillId="39" borderId="154" xfId="0" applyNumberFormat="1" applyFont="1" applyFill="1" applyBorder="1" applyAlignment="1">
      <alignment horizontal="center" vertical="center" wrapText="1"/>
    </xf>
    <xf numFmtId="9" fontId="144" fillId="39" borderId="58" xfId="0" applyNumberFormat="1" applyFont="1" applyFill="1" applyBorder="1" applyAlignment="1">
      <alignment horizontal="center" vertical="center" wrapText="1"/>
    </xf>
    <xf numFmtId="0" fontId="159" fillId="0" borderId="0" xfId="0" applyFont="1" applyAlignment="1">
      <alignment vertical="center"/>
    </xf>
    <xf numFmtId="0" fontId="50" fillId="0" borderId="0" xfId="0" applyFont="1" applyBorder="1" applyAlignment="1">
      <alignment horizontal="center" vertical="center" wrapText="1"/>
    </xf>
    <xf numFmtId="0" fontId="50" fillId="0" borderId="0" xfId="0" applyFont="1" applyBorder="1" applyAlignment="1">
      <alignment horizontal="left" vertical="center" wrapText="1"/>
    </xf>
    <xf numFmtId="0" fontId="50" fillId="0" borderId="0" xfId="0" applyFont="1" applyBorder="1" applyAlignment="1">
      <alignment vertical="center" wrapText="1"/>
    </xf>
    <xf numFmtId="0" fontId="151" fillId="0" borderId="0" xfId="0" applyFont="1" applyAlignment="1">
      <alignment vertical="center"/>
    </xf>
    <xf numFmtId="0" fontId="65" fillId="0" borderId="0" xfId="0" applyFont="1" applyBorder="1" applyAlignment="1">
      <alignment vertical="center"/>
    </xf>
    <xf numFmtId="0" fontId="147" fillId="0" borderId="0" xfId="0" applyFont="1"/>
    <xf numFmtId="0" fontId="161" fillId="0" borderId="0" xfId="0" applyFont="1" applyAlignment="1">
      <alignment vertical="center"/>
    </xf>
    <xf numFmtId="0" fontId="148" fillId="0" borderId="0" xfId="0" applyFont="1" applyAlignment="1">
      <alignment horizontal="center" vertical="center"/>
    </xf>
    <xf numFmtId="0" fontId="148" fillId="0" borderId="0" xfId="0" applyFont="1" applyBorder="1" applyAlignment="1">
      <alignment horizontal="center" vertical="center"/>
    </xf>
    <xf numFmtId="0" fontId="49" fillId="0" borderId="0" xfId="0" applyFont="1" applyBorder="1" applyAlignment="1">
      <alignment horizontal="left" vertical="center"/>
    </xf>
    <xf numFmtId="0" fontId="50" fillId="0" borderId="0" xfId="0" applyFont="1" applyBorder="1" applyAlignment="1">
      <alignment horizontal="center" vertical="center"/>
    </xf>
    <xf numFmtId="4" fontId="49" fillId="0" borderId="0" xfId="0" applyNumberFormat="1" applyFont="1" applyBorder="1" applyAlignment="1">
      <alignment horizontal="center" vertical="center"/>
    </xf>
    <xf numFmtId="0" fontId="49" fillId="0" borderId="0" xfId="0" applyFont="1" applyBorder="1" applyAlignment="1">
      <alignment horizontal="center" vertical="center" wrapText="1"/>
    </xf>
    <xf numFmtId="3" fontId="49" fillId="0" borderId="0" xfId="0" applyNumberFormat="1" applyFont="1" applyBorder="1" applyAlignment="1">
      <alignment vertical="center" wrapText="1"/>
    </xf>
    <xf numFmtId="3" fontId="50" fillId="0" borderId="0" xfId="0" applyNumberFormat="1" applyFont="1" applyBorder="1" applyAlignment="1">
      <alignment horizontal="center" vertical="center" wrapText="1"/>
    </xf>
    <xf numFmtId="4" fontId="172" fillId="0" borderId="0" xfId="0" applyNumberFormat="1" applyFont="1" applyBorder="1" applyAlignment="1">
      <alignment horizontal="center" vertical="center" wrapText="1"/>
    </xf>
    <xf numFmtId="4" fontId="50" fillId="0" borderId="0" xfId="0" applyNumberFormat="1" applyFont="1" applyBorder="1" applyAlignment="1">
      <alignment horizontal="center" vertical="center" wrapText="1"/>
    </xf>
    <xf numFmtId="2" fontId="151" fillId="0" borderId="0" xfId="0" applyNumberFormat="1" applyFont="1" applyBorder="1" applyAlignment="1">
      <alignment vertical="center" wrapText="1"/>
    </xf>
    <xf numFmtId="2" fontId="49" fillId="0" borderId="0" xfId="0" applyNumberFormat="1" applyFont="1" applyBorder="1" applyAlignment="1">
      <alignment vertical="center" wrapText="1"/>
    </xf>
    <xf numFmtId="0" fontId="139" fillId="0" borderId="0" xfId="0" applyFont="1" applyBorder="1" applyAlignment="1">
      <alignment vertical="center" wrapText="1"/>
    </xf>
    <xf numFmtId="0" fontId="151" fillId="0" borderId="0" xfId="0" applyFont="1" applyBorder="1"/>
    <xf numFmtId="3" fontId="139" fillId="0" borderId="0" xfId="0" applyNumberFormat="1" applyFont="1" applyAlignment="1">
      <alignment vertical="center" wrapText="1"/>
    </xf>
    <xf numFmtId="0" fontId="122" fillId="39" borderId="100" xfId="2" applyFont="1" applyFill="1" applyBorder="1" applyAlignment="1">
      <alignment horizontal="center" vertical="center" wrapText="1"/>
    </xf>
    <xf numFmtId="0" fontId="122" fillId="39" borderId="109" xfId="2" applyFont="1" applyFill="1" applyBorder="1" applyAlignment="1">
      <alignment horizontal="center" vertical="center" wrapText="1"/>
    </xf>
    <xf numFmtId="0" fontId="122" fillId="39" borderId="99" xfId="2" applyFont="1" applyFill="1" applyBorder="1" applyAlignment="1">
      <alignment horizontal="center" vertical="center" wrapText="1"/>
    </xf>
    <xf numFmtId="0" fontId="180" fillId="0" borderId="0" xfId="0" applyFont="1" applyAlignment="1">
      <alignment horizontal="left" vertical="center"/>
    </xf>
    <xf numFmtId="0" fontId="180" fillId="0" borderId="0" xfId="0" applyFont="1" applyAlignment="1">
      <alignment vertical="center"/>
    </xf>
    <xf numFmtId="0" fontId="181" fillId="3" borderId="0" xfId="2" applyFont="1" applyFill="1" applyAlignment="1">
      <alignment vertical="center" wrapText="1"/>
    </xf>
    <xf numFmtId="0" fontId="165" fillId="3" borderId="0" xfId="2" applyFont="1" applyFill="1" applyAlignment="1">
      <alignment vertical="center" wrapText="1"/>
    </xf>
    <xf numFmtId="0" fontId="164" fillId="0" borderId="0" xfId="0" applyFont="1" applyAlignment="1">
      <alignment vertical="center" wrapText="1"/>
    </xf>
    <xf numFmtId="0" fontId="138" fillId="0" borderId="54" xfId="2" applyFont="1" applyBorder="1" applyAlignment="1">
      <alignment vertical="center" wrapText="1"/>
    </xf>
    <xf numFmtId="0" fontId="162" fillId="0" borderId="0" xfId="2" applyFont="1" applyAlignment="1">
      <alignment vertical="center" wrapText="1"/>
    </xf>
    <xf numFmtId="0" fontId="165" fillId="0" borderId="0" xfId="0" applyFont="1" applyBorder="1" applyAlignment="1">
      <alignment vertical="center" wrapText="1"/>
    </xf>
    <xf numFmtId="3" fontId="133" fillId="0" borderId="0" xfId="2" applyNumberFormat="1" applyFont="1" applyAlignment="1">
      <alignment horizontal="center" vertical="center" wrapText="1"/>
    </xf>
    <xf numFmtId="4" fontId="133" fillId="0" borderId="0" xfId="2" applyNumberFormat="1" applyFont="1" applyAlignment="1">
      <alignment horizontal="center" vertical="center" wrapText="1"/>
    </xf>
    <xf numFmtId="0" fontId="146" fillId="0" borderId="0" xfId="2" applyFont="1"/>
    <xf numFmtId="0" fontId="147" fillId="0" borderId="0" xfId="2" applyFont="1"/>
    <xf numFmtId="0" fontId="165" fillId="2" borderId="0" xfId="5" applyFont="1" applyFill="1" applyAlignment="1">
      <alignment vertical="center"/>
    </xf>
    <xf numFmtId="0" fontId="178" fillId="3" borderId="0" xfId="2" applyFont="1" applyFill="1" applyAlignment="1">
      <alignment horizontal="left" vertical="center"/>
    </xf>
    <xf numFmtId="0" fontId="161" fillId="0" borderId="64" xfId="2" applyFont="1" applyBorder="1" applyAlignment="1">
      <alignment horizontal="center" vertical="center" wrapText="1"/>
    </xf>
    <xf numFmtId="0" fontId="161" fillId="3" borderId="0" xfId="2" applyFont="1" applyFill="1" applyAlignment="1">
      <alignment vertical="center" wrapText="1"/>
    </xf>
    <xf numFmtId="2" fontId="65" fillId="3" borderId="0" xfId="2" applyNumberFormat="1" applyFont="1" applyFill="1" applyAlignment="1">
      <alignment vertical="center" wrapText="1"/>
    </xf>
    <xf numFmtId="0" fontId="149" fillId="0" borderId="53" xfId="2" applyFont="1" applyBorder="1" applyAlignment="1">
      <alignment horizontal="left" vertical="center" wrapText="1"/>
    </xf>
    <xf numFmtId="3" fontId="178" fillId="0" borderId="0" xfId="2" applyNumberFormat="1" applyFont="1" applyAlignment="1">
      <alignment vertical="center" wrapText="1"/>
    </xf>
    <xf numFmtId="3" fontId="138" fillId="0" borderId="55" xfId="0" applyNumberFormat="1" applyFont="1" applyBorder="1" applyAlignment="1" applyProtection="1">
      <alignment horizontal="center" vertical="center"/>
      <protection locked="0"/>
    </xf>
    <xf numFmtId="3" fontId="138" fillId="0" borderId="55" xfId="2" applyNumberFormat="1" applyFont="1" applyBorder="1" applyAlignment="1" applyProtection="1">
      <alignment horizontal="center" vertical="center"/>
      <protection locked="0"/>
    </xf>
    <xf numFmtId="4" fontId="150" fillId="0" borderId="56" xfId="2" applyNumberFormat="1" applyFont="1" applyBorder="1" applyAlignment="1">
      <alignment horizontal="center" vertical="center"/>
    </xf>
    <xf numFmtId="3" fontId="138" fillId="0" borderId="55" xfId="2" applyNumberFormat="1" applyFont="1" applyBorder="1" applyAlignment="1">
      <alignment horizontal="center" vertical="center" wrapText="1"/>
    </xf>
    <xf numFmtId="4" fontId="150" fillId="0" borderId="64" xfId="2" applyNumberFormat="1" applyFont="1" applyBorder="1" applyAlignment="1">
      <alignment horizontal="center" vertical="center" wrapText="1"/>
    </xf>
    <xf numFmtId="4" fontId="49" fillId="0" borderId="0" xfId="2" applyNumberFormat="1" applyFont="1" applyAlignment="1">
      <alignment horizontal="center" vertical="center"/>
    </xf>
    <xf numFmtId="0" fontId="149" fillId="0" borderId="63" xfId="2" applyFont="1" applyBorder="1" applyAlignment="1">
      <alignment horizontal="left" vertical="center" wrapText="1"/>
    </xf>
    <xf numFmtId="3" fontId="138" fillId="0" borderId="59" xfId="0" applyNumberFormat="1" applyFont="1" applyBorder="1" applyAlignment="1" applyProtection="1">
      <alignment horizontal="center" vertical="center"/>
      <protection locked="0"/>
    </xf>
    <xf numFmtId="3" fontId="138" fillId="0" borderId="59" xfId="2" applyNumberFormat="1" applyFont="1" applyBorder="1" applyAlignment="1" applyProtection="1">
      <alignment horizontal="center" vertical="center"/>
      <protection locked="0"/>
    </xf>
    <xf numFmtId="4" fontId="150" fillId="0" borderId="60" xfId="2" applyNumberFormat="1" applyFont="1" applyBorder="1" applyAlignment="1">
      <alignment horizontal="center" vertical="center"/>
    </xf>
    <xf numFmtId="3" fontId="138" fillId="0" borderId="59" xfId="2" applyNumberFormat="1" applyFont="1" applyBorder="1" applyAlignment="1">
      <alignment horizontal="center" vertical="center" wrapText="1"/>
    </xf>
    <xf numFmtId="3" fontId="138" fillId="0" borderId="59" xfId="0" applyNumberFormat="1" applyFont="1" applyBorder="1" applyAlignment="1" applyProtection="1">
      <alignment horizontal="center" vertical="center" wrapText="1"/>
      <protection locked="0"/>
    </xf>
    <xf numFmtId="3" fontId="138" fillId="0" borderId="59" xfId="2" applyNumberFormat="1" applyFont="1" applyBorder="1" applyAlignment="1" applyProtection="1">
      <alignment horizontal="center" vertical="center" wrapText="1"/>
      <protection locked="0"/>
    </xf>
    <xf numFmtId="4" fontId="49" fillId="0" borderId="0" xfId="2" applyNumberFormat="1" applyFont="1" applyAlignment="1">
      <alignment horizontal="center" vertical="center" wrapText="1"/>
    </xf>
    <xf numFmtId="0" fontId="90" fillId="0" borderId="63" xfId="2" applyFont="1" applyBorder="1" applyAlignment="1">
      <alignment horizontal="left" vertical="center" wrapText="1"/>
    </xf>
    <xf numFmtId="3" fontId="65" fillId="0" borderId="59" xfId="2" applyNumberFormat="1" applyFont="1" applyBorder="1" applyAlignment="1" applyProtection="1">
      <alignment horizontal="center" vertical="center"/>
      <protection locked="0"/>
    </xf>
    <xf numFmtId="4" fontId="156" fillId="0" borderId="60" xfId="2" applyNumberFormat="1" applyFont="1" applyBorder="1" applyAlignment="1">
      <alignment horizontal="center" vertical="center"/>
    </xf>
    <xf numFmtId="3" fontId="65" fillId="0" borderId="59" xfId="2" applyNumberFormat="1" applyFont="1" applyBorder="1" applyAlignment="1">
      <alignment horizontal="center" vertical="center" wrapText="1"/>
    </xf>
    <xf numFmtId="4" fontId="150" fillId="0" borderId="60" xfId="2" applyNumberFormat="1" applyFont="1" applyBorder="1" applyAlignment="1">
      <alignment horizontal="center" vertical="center" wrapText="1"/>
    </xf>
    <xf numFmtId="0" fontId="138" fillId="0" borderId="57" xfId="2" applyFont="1" applyBorder="1" applyAlignment="1">
      <alignment vertical="center" wrapText="1"/>
    </xf>
    <xf numFmtId="0" fontId="150" fillId="0" borderId="58" xfId="2" applyFont="1" applyBorder="1" applyAlignment="1">
      <alignment vertical="center" wrapText="1"/>
    </xf>
    <xf numFmtId="0" fontId="138" fillId="0" borderId="65" xfId="2" applyFont="1" applyBorder="1" applyAlignment="1">
      <alignment vertical="center" wrapText="1"/>
    </xf>
    <xf numFmtId="2" fontId="147" fillId="0" borderId="0" xfId="2" applyNumberFormat="1" applyFont="1" applyAlignment="1">
      <alignment horizontal="left" vertical="center" wrapText="1"/>
    </xf>
    <xf numFmtId="2" fontId="182" fillId="0" borderId="0" xfId="2" applyNumberFormat="1" applyFont="1" applyAlignment="1">
      <alignment horizontal="left" vertical="center" wrapText="1"/>
    </xf>
    <xf numFmtId="0" fontId="183" fillId="0" borderId="0" xfId="2" applyFont="1" applyAlignment="1">
      <alignment vertical="center" wrapText="1"/>
    </xf>
    <xf numFmtId="0" fontId="49" fillId="3" borderId="0" xfId="2" applyFont="1" applyFill="1" applyAlignment="1">
      <alignment vertical="center" wrapText="1"/>
    </xf>
    <xf numFmtId="0" fontId="133" fillId="0" borderId="0" xfId="2" applyFont="1" applyAlignment="1">
      <alignment horizontal="left" vertical="center" wrapText="1"/>
    </xf>
    <xf numFmtId="0" fontId="178" fillId="0" borderId="0" xfId="2" applyFont="1" applyAlignment="1">
      <alignment vertical="center" wrapText="1"/>
    </xf>
    <xf numFmtId="49" fontId="165" fillId="0" borderId="0" xfId="2" applyNumberFormat="1" applyFont="1" applyAlignment="1">
      <alignment vertical="center" wrapText="1"/>
    </xf>
    <xf numFmtId="165" fontId="65" fillId="0" borderId="0" xfId="1" applyNumberFormat="1" applyFont="1" applyBorder="1" applyAlignment="1">
      <alignment horizontal="center" vertical="center"/>
    </xf>
    <xf numFmtId="165" fontId="65" fillId="0" borderId="0" xfId="1" applyNumberFormat="1" applyFont="1" applyBorder="1" applyAlignment="1">
      <alignment horizontal="center" vertical="center" wrapText="1"/>
    </xf>
    <xf numFmtId="0" fontId="50" fillId="39" borderId="57" xfId="2" applyFont="1" applyFill="1" applyBorder="1" applyAlignment="1">
      <alignment horizontal="center" vertical="center" wrapText="1"/>
    </xf>
    <xf numFmtId="0" fontId="50" fillId="39" borderId="71" xfId="2" applyFont="1" applyFill="1" applyBorder="1" applyAlignment="1">
      <alignment horizontal="center" vertical="center" wrapText="1"/>
    </xf>
    <xf numFmtId="0" fontId="122" fillId="39" borderId="154" xfId="2" applyFont="1" applyFill="1" applyBorder="1" applyAlignment="1">
      <alignment horizontal="center" vertical="center" wrapText="1"/>
    </xf>
    <xf numFmtId="0" fontId="122" fillId="39" borderId="71" xfId="2" applyFont="1" applyFill="1" applyBorder="1" applyAlignment="1">
      <alignment horizontal="center" vertical="center" wrapText="1"/>
    </xf>
    <xf numFmtId="3" fontId="148" fillId="0" borderId="0" xfId="0" applyNumberFormat="1" applyFont="1" applyAlignment="1">
      <alignment horizontal="left" vertical="center"/>
    </xf>
    <xf numFmtId="10" fontId="138" fillId="0" borderId="53" xfId="7" applyNumberFormat="1" applyFont="1" applyBorder="1" applyAlignment="1">
      <alignment vertical="center" wrapText="1"/>
    </xf>
    <xf numFmtId="3" fontId="138" fillId="0" borderId="64" xfId="7" applyNumberFormat="1" applyFont="1" applyBorder="1" applyAlignment="1" applyProtection="1">
      <alignment horizontal="center" vertical="center"/>
      <protection locked="0"/>
    </xf>
    <xf numFmtId="4" fontId="150" fillId="0" borderId="56" xfId="7" applyNumberFormat="1" applyFont="1" applyBorder="1" applyAlignment="1">
      <alignment horizontal="center" vertical="center"/>
    </xf>
    <xf numFmtId="3" fontId="138" fillId="0" borderId="55" xfId="7" applyNumberFormat="1" applyFont="1" applyBorder="1" applyAlignment="1" applyProtection="1">
      <alignment horizontal="center" vertical="center"/>
      <protection locked="0"/>
    </xf>
    <xf numFmtId="9" fontId="138" fillId="0" borderId="0" xfId="8" applyFont="1" applyAlignment="1">
      <alignment vertical="center" wrapText="1"/>
    </xf>
    <xf numFmtId="10" fontId="138" fillId="0" borderId="63" xfId="7" applyNumberFormat="1" applyFont="1" applyBorder="1" applyAlignment="1">
      <alignment vertical="center" wrapText="1"/>
    </xf>
    <xf numFmtId="3" fontId="138" fillId="0" borderId="0" xfId="7" applyNumberFormat="1" applyFont="1" applyBorder="1" applyAlignment="1" applyProtection="1">
      <alignment horizontal="center" vertical="center"/>
      <protection locked="0"/>
    </xf>
    <xf numFmtId="4" fontId="150" fillId="0" borderId="60" xfId="7" applyNumberFormat="1" applyFont="1" applyBorder="1" applyAlignment="1">
      <alignment horizontal="center" vertical="center"/>
    </xf>
    <xf numFmtId="3" fontId="138" fillId="0" borderId="59" xfId="7" applyNumberFormat="1" applyFont="1" applyBorder="1" applyAlignment="1" applyProtection="1">
      <alignment horizontal="center" vertical="center"/>
      <protection locked="0"/>
    </xf>
    <xf numFmtId="10" fontId="138" fillId="0" borderId="54" xfId="7" applyNumberFormat="1" applyFont="1" applyBorder="1" applyAlignment="1">
      <alignment vertical="center" wrapText="1"/>
    </xf>
    <xf numFmtId="3" fontId="138" fillId="0" borderId="65" xfId="7" applyNumberFormat="1" applyFont="1" applyBorder="1" applyAlignment="1" applyProtection="1">
      <alignment horizontal="center" vertical="center"/>
      <protection locked="0"/>
    </xf>
    <xf numFmtId="4" fontId="150" fillId="0" borderId="58" xfId="7" applyNumberFormat="1" applyFont="1" applyBorder="1" applyAlignment="1">
      <alignment horizontal="center" vertical="center"/>
    </xf>
    <xf numFmtId="3" fontId="138" fillId="0" borderId="57" xfId="7" applyNumberFormat="1" applyFont="1" applyBorder="1" applyAlignment="1" applyProtection="1">
      <alignment horizontal="center" vertical="center"/>
      <protection locked="0"/>
    </xf>
    <xf numFmtId="10" fontId="149" fillId="0" borderId="4" xfId="7" applyNumberFormat="1" applyFont="1" applyBorder="1" applyAlignment="1">
      <alignment vertical="center" wrapText="1"/>
    </xf>
    <xf numFmtId="3" fontId="138" fillId="0" borderId="12" xfId="7" applyNumberFormat="1" applyFont="1" applyBorder="1" applyAlignment="1" applyProtection="1">
      <alignment horizontal="center" vertical="center"/>
      <protection locked="0"/>
    </xf>
    <xf numFmtId="4" fontId="150" fillId="0" borderId="11" xfId="7" applyNumberFormat="1" applyFont="1" applyBorder="1" applyAlignment="1">
      <alignment horizontal="center" vertical="center"/>
    </xf>
    <xf numFmtId="3" fontId="138" fillId="0" borderId="61" xfId="7" applyNumberFormat="1" applyFont="1" applyBorder="1" applyAlignment="1" applyProtection="1">
      <alignment horizontal="center" vertical="center"/>
      <protection locked="0"/>
    </xf>
    <xf numFmtId="4" fontId="150" fillId="0" borderId="62" xfId="7" applyNumberFormat="1" applyFont="1" applyBorder="1" applyAlignment="1">
      <alignment horizontal="center" vertical="center"/>
    </xf>
    <xf numFmtId="3" fontId="149" fillId="0" borderId="61" xfId="7" applyNumberFormat="1" applyFont="1" applyBorder="1" applyAlignment="1" applyProtection="1">
      <alignment horizontal="center" vertical="center"/>
      <protection locked="0"/>
    </xf>
    <xf numFmtId="4" fontId="184" fillId="0" borderId="62" xfId="0" applyNumberFormat="1" applyFont="1" applyBorder="1" applyAlignment="1">
      <alignment horizontal="center" vertical="center"/>
    </xf>
    <xf numFmtId="10" fontId="149" fillId="0" borderId="70" xfId="7" applyNumberFormat="1" applyFont="1" applyBorder="1" applyAlignment="1">
      <alignment vertical="center" wrapText="1"/>
    </xf>
    <xf numFmtId="3" fontId="133" fillId="0" borderId="66" xfId="0" applyNumberFormat="1" applyFont="1" applyBorder="1" applyAlignment="1">
      <alignment horizontal="center" vertical="center" wrapText="1"/>
    </xf>
    <xf numFmtId="4" fontId="176" fillId="0" borderId="66" xfId="0" applyNumberFormat="1" applyFont="1" applyBorder="1" applyAlignment="1">
      <alignment horizontal="center" vertical="center" wrapText="1"/>
    </xf>
    <xf numFmtId="3" fontId="161" fillId="0" borderId="14" xfId="0" applyNumberFormat="1" applyFont="1" applyBorder="1" applyAlignment="1">
      <alignment horizontal="center" vertical="center" wrapText="1"/>
    </xf>
    <xf numFmtId="4" fontId="163" fillId="0" borderId="6" xfId="0" applyNumberFormat="1" applyFont="1" applyBorder="1" applyAlignment="1">
      <alignment horizontal="center" vertical="center" wrapText="1"/>
    </xf>
    <xf numFmtId="0" fontId="50" fillId="39" borderId="163" xfId="0" applyFont="1" applyFill="1" applyBorder="1" applyAlignment="1">
      <alignment horizontal="center" vertical="center" wrapText="1"/>
    </xf>
    <xf numFmtId="0" fontId="50" fillId="39" borderId="154" xfId="0" applyFont="1" applyFill="1" applyBorder="1" applyAlignment="1">
      <alignment horizontal="center" vertical="center" wrapText="1"/>
    </xf>
    <xf numFmtId="0" fontId="65" fillId="0" borderId="0" xfId="0" applyFont="1" applyAlignment="1">
      <alignment vertical="center" wrapText="1"/>
    </xf>
    <xf numFmtId="0" fontId="133" fillId="0" borderId="0" xfId="0" applyFont="1" applyAlignment="1">
      <alignment vertical="center"/>
    </xf>
    <xf numFmtId="0" fontId="148" fillId="0" borderId="0" xfId="0" applyFont="1" applyAlignment="1">
      <alignment vertical="center"/>
    </xf>
    <xf numFmtId="0" fontId="165" fillId="0" borderId="0" xfId="0" applyFont="1" applyAlignment="1">
      <alignment horizontal="center" vertical="center"/>
    </xf>
    <xf numFmtId="0" fontId="165" fillId="0" borderId="0" xfId="0" applyFont="1" applyBorder="1" applyAlignment="1">
      <alignment horizontal="center" vertical="center"/>
    </xf>
    <xf numFmtId="0" fontId="161" fillId="0" borderId="0" xfId="0" applyFont="1" applyBorder="1" applyAlignment="1">
      <alignment horizontal="center" vertical="center"/>
    </xf>
    <xf numFmtId="0" fontId="133" fillId="0" borderId="0" xfId="0" applyFont="1" applyBorder="1" applyAlignment="1">
      <alignment horizontal="center" vertical="center"/>
    </xf>
    <xf numFmtId="0" fontId="148" fillId="0" borderId="72" xfId="0" applyFont="1" applyBorder="1" applyAlignment="1">
      <alignment horizontal="left" vertical="center"/>
    </xf>
    <xf numFmtId="0" fontId="137" fillId="0" borderId="57" xfId="0" applyFont="1" applyBorder="1" applyAlignment="1">
      <alignment horizontal="center" vertical="center" wrapText="1"/>
    </xf>
    <xf numFmtId="0" fontId="137" fillId="0" borderId="58" xfId="0" applyFont="1" applyBorder="1" applyAlignment="1">
      <alignment horizontal="center" vertical="center" wrapText="1"/>
    </xf>
    <xf numFmtId="3" fontId="138" fillId="0" borderId="53" xfId="0" applyNumberFormat="1" applyFont="1" applyBorder="1" applyAlignment="1">
      <alignment horizontal="center" vertical="center" wrapText="1"/>
    </xf>
    <xf numFmtId="3" fontId="138" fillId="0" borderId="64" xfId="0" applyNumberFormat="1" applyFont="1" applyBorder="1" applyAlignment="1">
      <alignment horizontal="center" vertical="center"/>
    </xf>
    <xf numFmtId="4" fontId="138" fillId="0" borderId="53" xfId="0" applyNumberFormat="1" applyFont="1" applyBorder="1" applyAlignment="1">
      <alignment horizontal="center" vertical="center"/>
    </xf>
    <xf numFmtId="3" fontId="138" fillId="0" borderId="63" xfId="0" applyNumberFormat="1" applyFont="1" applyBorder="1" applyAlignment="1">
      <alignment horizontal="center" vertical="center" wrapText="1"/>
    </xf>
    <xf numFmtId="3" fontId="138" fillId="0" borderId="0" xfId="0" applyNumberFormat="1" applyFont="1" applyBorder="1" applyAlignment="1">
      <alignment horizontal="center" vertical="center"/>
    </xf>
    <xf numFmtId="4" fontId="138" fillId="0" borderId="63" xfId="0" applyNumberFormat="1" applyFont="1" applyBorder="1" applyAlignment="1">
      <alignment horizontal="center" vertical="center"/>
    </xf>
    <xf numFmtId="0" fontId="90" fillId="0" borderId="63" xfId="0" applyFont="1" applyBorder="1" applyAlignment="1">
      <alignment horizontal="left" vertical="center" wrapText="1"/>
    </xf>
    <xf numFmtId="3" fontId="65" fillId="0" borderId="63" xfId="0" applyNumberFormat="1" applyFont="1" applyBorder="1" applyAlignment="1">
      <alignment horizontal="center" vertical="center" wrapText="1"/>
    </xf>
    <xf numFmtId="3" fontId="65" fillId="0" borderId="59" xfId="0" applyNumberFormat="1" applyFont="1" applyBorder="1" applyAlignment="1">
      <alignment horizontal="center" vertical="center"/>
    </xf>
    <xf numFmtId="4" fontId="156" fillId="0" borderId="60" xfId="0" applyNumberFormat="1" applyFont="1" applyBorder="1" applyAlignment="1">
      <alignment horizontal="center" vertical="center"/>
    </xf>
    <xf numFmtId="3" fontId="65" fillId="0" borderId="0" xfId="0" applyNumberFormat="1" applyFont="1" applyBorder="1" applyAlignment="1">
      <alignment horizontal="center" vertical="center"/>
    </xf>
    <xf numFmtId="4" fontId="65" fillId="0" borderId="0" xfId="0" applyNumberFormat="1" applyFont="1" applyBorder="1" applyAlignment="1">
      <alignment horizontal="center" vertical="center"/>
    </xf>
    <xf numFmtId="3" fontId="138" fillId="0" borderId="0" xfId="0" applyNumberFormat="1" applyFont="1" applyBorder="1" applyAlignment="1">
      <alignment horizontal="center" vertical="center" wrapText="1"/>
    </xf>
    <xf numFmtId="0" fontId="138" fillId="0" borderId="54" xfId="0" applyFont="1" applyBorder="1" applyAlignment="1">
      <alignment horizontal="center" vertical="center" wrapText="1"/>
    </xf>
    <xf numFmtId="4" fontId="138" fillId="0" borderId="58" xfId="0" applyNumberFormat="1" applyFont="1" applyBorder="1" applyAlignment="1">
      <alignment horizontal="center" vertical="center" wrapText="1"/>
    </xf>
    <xf numFmtId="4" fontId="138" fillId="0" borderId="58" xfId="0" applyNumberFormat="1" applyFont="1" applyBorder="1" applyAlignment="1">
      <alignment horizontal="center" vertical="center"/>
    </xf>
    <xf numFmtId="4" fontId="138" fillId="0" borderId="54" xfId="0" applyNumberFormat="1" applyFont="1" applyBorder="1" applyAlignment="1">
      <alignment horizontal="center" vertical="center" wrapText="1"/>
    </xf>
    <xf numFmtId="3" fontId="136" fillId="0" borderId="0" xfId="0" applyNumberFormat="1" applyFont="1" applyBorder="1" applyAlignment="1">
      <alignment vertical="center" wrapText="1"/>
    </xf>
    <xf numFmtId="3" fontId="137" fillId="0" borderId="0" xfId="0" applyNumberFormat="1" applyFont="1" applyBorder="1" applyAlignment="1">
      <alignment horizontal="center" vertical="center" wrapText="1"/>
    </xf>
    <xf numFmtId="4" fontId="133" fillId="0" borderId="0" xfId="0" applyNumberFormat="1" applyFont="1" applyBorder="1" applyAlignment="1">
      <alignment horizontal="center" vertical="center" wrapText="1"/>
    </xf>
    <xf numFmtId="2" fontId="151" fillId="0" borderId="0" xfId="0" applyNumberFormat="1" applyFont="1" applyAlignment="1">
      <alignment vertical="center" wrapText="1"/>
    </xf>
    <xf numFmtId="2" fontId="49" fillId="0" borderId="0" xfId="0" applyNumberFormat="1" applyFont="1" applyAlignment="1">
      <alignment vertical="center" wrapText="1"/>
    </xf>
    <xf numFmtId="0" fontId="49" fillId="0" borderId="0" xfId="0" applyFont="1" applyAlignment="1">
      <alignment vertical="center" wrapText="1"/>
    </xf>
    <xf numFmtId="3" fontId="49" fillId="0" borderId="0" xfId="0" applyNumberFormat="1" applyFont="1" applyAlignment="1">
      <alignment vertical="center" wrapText="1"/>
    </xf>
    <xf numFmtId="0" fontId="50" fillId="39" borderId="58" xfId="0" applyFont="1" applyFill="1" applyBorder="1" applyAlignment="1">
      <alignment horizontal="center" vertical="center" wrapText="1"/>
    </xf>
    <xf numFmtId="0" fontId="144" fillId="39" borderId="53" xfId="0" applyFont="1" applyFill="1" applyBorder="1" applyAlignment="1">
      <alignment horizontal="center" vertical="center" wrapText="1"/>
    </xf>
    <xf numFmtId="0" fontId="50" fillId="39" borderId="71" xfId="0" applyFont="1" applyFill="1" applyBorder="1" applyAlignment="1">
      <alignment horizontal="center" vertical="center" wrapText="1"/>
    </xf>
    <xf numFmtId="0" fontId="50" fillId="39" borderId="156" xfId="0" applyFont="1" applyFill="1" applyBorder="1" applyAlignment="1">
      <alignment horizontal="center" vertical="center" wrapText="1"/>
    </xf>
    <xf numFmtId="0" fontId="50" fillId="39" borderId="77" xfId="0" applyFont="1" applyFill="1" applyBorder="1" applyAlignment="1">
      <alignment horizontal="center" vertical="center" wrapText="1"/>
    </xf>
    <xf numFmtId="0" fontId="122" fillId="39" borderId="137" xfId="0" applyFont="1" applyFill="1" applyBorder="1" applyAlignment="1">
      <alignment horizontal="center" vertical="center" wrapText="1"/>
    </xf>
    <xf numFmtId="0" fontId="50" fillId="39" borderId="166" xfId="0" applyFont="1" applyFill="1" applyBorder="1" applyAlignment="1">
      <alignment horizontal="center" vertical="center" wrapText="1"/>
    </xf>
    <xf numFmtId="0" fontId="137" fillId="0" borderId="170" xfId="0" applyFont="1" applyBorder="1" applyAlignment="1">
      <alignment horizontal="center" vertical="center" wrapText="1"/>
    </xf>
    <xf numFmtId="0" fontId="122" fillId="39" borderId="54" xfId="0" applyFont="1" applyFill="1" applyBorder="1" applyAlignment="1">
      <alignment horizontal="center" vertical="center" wrapText="1"/>
    </xf>
    <xf numFmtId="0" fontId="122" fillId="39" borderId="71" xfId="0" applyFont="1" applyFill="1" applyBorder="1" applyAlignment="1">
      <alignment horizontal="center" vertical="center" wrapText="1"/>
    </xf>
    <xf numFmtId="0" fontId="122" fillId="39" borderId="163" xfId="0" applyFont="1" applyFill="1" applyBorder="1" applyAlignment="1">
      <alignment horizontal="center" vertical="center" wrapText="1"/>
    </xf>
    <xf numFmtId="0" fontId="122" fillId="39" borderId="166" xfId="0" applyFont="1" applyFill="1" applyBorder="1" applyAlignment="1">
      <alignment horizontal="center" vertical="center" wrapText="1"/>
    </xf>
    <xf numFmtId="0" fontId="122" fillId="39" borderId="65" xfId="0" applyFont="1" applyFill="1" applyBorder="1" applyAlignment="1">
      <alignment horizontal="center" vertical="center" wrapText="1"/>
    </xf>
    <xf numFmtId="0" fontId="122" fillId="39" borderId="170" xfId="0" applyFont="1" applyFill="1" applyBorder="1" applyAlignment="1">
      <alignment horizontal="center" vertical="center" wrapText="1"/>
    </xf>
    <xf numFmtId="0" fontId="122" fillId="39" borderId="154" xfId="0" applyFont="1" applyFill="1" applyBorder="1" applyAlignment="1">
      <alignment horizontal="center" vertical="center" wrapText="1"/>
    </xf>
    <xf numFmtId="0" fontId="162" fillId="0" borderId="0" xfId="0" applyFont="1" applyBorder="1" applyAlignment="1">
      <alignment horizontal="center" vertical="center" wrapText="1"/>
    </xf>
    <xf numFmtId="0" fontId="122" fillId="39" borderId="74" xfId="0" applyFont="1" applyFill="1" applyBorder="1" applyAlignment="1">
      <alignment horizontal="center" vertical="center" wrapText="1"/>
    </xf>
    <xf numFmtId="0" fontId="179" fillId="39" borderId="73" xfId="0" applyFont="1" applyFill="1" applyBorder="1" applyAlignment="1">
      <alignment horizontal="center" vertical="center" wrapText="1"/>
    </xf>
    <xf numFmtId="0" fontId="178" fillId="3" borderId="0" xfId="2" applyFont="1" applyFill="1" applyAlignment="1">
      <alignment vertical="center" wrapText="1"/>
    </xf>
    <xf numFmtId="0" fontId="6" fillId="0" borderId="0" xfId="2" applyFont="1" applyAlignment="1">
      <alignment vertical="center" wrapText="1"/>
    </xf>
    <xf numFmtId="0" fontId="106" fillId="0" borderId="0" xfId="2" applyFont="1" applyAlignment="1">
      <alignment horizontal="center" vertical="center" wrapText="1"/>
    </xf>
    <xf numFmtId="0" fontId="148" fillId="2" borderId="0" xfId="5" applyFont="1" applyFill="1" applyAlignment="1">
      <alignment vertical="center"/>
    </xf>
    <xf numFmtId="0" fontId="122" fillId="39" borderId="58" xfId="2" applyFont="1" applyFill="1" applyBorder="1" applyAlignment="1">
      <alignment horizontal="center" vertical="center" wrapText="1"/>
    </xf>
    <xf numFmtId="0" fontId="179" fillId="39" borderId="58" xfId="2" applyFont="1" applyFill="1" applyBorder="1" applyAlignment="1">
      <alignment horizontal="center" vertical="center" wrapText="1"/>
    </xf>
    <xf numFmtId="0" fontId="122" fillId="39" borderId="79" xfId="2" applyFont="1" applyFill="1" applyBorder="1" applyAlignment="1">
      <alignment horizontal="center" vertical="center" wrapText="1"/>
    </xf>
    <xf numFmtId="0" fontId="50" fillId="39" borderId="155" xfId="2" applyFont="1" applyFill="1" applyBorder="1" applyAlignment="1">
      <alignment horizontal="center" vertical="center" wrapText="1"/>
    </xf>
    <xf numFmtId="0" fontId="122" fillId="39" borderId="78" xfId="2" applyFont="1" applyFill="1" applyBorder="1" applyAlignment="1">
      <alignment horizontal="center" vertical="center" wrapText="1"/>
    </xf>
    <xf numFmtId="0" fontId="179" fillId="39" borderId="79" xfId="2" applyFont="1" applyFill="1" applyBorder="1" applyAlignment="1">
      <alignment horizontal="center" vertical="center" wrapText="1"/>
    </xf>
    <xf numFmtId="0" fontId="161" fillId="0" borderId="64" xfId="2" applyFont="1" applyBorder="1" applyAlignment="1">
      <alignment vertical="center" wrapText="1"/>
    </xf>
    <xf numFmtId="0" fontId="161" fillId="0" borderId="65" xfId="2" applyFont="1" applyBorder="1" applyAlignment="1">
      <alignment vertical="center" wrapText="1"/>
    </xf>
    <xf numFmtId="0" fontId="149" fillId="0" borderId="54" xfId="2" applyFont="1" applyBorder="1" applyAlignment="1">
      <alignment horizontal="left" vertical="center" wrapText="1"/>
    </xf>
    <xf numFmtId="3" fontId="138" fillId="0" borderId="57" xfId="2" applyNumberFormat="1" applyFont="1" applyBorder="1" applyAlignment="1" applyProtection="1">
      <alignment horizontal="center" vertical="center" wrapText="1"/>
      <protection locked="0"/>
    </xf>
    <xf numFmtId="0" fontId="122" fillId="39" borderId="125" xfId="2" applyFont="1" applyFill="1" applyBorder="1" applyAlignment="1">
      <alignment horizontal="center" vertical="center" wrapText="1"/>
    </xf>
    <xf numFmtId="0" fontId="135" fillId="0" borderId="0" xfId="2" applyFont="1" applyAlignment="1">
      <alignment horizontal="center" vertical="center" wrapText="1"/>
    </xf>
    <xf numFmtId="10" fontId="143" fillId="0" borderId="0" xfId="2" applyNumberFormat="1" applyFont="1" applyAlignment="1">
      <alignment vertical="center" wrapText="1"/>
    </xf>
    <xf numFmtId="3" fontId="161" fillId="0" borderId="64" xfId="2" applyNumberFormat="1" applyFont="1" applyBorder="1" applyAlignment="1">
      <alignment vertical="center" wrapText="1"/>
    </xf>
    <xf numFmtId="0" fontId="161" fillId="0" borderId="56" xfId="2" applyFont="1" applyBorder="1" applyAlignment="1">
      <alignment vertical="center" wrapText="1"/>
    </xf>
    <xf numFmtId="0" fontId="65" fillId="0" borderId="0" xfId="2" applyFont="1" applyAlignment="1">
      <alignment horizontal="left" vertical="center"/>
    </xf>
    <xf numFmtId="3" fontId="138" fillId="3" borderId="53" xfId="2" applyNumberFormat="1" applyFont="1" applyFill="1" applyBorder="1" applyAlignment="1" applyProtection="1">
      <alignment horizontal="center" vertical="center"/>
      <protection locked="0"/>
    </xf>
    <xf numFmtId="3" fontId="138" fillId="3" borderId="63" xfId="2" applyNumberFormat="1" applyFont="1" applyFill="1" applyBorder="1" applyAlignment="1" applyProtection="1">
      <alignment horizontal="center" vertical="center"/>
      <protection locked="0"/>
    </xf>
    <xf numFmtId="3" fontId="138" fillId="0" borderId="63" xfId="2" applyNumberFormat="1" applyFont="1" applyBorder="1" applyAlignment="1" applyProtection="1">
      <alignment horizontal="center" vertical="center" wrapText="1"/>
      <protection locked="0"/>
    </xf>
    <xf numFmtId="3" fontId="138" fillId="3" borderId="63" xfId="2" applyNumberFormat="1" applyFont="1" applyFill="1" applyBorder="1" applyAlignment="1" applyProtection="1">
      <alignment horizontal="center" vertical="center" wrapText="1"/>
      <protection locked="0"/>
    </xf>
    <xf numFmtId="3" fontId="138" fillId="3" borderId="54" xfId="2" applyNumberFormat="1" applyFont="1" applyFill="1" applyBorder="1" applyAlignment="1" applyProtection="1">
      <alignment horizontal="center" vertical="center" wrapText="1"/>
      <protection locked="0"/>
    </xf>
    <xf numFmtId="4" fontId="150" fillId="0" borderId="58" xfId="2" applyNumberFormat="1" applyFont="1" applyBorder="1" applyAlignment="1">
      <alignment horizontal="center" vertical="center" wrapText="1"/>
    </xf>
    <xf numFmtId="0" fontId="162" fillId="0" borderId="65" xfId="2" applyFont="1" applyBorder="1" applyAlignment="1">
      <alignment vertical="center" wrapText="1"/>
    </xf>
    <xf numFmtId="0" fontId="50" fillId="39" borderId="69" xfId="2" applyFont="1" applyFill="1" applyBorder="1" applyAlignment="1">
      <alignment horizontal="center" vertical="center" wrapText="1"/>
    </xf>
    <xf numFmtId="0" fontId="122" fillId="39" borderId="57" xfId="2" applyFont="1" applyFill="1" applyBorder="1" applyAlignment="1">
      <alignment horizontal="center" vertical="center" wrapText="1"/>
    </xf>
    <xf numFmtId="0" fontId="122" fillId="39" borderId="155" xfId="2" applyFont="1" applyFill="1" applyBorder="1" applyAlignment="1">
      <alignment horizontal="center" vertical="center" wrapText="1"/>
    </xf>
    <xf numFmtId="0" fontId="122" fillId="39" borderId="166" xfId="2" applyFont="1" applyFill="1" applyBorder="1" applyAlignment="1">
      <alignment horizontal="center" vertical="center" wrapText="1"/>
    </xf>
    <xf numFmtId="0" fontId="122" fillId="39" borderId="163" xfId="2" applyFont="1" applyFill="1" applyBorder="1" applyAlignment="1">
      <alignment horizontal="center" vertical="center" wrapText="1"/>
    </xf>
    <xf numFmtId="10" fontId="149" fillId="0" borderId="12" xfId="7" applyNumberFormat="1" applyFont="1" applyBorder="1" applyAlignment="1">
      <alignment vertical="center" wrapText="1"/>
    </xf>
    <xf numFmtId="10" fontId="149" fillId="0" borderId="61" xfId="7" applyNumberFormat="1" applyFont="1" applyBorder="1" applyAlignment="1">
      <alignment vertical="center" wrapText="1"/>
    </xf>
    <xf numFmtId="0" fontId="65" fillId="0" borderId="0" xfId="0" applyFont="1" applyBorder="1" applyAlignment="1">
      <alignment horizontal="left" vertical="center"/>
    </xf>
    <xf numFmtId="10" fontId="49" fillId="0" borderId="0" xfId="7" applyNumberFormat="1" applyFont="1" applyBorder="1" applyAlignment="1">
      <alignment vertical="center" wrapText="1"/>
    </xf>
    <xf numFmtId="3" fontId="49" fillId="0" borderId="0" xfId="7" applyNumberFormat="1" applyFont="1" applyBorder="1" applyAlignment="1" applyProtection="1">
      <alignment horizontal="center" vertical="center"/>
      <protection locked="0"/>
    </xf>
    <xf numFmtId="10" fontId="49" fillId="0" borderId="0" xfId="6" applyNumberFormat="1" applyFont="1" applyBorder="1" applyAlignment="1">
      <alignment vertical="center" wrapText="1"/>
    </xf>
    <xf numFmtId="9" fontId="49" fillId="0" borderId="0" xfId="8" applyFont="1" applyBorder="1" applyAlignment="1">
      <alignment vertical="center" wrapText="1"/>
    </xf>
    <xf numFmtId="10" fontId="50" fillId="0" borderId="0" xfId="7" applyNumberFormat="1" applyFont="1" applyBorder="1" applyAlignment="1">
      <alignment vertical="center" wrapText="1"/>
    </xf>
    <xf numFmtId="2" fontId="50" fillId="0" borderId="0" xfId="0" applyNumberFormat="1" applyFont="1" applyBorder="1" applyAlignment="1">
      <alignment vertical="center" wrapText="1"/>
    </xf>
    <xf numFmtId="2" fontId="50" fillId="0" borderId="0" xfId="0" applyNumberFormat="1" applyFont="1" applyBorder="1" applyAlignment="1">
      <alignment horizontal="left" vertical="center" wrapText="1"/>
    </xf>
    <xf numFmtId="2" fontId="50" fillId="0" borderId="0" xfId="0" applyNumberFormat="1" applyFont="1" applyAlignment="1">
      <alignment horizontal="left" vertical="center" wrapText="1"/>
    </xf>
    <xf numFmtId="2" fontId="49" fillId="0" borderId="0" xfId="0" applyNumberFormat="1" applyFont="1" applyAlignment="1">
      <alignment horizontal="left" vertical="center" wrapText="1"/>
    </xf>
    <xf numFmtId="0" fontId="65" fillId="0" borderId="0" xfId="0" applyFont="1" applyAlignment="1">
      <alignment horizontal="left" vertical="center" wrapText="1"/>
    </xf>
    <xf numFmtId="3" fontId="65" fillId="0" borderId="0" xfId="0" applyNumberFormat="1" applyFont="1" applyAlignment="1">
      <alignment horizontal="left" vertical="center" wrapText="1"/>
    </xf>
    <xf numFmtId="0" fontId="65" fillId="0" borderId="0" xfId="0" applyFont="1" applyBorder="1" applyAlignment="1">
      <alignment vertical="center" wrapText="1"/>
    </xf>
    <xf numFmtId="2" fontId="90" fillId="0" borderId="0" xfId="0" applyNumberFormat="1" applyFont="1" applyAlignment="1">
      <alignment horizontal="left" vertical="center" wrapText="1"/>
    </xf>
    <xf numFmtId="3" fontId="161" fillId="4" borderId="0" xfId="3" applyNumberFormat="1" applyFont="1" applyFill="1" applyAlignment="1">
      <alignment horizontal="center" vertical="center" wrapText="1"/>
    </xf>
    <xf numFmtId="0" fontId="161" fillId="4" borderId="0" xfId="2" applyFont="1" applyFill="1" applyAlignment="1">
      <alignment vertical="center" wrapText="1"/>
    </xf>
    <xf numFmtId="0" fontId="161" fillId="4" borderId="0" xfId="2" applyFont="1" applyFill="1" applyAlignment="1">
      <alignment horizontal="center" vertical="center" wrapText="1"/>
    </xf>
    <xf numFmtId="3" fontId="185" fillId="4" borderId="0" xfId="3" applyNumberFormat="1" applyFont="1" applyFill="1" applyAlignment="1">
      <alignment horizontal="center" vertical="center" wrapText="1"/>
    </xf>
    <xf numFmtId="0" fontId="186" fillId="0" borderId="0" xfId="2" applyFont="1" applyAlignment="1">
      <alignment vertical="center"/>
    </xf>
    <xf numFmtId="0" fontId="187" fillId="2" borderId="0" xfId="5" applyFont="1" applyFill="1" applyAlignment="1">
      <alignment vertical="center"/>
    </xf>
    <xf numFmtId="0" fontId="90" fillId="4" borderId="53" xfId="3" applyFont="1" applyFill="1" applyBorder="1" applyAlignment="1">
      <alignment horizontal="left" vertical="center" indent="1"/>
    </xf>
    <xf numFmtId="3" fontId="65" fillId="4" borderId="55" xfId="2" applyNumberFormat="1" applyFont="1" applyFill="1" applyBorder="1" applyAlignment="1" applyProtection="1">
      <alignment horizontal="center" vertical="center"/>
      <protection locked="0"/>
    </xf>
    <xf numFmtId="4" fontId="156" fillId="4" borderId="56" xfId="2" applyNumberFormat="1" applyFont="1" applyFill="1" applyBorder="1" applyAlignment="1">
      <alignment horizontal="center" vertical="center"/>
    </xf>
    <xf numFmtId="3" fontId="65" fillId="4" borderId="53" xfId="2" applyNumberFormat="1" applyFont="1" applyFill="1" applyBorder="1" applyAlignment="1" applyProtection="1">
      <alignment horizontal="center" vertical="center"/>
      <protection locked="0"/>
    </xf>
    <xf numFmtId="3" fontId="65" fillId="4" borderId="0" xfId="2" applyNumberFormat="1" applyFont="1" applyFill="1" applyAlignment="1" applyProtection="1">
      <alignment horizontal="center" vertical="center"/>
      <protection locked="0"/>
    </xf>
    <xf numFmtId="0" fontId="90" fillId="4" borderId="63" xfId="3" applyFont="1" applyFill="1" applyBorder="1" applyAlignment="1">
      <alignment horizontal="left" vertical="center" indent="1"/>
    </xf>
    <xf numFmtId="3" fontId="65" fillId="4" borderId="59" xfId="2" applyNumberFormat="1" applyFont="1" applyFill="1" applyBorder="1" applyAlignment="1" applyProtection="1">
      <alignment horizontal="center" vertical="center"/>
      <protection locked="0"/>
    </xf>
    <xf numFmtId="4" fontId="156" fillId="4" borderId="60" xfId="2" applyNumberFormat="1" applyFont="1" applyFill="1" applyBorder="1" applyAlignment="1">
      <alignment horizontal="center" vertical="center"/>
    </xf>
    <xf numFmtId="3" fontId="65" fillId="4" borderId="63" xfId="2" applyNumberFormat="1" applyFont="1" applyFill="1" applyBorder="1" applyAlignment="1" applyProtection="1">
      <alignment horizontal="center" vertical="center"/>
      <protection locked="0"/>
    </xf>
    <xf numFmtId="3" fontId="146" fillId="0" borderId="0" xfId="2" applyNumberFormat="1" applyFont="1"/>
    <xf numFmtId="3" fontId="122" fillId="39" borderId="79" xfId="3" applyNumberFormat="1" applyFont="1" applyFill="1" applyBorder="1" applyAlignment="1">
      <alignment horizontal="center" vertical="center" wrapText="1"/>
    </xf>
    <xf numFmtId="3" fontId="122" fillId="39" borderId="77" xfId="3" applyNumberFormat="1" applyFont="1" applyFill="1" applyBorder="1" applyAlignment="1">
      <alignment horizontal="center" vertical="center" wrapText="1"/>
    </xf>
    <xf numFmtId="3" fontId="122" fillId="39" borderId="78" xfId="3" applyNumberFormat="1" applyFont="1" applyFill="1" applyBorder="1" applyAlignment="1">
      <alignment horizontal="center" vertical="center" wrapText="1"/>
    </xf>
    <xf numFmtId="3" fontId="162" fillId="4" borderId="0" xfId="3" applyNumberFormat="1" applyFont="1" applyFill="1" applyAlignment="1">
      <alignment horizontal="center" vertical="center" wrapText="1"/>
    </xf>
    <xf numFmtId="3" fontId="122" fillId="39" borderId="58" xfId="3" applyNumberFormat="1" applyFont="1" applyFill="1" applyBorder="1" applyAlignment="1">
      <alignment horizontal="center" vertical="center" wrapText="1"/>
    </xf>
    <xf numFmtId="3" fontId="122" fillId="39" borderId="167" xfId="3" applyNumberFormat="1" applyFont="1" applyFill="1" applyBorder="1" applyAlignment="1">
      <alignment horizontal="center" vertical="center" wrapText="1"/>
    </xf>
    <xf numFmtId="3" fontId="122" fillId="39" borderId="179" xfId="3" applyNumberFormat="1" applyFont="1" applyFill="1" applyBorder="1" applyAlignment="1">
      <alignment horizontal="center" vertical="center" wrapText="1"/>
    </xf>
    <xf numFmtId="3" fontId="122" fillId="39" borderId="154" xfId="3" applyNumberFormat="1" applyFont="1" applyFill="1" applyBorder="1" applyAlignment="1">
      <alignment horizontal="center" vertical="center" wrapText="1"/>
    </xf>
    <xf numFmtId="3" fontId="122" fillId="39" borderId="155" xfId="3" applyNumberFormat="1" applyFont="1" applyFill="1" applyBorder="1" applyAlignment="1">
      <alignment horizontal="center" vertical="center" wrapText="1"/>
    </xf>
    <xf numFmtId="3" fontId="122" fillId="39" borderId="163" xfId="3" applyNumberFormat="1" applyFont="1" applyFill="1" applyBorder="1" applyAlignment="1">
      <alignment horizontal="center" vertical="center" wrapText="1"/>
    </xf>
    <xf numFmtId="3" fontId="65" fillId="4" borderId="181" xfId="2" applyNumberFormat="1" applyFont="1" applyFill="1" applyBorder="1" applyAlignment="1" applyProtection="1">
      <alignment horizontal="center" vertical="center"/>
      <protection locked="0"/>
    </xf>
    <xf numFmtId="2" fontId="147" fillId="0" borderId="117" xfId="2" applyNumberFormat="1" applyFont="1" applyBorder="1" applyAlignment="1">
      <alignment horizontal="left" vertical="center" wrapText="1"/>
    </xf>
    <xf numFmtId="3" fontId="65" fillId="4" borderId="183" xfId="2" applyNumberFormat="1" applyFont="1" applyFill="1" applyBorder="1" applyAlignment="1" applyProtection="1">
      <alignment horizontal="center" vertical="center"/>
      <protection locked="0"/>
    </xf>
    <xf numFmtId="4" fontId="156" fillId="4" borderId="184" xfId="2" applyNumberFormat="1" applyFont="1" applyFill="1" applyBorder="1" applyAlignment="1">
      <alignment horizontal="center" vertical="center"/>
    </xf>
    <xf numFmtId="0" fontId="136" fillId="0" borderId="117" xfId="2" applyFont="1" applyBorder="1" applyAlignment="1">
      <alignment vertical="center" wrapText="1"/>
    </xf>
    <xf numFmtId="0" fontId="136" fillId="0" borderId="86" xfId="2" applyFont="1" applyBorder="1" applyAlignment="1">
      <alignment vertical="center" wrapText="1"/>
    </xf>
    <xf numFmtId="0" fontId="90" fillId="4" borderId="183" xfId="3" applyFont="1" applyFill="1" applyBorder="1" applyAlignment="1">
      <alignment horizontal="left" vertical="center" indent="1"/>
    </xf>
    <xf numFmtId="0" fontId="90" fillId="4" borderId="54" xfId="3" applyFont="1" applyFill="1" applyBorder="1" applyAlignment="1">
      <alignment horizontal="left" vertical="center" indent="1"/>
    </xf>
    <xf numFmtId="3" fontId="65" fillId="4" borderId="57" xfId="2" applyNumberFormat="1" applyFont="1" applyFill="1" applyBorder="1" applyAlignment="1" applyProtection="1">
      <alignment horizontal="center" vertical="center"/>
      <protection locked="0"/>
    </xf>
    <xf numFmtId="4" fontId="156" fillId="4" borderId="58" xfId="2" applyNumberFormat="1" applyFont="1" applyFill="1" applyBorder="1" applyAlignment="1">
      <alignment horizontal="center" vertical="center"/>
    </xf>
    <xf numFmtId="3" fontId="122" fillId="39" borderId="166" xfId="3" applyNumberFormat="1" applyFont="1" applyFill="1" applyBorder="1" applyAlignment="1">
      <alignment horizontal="center" vertical="center" wrapText="1"/>
    </xf>
    <xf numFmtId="0" fontId="162" fillId="4" borderId="0" xfId="2" applyFont="1" applyFill="1" applyAlignment="1">
      <alignment horizontal="center" vertical="center" wrapText="1"/>
    </xf>
    <xf numFmtId="3" fontId="179" fillId="39" borderId="154" xfId="3" applyNumberFormat="1" applyFont="1" applyFill="1" applyBorder="1" applyAlignment="1">
      <alignment horizontal="center" vertical="center" wrapText="1"/>
    </xf>
    <xf numFmtId="3" fontId="122" fillId="39" borderId="160" xfId="3" applyNumberFormat="1" applyFont="1" applyFill="1" applyBorder="1" applyAlignment="1">
      <alignment horizontal="center" vertical="center" wrapText="1"/>
    </xf>
    <xf numFmtId="0" fontId="65" fillId="0" borderId="0" xfId="16" applyFont="1" applyAlignment="1">
      <alignment vertical="center"/>
    </xf>
    <xf numFmtId="0" fontId="136" fillId="0" borderId="0" xfId="16" applyFont="1" applyBorder="1" applyAlignment="1">
      <alignment vertical="center" wrapText="1"/>
    </xf>
    <xf numFmtId="0" fontId="138" fillId="0" borderId="0" xfId="16" applyFont="1" applyAlignment="1">
      <alignment vertical="center" wrapText="1"/>
    </xf>
    <xf numFmtId="0" fontId="164" fillId="0" borderId="0" xfId="16" applyFont="1" applyAlignment="1">
      <alignment vertical="center" wrapText="1"/>
    </xf>
    <xf numFmtId="0" fontId="49" fillId="0" borderId="0" xfId="16" applyFont="1" applyAlignment="1">
      <alignment vertical="center"/>
    </xf>
    <xf numFmtId="0" fontId="139" fillId="0" borderId="0" xfId="16" applyFont="1" applyAlignment="1">
      <alignment horizontal="left" vertical="center"/>
    </xf>
    <xf numFmtId="0" fontId="147" fillId="0" borderId="0" xfId="16" applyFont="1"/>
    <xf numFmtId="0" fontId="148" fillId="0" borderId="0" xfId="16" applyFont="1" applyAlignment="1">
      <alignment horizontal="left" vertical="center"/>
    </xf>
    <xf numFmtId="0" fontId="165" fillId="0" borderId="0" xfId="16" applyFont="1" applyAlignment="1">
      <alignment horizontal="left" vertical="center"/>
    </xf>
    <xf numFmtId="0" fontId="49" fillId="0" borderId="0" xfId="16" applyFont="1" applyAlignment="1">
      <alignment horizontal="left" vertical="center"/>
    </xf>
    <xf numFmtId="0" fontId="49" fillId="0" borderId="0" xfId="16" applyFont="1" applyAlignment="1">
      <alignment horizontal="center" vertical="center"/>
    </xf>
    <xf numFmtId="0" fontId="165" fillId="4" borderId="0" xfId="16" applyFont="1" applyFill="1" applyBorder="1" applyAlignment="1">
      <alignment horizontal="left" vertical="center"/>
    </xf>
    <xf numFmtId="0" fontId="133" fillId="0" borderId="0" xfId="16" applyFont="1" applyAlignment="1">
      <alignment vertical="center" wrapText="1"/>
    </xf>
    <xf numFmtId="0" fontId="133" fillId="0" borderId="0" xfId="16" applyFont="1" applyAlignment="1">
      <alignment vertical="center"/>
    </xf>
    <xf numFmtId="0" fontId="90" fillId="4" borderId="53" xfId="16" applyFont="1" applyFill="1" applyBorder="1" applyAlignment="1">
      <alignment horizontal="left" vertical="center" indent="1"/>
    </xf>
    <xf numFmtId="3" fontId="65" fillId="4" borderId="55" xfId="0" applyNumberFormat="1" applyFont="1" applyFill="1" applyBorder="1" applyAlignment="1" applyProtection="1">
      <alignment horizontal="center" vertical="center"/>
      <protection locked="0"/>
    </xf>
    <xf numFmtId="4" fontId="156" fillId="4" borderId="56" xfId="0" applyNumberFormat="1" applyFont="1" applyFill="1" applyBorder="1" applyAlignment="1">
      <alignment horizontal="center" vertical="center"/>
    </xf>
    <xf numFmtId="3" fontId="136" fillId="0" borderId="0" xfId="16" applyNumberFormat="1" applyFont="1" applyBorder="1" applyAlignment="1">
      <alignment vertical="center"/>
    </xf>
    <xf numFmtId="0" fontId="90" fillId="4" borderId="63" xfId="16" applyFont="1" applyFill="1" applyBorder="1" applyAlignment="1">
      <alignment horizontal="left" vertical="center" indent="1"/>
    </xf>
    <xf numFmtId="3" fontId="65" fillId="4" borderId="59" xfId="0" applyNumberFormat="1" applyFont="1" applyFill="1" applyBorder="1" applyAlignment="1" applyProtection="1">
      <alignment horizontal="center" vertical="center"/>
      <protection locked="0"/>
    </xf>
    <xf numFmtId="4" fontId="156" fillId="4" borderId="60" xfId="0" applyNumberFormat="1" applyFont="1" applyFill="1" applyBorder="1" applyAlignment="1">
      <alignment horizontal="center" vertical="center"/>
    </xf>
    <xf numFmtId="0" fontId="90" fillId="4" borderId="54" xfId="16" applyFont="1" applyFill="1" applyBorder="1" applyAlignment="1">
      <alignment horizontal="left" vertical="center" indent="1"/>
    </xf>
    <xf numFmtId="3" fontId="65" fillId="4" borderId="57" xfId="0" applyNumberFormat="1" applyFont="1" applyFill="1" applyBorder="1" applyAlignment="1" applyProtection="1">
      <alignment horizontal="center" vertical="center"/>
      <protection locked="0"/>
    </xf>
    <xf numFmtId="4" fontId="156" fillId="4" borderId="58" xfId="0" applyNumberFormat="1" applyFont="1" applyFill="1" applyBorder="1" applyAlignment="1">
      <alignment horizontal="center" vertical="center"/>
    </xf>
    <xf numFmtId="3" fontId="133" fillId="0" borderId="0" xfId="16" applyNumberFormat="1" applyFont="1" applyBorder="1" applyAlignment="1">
      <alignment horizontal="center" vertical="center" wrapText="1"/>
    </xf>
    <xf numFmtId="4" fontId="133" fillId="0" borderId="0" xfId="16" applyNumberFormat="1" applyFont="1" applyBorder="1" applyAlignment="1">
      <alignment horizontal="center" vertical="center" wrapText="1"/>
    </xf>
    <xf numFmtId="2" fontId="148" fillId="0" borderId="0" xfId="16" applyNumberFormat="1" applyFont="1" applyAlignment="1">
      <alignment vertical="center" wrapText="1"/>
    </xf>
    <xf numFmtId="0" fontId="148" fillId="0" borderId="0" xfId="16" applyFont="1" applyBorder="1" applyAlignment="1">
      <alignment vertical="center" wrapText="1"/>
    </xf>
    <xf numFmtId="0" fontId="139" fillId="0" borderId="0" xfId="16" applyFont="1" applyAlignment="1">
      <alignment vertical="center" wrapText="1"/>
    </xf>
    <xf numFmtId="3" fontId="50" fillId="39" borderId="154" xfId="16" applyNumberFormat="1" applyFont="1" applyFill="1" applyBorder="1" applyAlignment="1">
      <alignment horizontal="center" vertical="center" wrapText="1"/>
    </xf>
    <xf numFmtId="3" fontId="50" fillId="39" borderId="166" xfId="16" applyNumberFormat="1" applyFont="1" applyFill="1" applyBorder="1" applyAlignment="1">
      <alignment horizontal="center" vertical="center" wrapText="1"/>
    </xf>
    <xf numFmtId="3" fontId="50" fillId="39" borderId="155" xfId="16" applyNumberFormat="1" applyFont="1" applyFill="1" applyBorder="1" applyAlignment="1">
      <alignment horizontal="center" vertical="center" wrapText="1"/>
    </xf>
    <xf numFmtId="3" fontId="50" fillId="39" borderId="71" xfId="16" applyNumberFormat="1" applyFont="1" applyFill="1" applyBorder="1" applyAlignment="1">
      <alignment horizontal="center" vertical="center" wrapText="1"/>
    </xf>
    <xf numFmtId="0" fontId="65" fillId="4" borderId="0" xfId="16" applyFont="1" applyFill="1" applyAlignment="1">
      <alignment vertical="center"/>
    </xf>
    <xf numFmtId="0" fontId="5" fillId="0" borderId="0" xfId="16" applyFont="1" applyBorder="1"/>
    <xf numFmtId="0" fontId="5" fillId="4" borderId="0" xfId="16" applyFont="1" applyFill="1" applyBorder="1"/>
    <xf numFmtId="0" fontId="137" fillId="4" borderId="0" xfId="16" applyFont="1" applyFill="1" applyAlignment="1">
      <alignment horizontal="right" vertical="center"/>
    </xf>
    <xf numFmtId="0" fontId="139" fillId="4" borderId="0" xfId="16" applyFont="1" applyFill="1" applyAlignment="1">
      <alignment horizontal="left" vertical="center"/>
    </xf>
    <xf numFmtId="0" fontId="147" fillId="4" borderId="0" xfId="16" applyFont="1" applyFill="1" applyAlignment="1">
      <alignment horizontal="center"/>
    </xf>
    <xf numFmtId="3" fontId="139" fillId="4" borderId="0" xfId="16" applyNumberFormat="1" applyFont="1" applyFill="1" applyAlignment="1">
      <alignment horizontal="left" vertical="center"/>
    </xf>
    <xf numFmtId="0" fontId="5" fillId="4" borderId="0" xfId="16" applyFont="1" applyFill="1" applyAlignment="1">
      <alignment horizontal="left" vertical="center"/>
    </xf>
    <xf numFmtId="0" fontId="148" fillId="4" borderId="0" xfId="16" applyFont="1" applyFill="1" applyAlignment="1">
      <alignment horizontal="left" vertical="center"/>
    </xf>
    <xf numFmtId="0" fontId="133" fillId="4" borderId="0" xfId="16" applyFont="1" applyFill="1" applyAlignment="1">
      <alignment vertical="center"/>
    </xf>
    <xf numFmtId="0" fontId="106" fillId="4" borderId="0" xfId="16" applyFont="1" applyFill="1" applyAlignment="1">
      <alignment vertical="center"/>
    </xf>
    <xf numFmtId="0" fontId="49" fillId="4" borderId="0" xfId="16" applyFont="1" applyFill="1" applyAlignment="1">
      <alignment horizontal="left" vertical="center"/>
    </xf>
    <xf numFmtId="0" fontId="133" fillId="4" borderId="0" xfId="16" applyFont="1" applyFill="1" applyAlignment="1">
      <alignment vertical="center" wrapText="1"/>
    </xf>
    <xf numFmtId="0" fontId="49" fillId="0" borderId="0" xfId="5" applyFont="1" applyAlignment="1">
      <alignment vertical="center"/>
    </xf>
    <xf numFmtId="3" fontId="65" fillId="0" borderId="0" xfId="16" applyNumberFormat="1" applyFont="1" applyBorder="1" applyAlignment="1">
      <alignment horizontal="center" vertical="center"/>
    </xf>
    <xf numFmtId="167" fontId="65" fillId="0" borderId="0" xfId="16" applyNumberFormat="1" applyFont="1" applyBorder="1" applyAlignment="1">
      <alignment horizontal="center" vertical="center"/>
    </xf>
    <xf numFmtId="4" fontId="65" fillId="0" borderId="0" xfId="16" applyNumberFormat="1" applyFont="1" applyBorder="1" applyAlignment="1">
      <alignment horizontal="center" vertical="center"/>
    </xf>
    <xf numFmtId="0" fontId="65" fillId="0" borderId="0" xfId="16" applyFont="1" applyBorder="1" applyAlignment="1">
      <alignment horizontal="center" vertical="center" wrapText="1"/>
    </xf>
    <xf numFmtId="0" fontId="65" fillId="4" borderId="0" xfId="16" applyFont="1" applyFill="1" applyBorder="1" applyAlignment="1">
      <alignment horizontal="center" vertical="center" wrapText="1"/>
    </xf>
    <xf numFmtId="3" fontId="65" fillId="4" borderId="0" xfId="16" applyNumberFormat="1" applyFont="1" applyFill="1" applyBorder="1" applyAlignment="1">
      <alignment horizontal="center" vertical="center"/>
    </xf>
    <xf numFmtId="4" fontId="65" fillId="4" borderId="0" xfId="16" applyNumberFormat="1" applyFont="1" applyFill="1" applyBorder="1" applyAlignment="1">
      <alignment horizontal="center" vertical="center"/>
    </xf>
    <xf numFmtId="0" fontId="65" fillId="0" borderId="0" xfId="16" applyFont="1"/>
    <xf numFmtId="0" fontId="188" fillId="0" borderId="0" xfId="0" applyFont="1" applyAlignment="1">
      <alignment horizontal="left" vertical="center"/>
    </xf>
    <xf numFmtId="0" fontId="185" fillId="0" borderId="0" xfId="0" applyFont="1" applyAlignment="1">
      <alignment vertical="center"/>
    </xf>
    <xf numFmtId="0" fontId="65" fillId="0" borderId="0" xfId="0" applyFont="1" applyAlignment="1">
      <alignment horizontal="left" vertical="center"/>
    </xf>
    <xf numFmtId="0" fontId="188" fillId="0" borderId="0" xfId="0" applyFont="1"/>
    <xf numFmtId="3" fontId="49" fillId="4" borderId="0" xfId="0" applyNumberFormat="1" applyFont="1" applyFill="1" applyBorder="1"/>
    <xf numFmtId="10" fontId="49" fillId="4" borderId="0" xfId="0" applyNumberFormat="1" applyFont="1" applyFill="1" applyBorder="1"/>
    <xf numFmtId="167" fontId="50" fillId="4" borderId="0" xfId="0" applyNumberFormat="1" applyFont="1" applyFill="1" applyBorder="1"/>
    <xf numFmtId="0" fontId="189" fillId="0" borderId="0" xfId="2" applyFont="1" applyAlignment="1">
      <alignment vertical="center" wrapText="1"/>
    </xf>
    <xf numFmtId="0" fontId="190" fillId="0" borderId="0" xfId="2" applyFont="1"/>
    <xf numFmtId="0" fontId="191" fillId="0" borderId="0" xfId="2" applyFont="1" applyAlignment="1">
      <alignment horizontal="center"/>
    </xf>
    <xf numFmtId="0" fontId="193" fillId="0" borderId="0" xfId="2" applyFont="1" applyAlignment="1">
      <alignment horizontal="center" vertical="center" wrapText="1"/>
    </xf>
    <xf numFmtId="3" fontId="192" fillId="4" borderId="0" xfId="3" applyNumberFormat="1" applyFont="1" applyFill="1" applyAlignment="1">
      <alignment horizontal="center" vertical="center" wrapText="1"/>
    </xf>
    <xf numFmtId="0" fontId="192" fillId="4" borderId="0" xfId="2" applyFont="1" applyFill="1" applyAlignment="1">
      <alignment vertical="center" wrapText="1"/>
    </xf>
    <xf numFmtId="0" fontId="193" fillId="0" borderId="0" xfId="2" applyFont="1" applyAlignment="1">
      <alignment vertical="center" wrapText="1"/>
    </xf>
    <xf numFmtId="3" fontId="194" fillId="4" borderId="0" xfId="3" applyNumberFormat="1" applyFont="1" applyFill="1" applyAlignment="1">
      <alignment horizontal="center" vertical="center" wrapText="1"/>
    </xf>
    <xf numFmtId="0" fontId="195" fillId="0" borderId="0" xfId="2" applyFont="1" applyAlignment="1">
      <alignment horizontal="center" vertical="center" wrapText="1"/>
    </xf>
    <xf numFmtId="0" fontId="196" fillId="4" borderId="53" xfId="3" applyFont="1" applyFill="1" applyBorder="1" applyAlignment="1">
      <alignment horizontal="left" vertical="center" indent="1"/>
    </xf>
    <xf numFmtId="166" fontId="197" fillId="4" borderId="56" xfId="2" applyNumberFormat="1" applyFont="1" applyFill="1" applyBorder="1" applyAlignment="1" applyProtection="1">
      <alignment horizontal="center" vertical="center"/>
      <protection locked="0"/>
    </xf>
    <xf numFmtId="3" fontId="142" fillId="4" borderId="0" xfId="2" applyNumberFormat="1" applyFont="1" applyFill="1" applyAlignment="1" applyProtection="1">
      <alignment horizontal="center" vertical="center"/>
      <protection locked="0"/>
    </xf>
    <xf numFmtId="166" fontId="197" fillId="4" borderId="53" xfId="2" applyNumberFormat="1" applyFont="1" applyFill="1" applyBorder="1" applyAlignment="1" applyProtection="1">
      <alignment horizontal="center" vertical="center"/>
      <protection locked="0"/>
    </xf>
    <xf numFmtId="0" fontId="195" fillId="0" borderId="0" xfId="2" applyFont="1" applyAlignment="1">
      <alignment vertical="center" wrapText="1"/>
    </xf>
    <xf numFmtId="0" fontId="196" fillId="4" borderId="63" xfId="3" applyFont="1" applyFill="1" applyBorder="1" applyAlignment="1">
      <alignment horizontal="left" vertical="center" indent="1"/>
    </xf>
    <xf numFmtId="166" fontId="197" fillId="4" borderId="60" xfId="2" applyNumberFormat="1" applyFont="1" applyFill="1" applyBorder="1" applyAlignment="1" applyProtection="1">
      <alignment horizontal="center" vertical="center"/>
      <protection locked="0"/>
    </xf>
    <xf numFmtId="166" fontId="197" fillId="4" borderId="63" xfId="2" applyNumberFormat="1" applyFont="1" applyFill="1" applyBorder="1" applyAlignment="1" applyProtection="1">
      <alignment horizontal="center" vertical="center"/>
      <protection locked="0"/>
    </xf>
    <xf numFmtId="0" fontId="196" fillId="4" borderId="54" xfId="3" applyFont="1" applyFill="1" applyBorder="1" applyAlignment="1">
      <alignment horizontal="left" vertical="center" indent="1"/>
    </xf>
    <xf numFmtId="166" fontId="197" fillId="4" borderId="58" xfId="2" applyNumberFormat="1" applyFont="1" applyFill="1" applyBorder="1" applyAlignment="1" applyProtection="1">
      <alignment horizontal="center" vertical="center"/>
      <protection locked="0"/>
    </xf>
    <xf numFmtId="166" fontId="197" fillId="4" borderId="54" xfId="2" applyNumberFormat="1" applyFont="1" applyFill="1" applyBorder="1" applyAlignment="1" applyProtection="1">
      <alignment horizontal="center" vertical="center"/>
      <protection locked="0"/>
    </xf>
    <xf numFmtId="2" fontId="191" fillId="0" borderId="0" xfId="2" applyNumberFormat="1" applyFont="1" applyAlignment="1">
      <alignment horizontal="left" vertical="center" wrapText="1"/>
    </xf>
    <xf numFmtId="3" fontId="190" fillId="0" borderId="0" xfId="2" applyNumberFormat="1" applyFont="1"/>
    <xf numFmtId="166" fontId="156" fillId="4" borderId="53" xfId="2" applyNumberFormat="1" applyFont="1" applyFill="1" applyBorder="1" applyAlignment="1" applyProtection="1">
      <alignment horizontal="center" vertical="center"/>
      <protection locked="0"/>
    </xf>
    <xf numFmtId="166" fontId="156" fillId="4" borderId="63" xfId="2" applyNumberFormat="1" applyFont="1" applyFill="1" applyBorder="1" applyAlignment="1" applyProtection="1">
      <alignment horizontal="center" vertical="center"/>
      <protection locked="0"/>
    </xf>
    <xf numFmtId="166" fontId="156" fillId="4" borderId="54" xfId="2" applyNumberFormat="1" applyFont="1" applyFill="1" applyBorder="1" applyAlignment="1" applyProtection="1">
      <alignment horizontal="center" vertical="center"/>
      <protection locked="0"/>
    </xf>
    <xf numFmtId="0" fontId="49" fillId="4" borderId="0" xfId="0" applyFont="1" applyFill="1"/>
    <xf numFmtId="0" fontId="165" fillId="4" borderId="0" xfId="0" applyFont="1" applyFill="1" applyBorder="1"/>
    <xf numFmtId="0" fontId="90" fillId="5" borderId="55" xfId="0" applyFont="1" applyFill="1" applyBorder="1"/>
    <xf numFmtId="167" fontId="65" fillId="5" borderId="64" xfId="0" applyNumberFormat="1" applyFont="1" applyFill="1" applyBorder="1" applyAlignment="1">
      <alignment horizontal="center"/>
    </xf>
    <xf numFmtId="167" fontId="65" fillId="5" borderId="56" xfId="0" applyNumberFormat="1" applyFont="1" applyFill="1" applyBorder="1" applyAlignment="1">
      <alignment horizontal="center"/>
    </xf>
    <xf numFmtId="0" fontId="188" fillId="4" borderId="0" xfId="0" applyFont="1" applyFill="1" applyBorder="1"/>
    <xf numFmtId="0" fontId="90" fillId="4" borderId="59" xfId="0" applyFont="1" applyFill="1" applyBorder="1"/>
    <xf numFmtId="167" fontId="65" fillId="4" borderId="0" xfId="0" applyNumberFormat="1" applyFont="1" applyFill="1" applyBorder="1" applyAlignment="1">
      <alignment horizontal="center"/>
    </xf>
    <xf numFmtId="167" fontId="65" fillId="4" borderId="60" xfId="0" applyNumberFormat="1" applyFont="1" applyFill="1" applyBorder="1" applyAlignment="1">
      <alignment horizontal="center"/>
    </xf>
    <xf numFmtId="0" fontId="90" fillId="5" borderId="59" xfId="0" applyFont="1" applyFill="1" applyBorder="1"/>
    <xf numFmtId="167" fontId="65" fillId="5" borderId="0" xfId="0" applyNumberFormat="1" applyFont="1" applyFill="1" applyBorder="1" applyAlignment="1">
      <alignment horizontal="center"/>
    </xf>
    <xf numFmtId="167" fontId="65" fillId="5" borderId="60" xfId="0" applyNumberFormat="1" applyFont="1" applyFill="1" applyBorder="1" applyAlignment="1">
      <alignment horizontal="center"/>
    </xf>
    <xf numFmtId="0" fontId="90" fillId="4" borderId="57" xfId="0" applyFont="1" applyFill="1" applyBorder="1"/>
    <xf numFmtId="167" fontId="65" fillId="4" borderId="65" xfId="0" applyNumberFormat="1" applyFont="1" applyFill="1" applyBorder="1" applyAlignment="1">
      <alignment horizontal="center"/>
    </xf>
    <xf numFmtId="167" fontId="65" fillId="4" borderId="58" xfId="0" applyNumberFormat="1" applyFont="1" applyFill="1" applyBorder="1" applyAlignment="1">
      <alignment horizontal="center"/>
    </xf>
    <xf numFmtId="0" fontId="50" fillId="38" borderId="0" xfId="0" applyFont="1" applyFill="1" applyBorder="1" applyAlignment="1">
      <alignment horizontal="center" vertical="center" wrapText="1"/>
    </xf>
    <xf numFmtId="0" fontId="50" fillId="38" borderId="155" xfId="0" applyFont="1" applyFill="1" applyBorder="1" applyAlignment="1">
      <alignment horizontal="center" vertical="center"/>
    </xf>
    <xf numFmtId="0" fontId="50" fillId="38" borderId="166" xfId="0" applyFont="1" applyFill="1" applyBorder="1" applyAlignment="1">
      <alignment horizontal="center" vertical="center" wrapText="1"/>
    </xf>
    <xf numFmtId="0" fontId="50" fillId="38" borderId="154" xfId="0" applyFont="1" applyFill="1" applyBorder="1" applyAlignment="1">
      <alignment horizontal="center" vertical="center"/>
    </xf>
    <xf numFmtId="0" fontId="50" fillId="39" borderId="65" xfId="0" applyFont="1" applyFill="1" applyBorder="1" applyAlignment="1">
      <alignment horizontal="center" vertical="center" wrapText="1"/>
    </xf>
    <xf numFmtId="0" fontId="186" fillId="0" borderId="0" xfId="0" applyFont="1" applyAlignment="1">
      <alignment vertical="center"/>
    </xf>
    <xf numFmtId="0" fontId="188" fillId="0" borderId="0" xfId="0" applyFont="1" applyAlignment="1" applyProtection="1">
      <alignment vertical="center" wrapText="1"/>
      <protection locked="0"/>
    </xf>
    <xf numFmtId="0" fontId="187" fillId="0" borderId="0" xfId="0" applyFont="1" applyAlignment="1" applyProtection="1">
      <alignment vertical="center" wrapText="1"/>
      <protection locked="0"/>
    </xf>
    <xf numFmtId="0" fontId="188" fillId="0" borderId="0" xfId="0" applyFont="1" applyBorder="1"/>
    <xf numFmtId="0" fontId="106" fillId="0" borderId="53" xfId="0" applyFont="1" applyBorder="1"/>
    <xf numFmtId="168" fontId="5" fillId="0" borderId="55" xfId="0" applyNumberFormat="1" applyFont="1" applyBorder="1" applyAlignment="1">
      <alignment horizontal="center"/>
    </xf>
    <xf numFmtId="2" fontId="198" fillId="0" borderId="56" xfId="0" applyNumberFormat="1" applyFont="1" applyBorder="1" applyAlignment="1">
      <alignment horizontal="center"/>
    </xf>
    <xf numFmtId="0" fontId="106" fillId="0" borderId="63" xfId="0" applyFont="1" applyBorder="1"/>
    <xf numFmtId="168" fontId="5" fillId="0" borderId="59" xfId="0" applyNumberFormat="1" applyFont="1" applyBorder="1" applyAlignment="1">
      <alignment horizontal="center"/>
    </xf>
    <xf numFmtId="2" fontId="198" fillId="0" borderId="60" xfId="0" applyNumberFormat="1" applyFont="1" applyBorder="1" applyAlignment="1">
      <alignment horizontal="center"/>
    </xf>
    <xf numFmtId="0" fontId="106" fillId="0" borderId="54" xfId="0" applyFont="1" applyBorder="1"/>
    <xf numFmtId="168" fontId="5" fillId="0" borderId="57" xfId="0" applyNumberFormat="1" applyFont="1" applyBorder="1" applyAlignment="1">
      <alignment horizontal="center"/>
    </xf>
    <xf numFmtId="2" fontId="198" fillId="0" borderId="58" xfId="0" applyNumberFormat="1" applyFont="1" applyBorder="1" applyAlignment="1">
      <alignment horizontal="center"/>
    </xf>
    <xf numFmtId="0" fontId="174" fillId="0" borderId="0" xfId="0" applyFont="1"/>
    <xf numFmtId="49" fontId="148" fillId="0" borderId="0" xfId="0" applyNumberFormat="1" applyFont="1" applyAlignment="1">
      <alignment vertical="center" wrapText="1"/>
    </xf>
    <xf numFmtId="0" fontId="90" fillId="5" borderId="16" xfId="0" applyFont="1" applyFill="1" applyBorder="1"/>
    <xf numFmtId="167" fontId="65" fillId="5" borderId="17" xfId="0" applyNumberFormat="1" applyFont="1" applyFill="1" applyBorder="1" applyAlignment="1">
      <alignment horizontal="center"/>
    </xf>
    <xf numFmtId="0" fontId="90" fillId="4" borderId="16" xfId="0" applyFont="1" applyFill="1" applyBorder="1"/>
    <xf numFmtId="167" fontId="65" fillId="4" borderId="17" xfId="0" applyNumberFormat="1" applyFont="1" applyFill="1" applyBorder="1" applyAlignment="1">
      <alignment horizontal="center"/>
    </xf>
    <xf numFmtId="0" fontId="50" fillId="38" borderId="65" xfId="0" applyFont="1" applyFill="1" applyBorder="1" applyAlignment="1">
      <alignment horizontal="center" vertical="center" wrapText="1"/>
    </xf>
    <xf numFmtId="0" fontId="50" fillId="38" borderId="163" xfId="0" applyFont="1" applyFill="1" applyBorder="1" applyAlignment="1">
      <alignment horizontal="center" vertical="center" wrapText="1"/>
    </xf>
    <xf numFmtId="0" fontId="50" fillId="38" borderId="134" xfId="0" applyFont="1" applyFill="1" applyBorder="1" applyAlignment="1">
      <alignment horizontal="center" vertical="center" wrapText="1"/>
    </xf>
    <xf numFmtId="0" fontId="65" fillId="0" borderId="86" xfId="0" applyFont="1" applyBorder="1"/>
    <xf numFmtId="0" fontId="90" fillId="5" borderId="175" xfId="0" applyFont="1" applyFill="1" applyBorder="1"/>
    <xf numFmtId="167" fontId="65" fillId="5" borderId="117" xfId="0" applyNumberFormat="1" applyFont="1" applyFill="1" applyBorder="1" applyAlignment="1">
      <alignment horizontal="center"/>
    </xf>
    <xf numFmtId="0" fontId="65" fillId="0" borderId="195" xfId="0" applyFont="1" applyBorder="1"/>
    <xf numFmtId="167" fontId="65" fillId="5" borderId="196" xfId="0" applyNumberFormat="1" applyFont="1" applyFill="1" applyBorder="1" applyAlignment="1">
      <alignment horizontal="center"/>
    </xf>
    <xf numFmtId="0" fontId="188" fillId="4" borderId="101" xfId="0" applyFont="1" applyFill="1" applyBorder="1"/>
    <xf numFmtId="167" fontId="65" fillId="5" borderId="197" xfId="0" applyNumberFormat="1" applyFont="1" applyFill="1" applyBorder="1" applyAlignment="1">
      <alignment horizontal="center"/>
    </xf>
    <xf numFmtId="0" fontId="90" fillId="4" borderId="101" xfId="0" applyFont="1" applyFill="1" applyBorder="1"/>
    <xf numFmtId="167" fontId="65" fillId="4" borderId="86" xfId="0" applyNumberFormat="1" applyFont="1" applyFill="1" applyBorder="1" applyAlignment="1">
      <alignment horizontal="center"/>
    </xf>
    <xf numFmtId="0" fontId="90" fillId="5" borderId="101" xfId="0" applyFont="1" applyFill="1" applyBorder="1"/>
    <xf numFmtId="167" fontId="65" fillId="5" borderId="86" xfId="0" applyNumberFormat="1" applyFont="1" applyFill="1" applyBorder="1" applyAlignment="1">
      <alignment horizontal="center"/>
    </xf>
    <xf numFmtId="0" fontId="90" fillId="5" borderId="185" xfId="0" applyFont="1" applyFill="1" applyBorder="1"/>
    <xf numFmtId="167" fontId="65" fillId="5" borderId="142" xfId="0" applyNumberFormat="1" applyFont="1" applyFill="1" applyBorder="1" applyAlignment="1">
      <alignment horizontal="center"/>
    </xf>
    <xf numFmtId="167" fontId="65" fillId="5" borderId="198" xfId="0" applyNumberFormat="1" applyFont="1" applyFill="1" applyBorder="1" applyAlignment="1">
      <alignment horizontal="center"/>
    </xf>
    <xf numFmtId="168" fontId="5" fillId="41" borderId="59" xfId="0" applyNumberFormat="1" applyFont="1" applyFill="1" applyBorder="1" applyAlignment="1">
      <alignment horizontal="center"/>
    </xf>
    <xf numFmtId="0" fontId="65" fillId="3" borderId="0" xfId="2" applyFont="1" applyFill="1" applyAlignment="1">
      <alignment vertical="center" wrapText="1"/>
    </xf>
    <xf numFmtId="14" fontId="49" fillId="0" borderId="0" xfId="2" applyNumberFormat="1" applyFont="1" applyAlignment="1">
      <alignment vertical="center"/>
    </xf>
    <xf numFmtId="0" fontId="165" fillId="3" borderId="0" xfId="2" applyFont="1" applyFill="1" applyAlignment="1">
      <alignment horizontal="left" vertical="center"/>
    </xf>
    <xf numFmtId="0" fontId="161" fillId="0" borderId="11" xfId="2" applyFont="1" applyBorder="1" applyAlignment="1">
      <alignment vertical="center" wrapText="1"/>
    </xf>
    <xf numFmtId="0" fontId="90" fillId="3" borderId="0" xfId="2" applyFont="1" applyFill="1" applyAlignment="1">
      <alignment vertical="center" wrapText="1"/>
    </xf>
    <xf numFmtId="3" fontId="150" fillId="0" borderId="56" xfId="0" applyNumberFormat="1" applyFont="1" applyBorder="1" applyAlignment="1">
      <alignment horizontal="center" vertical="center"/>
    </xf>
    <xf numFmtId="3" fontId="65" fillId="0" borderId="0" xfId="2" applyNumberFormat="1" applyFont="1" applyAlignment="1">
      <alignment horizontal="center" vertical="center"/>
    </xf>
    <xf numFmtId="3" fontId="150" fillId="0" borderId="60" xfId="0" applyNumberFormat="1" applyFont="1" applyBorder="1" applyAlignment="1">
      <alignment horizontal="center" vertical="center"/>
    </xf>
    <xf numFmtId="3" fontId="65" fillId="0" borderId="0" xfId="2" applyNumberFormat="1" applyFont="1" applyAlignment="1">
      <alignment horizontal="center" vertical="center" wrapText="1"/>
    </xf>
    <xf numFmtId="3" fontId="150" fillId="0" borderId="60" xfId="0" applyNumberFormat="1" applyFont="1" applyBorder="1" applyAlignment="1">
      <alignment horizontal="center" vertical="center" wrapText="1"/>
    </xf>
    <xf numFmtId="3" fontId="150" fillId="0" borderId="60" xfId="2" applyNumberFormat="1" applyFont="1" applyBorder="1" applyAlignment="1">
      <alignment horizontal="center" vertical="center" wrapText="1"/>
    </xf>
    <xf numFmtId="0" fontId="149" fillId="0" borderId="54" xfId="2" applyFont="1" applyBorder="1" applyAlignment="1">
      <alignment vertical="center" wrapText="1"/>
    </xf>
    <xf numFmtId="0" fontId="138" fillId="0" borderId="57" xfId="2" applyFont="1" applyBorder="1" applyAlignment="1">
      <alignment horizontal="center" vertical="center" wrapText="1"/>
    </xf>
    <xf numFmtId="3" fontId="150" fillId="0" borderId="58" xfId="2" applyNumberFormat="1" applyFont="1" applyBorder="1" applyAlignment="1">
      <alignment horizontal="center" vertical="center" wrapText="1"/>
    </xf>
    <xf numFmtId="3" fontId="150" fillId="0" borderId="11" xfId="0" applyNumberFormat="1" applyFont="1" applyBorder="1" applyAlignment="1">
      <alignment horizontal="center" vertical="center"/>
    </xf>
    <xf numFmtId="0" fontId="90" fillId="0" borderId="101" xfId="2" applyFont="1" applyBorder="1" applyAlignment="1">
      <alignment horizontal="center" vertical="center" wrapText="1"/>
    </xf>
    <xf numFmtId="0" fontId="49" fillId="0" borderId="0" xfId="3" applyFont="1"/>
    <xf numFmtId="0" fontId="188" fillId="0" borderId="0" xfId="3" applyFont="1" applyAlignment="1">
      <alignment horizontal="left" vertical="center"/>
    </xf>
    <xf numFmtId="0" fontId="185" fillId="0" borderId="0" xfId="3" applyFont="1" applyAlignment="1">
      <alignment vertical="center"/>
    </xf>
    <xf numFmtId="0" fontId="186" fillId="0" borderId="0" xfId="3" applyFont="1" applyAlignment="1">
      <alignment vertical="center"/>
    </xf>
    <xf numFmtId="0" fontId="148" fillId="0" borderId="0" xfId="3" applyFont="1" applyAlignment="1">
      <alignment horizontal="left" vertical="center"/>
    </xf>
    <xf numFmtId="0" fontId="188" fillId="0" borderId="0" xfId="3" applyFont="1" applyAlignment="1" applyProtection="1">
      <alignment vertical="center" wrapText="1"/>
      <protection locked="0"/>
    </xf>
    <xf numFmtId="0" fontId="187" fillId="0" borderId="0" xfId="3" applyFont="1" applyAlignment="1" applyProtection="1">
      <alignment vertical="center" wrapText="1"/>
      <protection locked="0"/>
    </xf>
    <xf numFmtId="0" fontId="65" fillId="0" borderId="0" xfId="3" applyFont="1"/>
    <xf numFmtId="0" fontId="185" fillId="0" borderId="0" xfId="3" applyFont="1" applyAlignment="1">
      <alignment vertical="center" wrapText="1"/>
    </xf>
    <xf numFmtId="0" fontId="106" fillId="4" borderId="16" xfId="3" applyFont="1" applyFill="1" applyBorder="1"/>
    <xf numFmtId="168" fontId="156" fillId="4" borderId="56" xfId="15" applyNumberFormat="1" applyFont="1" applyFill="1" applyBorder="1" applyAlignment="1" applyProtection="1">
      <alignment horizontal="center" vertical="center"/>
      <protection locked="0"/>
    </xf>
    <xf numFmtId="168" fontId="156" fillId="4" borderId="60" xfId="15" applyNumberFormat="1" applyFont="1" applyFill="1" applyBorder="1" applyAlignment="1" applyProtection="1">
      <alignment horizontal="center" vertical="center"/>
      <protection locked="0"/>
    </xf>
    <xf numFmtId="3" fontId="65" fillId="4" borderId="54" xfId="2" applyNumberFormat="1" applyFont="1" applyFill="1" applyBorder="1" applyAlignment="1" applyProtection="1">
      <alignment horizontal="center" vertical="center"/>
      <protection locked="0"/>
    </xf>
    <xf numFmtId="168" fontId="156" fillId="4" borderId="58" xfId="15" applyNumberFormat="1" applyFont="1" applyFill="1" applyBorder="1" applyAlignment="1" applyProtection="1">
      <alignment horizontal="center" vertical="center"/>
      <protection locked="0"/>
    </xf>
    <xf numFmtId="0" fontId="165" fillId="0" borderId="0" xfId="3" applyFont="1"/>
    <xf numFmtId="0" fontId="174" fillId="0" borderId="0" xfId="3" applyFont="1"/>
    <xf numFmtId="0" fontId="50" fillId="39" borderId="59" xfId="3" applyFont="1" applyFill="1" applyBorder="1" applyAlignment="1">
      <alignment horizontal="center" vertical="center" wrapText="1"/>
    </xf>
    <xf numFmtId="0" fontId="165" fillId="39" borderId="64" xfId="3" applyFont="1" applyFill="1" applyBorder="1"/>
    <xf numFmtId="0" fontId="165" fillId="39" borderId="56" xfId="3" applyFont="1" applyFill="1" applyBorder="1"/>
    <xf numFmtId="0" fontId="122" fillId="40" borderId="163" xfId="3" applyFont="1" applyFill="1" applyBorder="1" applyAlignment="1">
      <alignment horizontal="center" vertical="center" wrapText="1"/>
    </xf>
    <xf numFmtId="0" fontId="122" fillId="40" borderId="78" xfId="3" applyFont="1" applyFill="1" applyBorder="1" applyAlignment="1">
      <alignment horizontal="center" vertical="center" wrapText="1"/>
    </xf>
    <xf numFmtId="0" fontId="122" fillId="40" borderId="154" xfId="3" applyFont="1" applyFill="1" applyBorder="1" applyAlignment="1">
      <alignment horizontal="center" vertical="center" wrapText="1"/>
    </xf>
    <xf numFmtId="0" fontId="122" fillId="40" borderId="166" xfId="3" applyFont="1" applyFill="1" applyBorder="1" applyAlignment="1">
      <alignment horizontal="center" vertical="center" wrapText="1"/>
    </xf>
    <xf numFmtId="0" fontId="161" fillId="0" borderId="0" xfId="3" applyFont="1" applyAlignment="1">
      <alignment horizontal="center" vertical="center" wrapText="1"/>
    </xf>
    <xf numFmtId="0" fontId="106" fillId="4" borderId="53" xfId="3" applyFont="1" applyFill="1" applyBorder="1"/>
    <xf numFmtId="0" fontId="106" fillId="4" borderId="63" xfId="3" applyFont="1" applyFill="1" applyBorder="1"/>
    <xf numFmtId="0" fontId="106" fillId="4" borderId="54" xfId="3" applyFont="1" applyFill="1" applyBorder="1"/>
    <xf numFmtId="0" fontId="50" fillId="39" borderId="155" xfId="3" applyFont="1" applyFill="1" applyBorder="1" applyAlignment="1">
      <alignment horizontal="center" vertical="center" wrapText="1"/>
    </xf>
    <xf numFmtId="0" fontId="50" fillId="39" borderId="154" xfId="3" applyFont="1" applyFill="1" applyBorder="1" applyAlignment="1">
      <alignment horizontal="center" vertical="center" wrapText="1"/>
    </xf>
    <xf numFmtId="0" fontId="50" fillId="39" borderId="163" xfId="3" applyFont="1" applyFill="1" applyBorder="1" applyAlignment="1">
      <alignment horizontal="center" vertical="center" wrapText="1"/>
    </xf>
    <xf numFmtId="3" fontId="65" fillId="4" borderId="0" xfId="0" applyNumberFormat="1" applyFont="1" applyFill="1" applyBorder="1"/>
    <xf numFmtId="10" fontId="65" fillId="4" borderId="0" xfId="0" applyNumberFormat="1" applyFont="1" applyFill="1" applyBorder="1"/>
    <xf numFmtId="0" fontId="133" fillId="0" borderId="0" xfId="16" applyFont="1" applyAlignment="1">
      <alignment horizontal="center" vertical="center" wrapText="1"/>
    </xf>
    <xf numFmtId="0" fontId="161" fillId="0" borderId="0" xfId="16" applyFont="1" applyBorder="1" applyAlignment="1">
      <alignment vertical="center" wrapText="1"/>
    </xf>
    <xf numFmtId="0" fontId="161" fillId="0" borderId="0" xfId="16" applyFont="1" applyBorder="1" applyAlignment="1">
      <alignment horizontal="center" vertical="center" wrapText="1"/>
    </xf>
    <xf numFmtId="0" fontId="161" fillId="0" borderId="0" xfId="16" applyFont="1" applyAlignment="1">
      <alignment vertical="center" wrapText="1"/>
    </xf>
    <xf numFmtId="0" fontId="161" fillId="0" borderId="63" xfId="16" applyFont="1" applyBorder="1" applyAlignment="1">
      <alignment vertical="center" wrapText="1"/>
    </xf>
    <xf numFmtId="0" fontId="136" fillId="0" borderId="0" xfId="16" applyFont="1" applyBorder="1" applyAlignment="1">
      <alignment horizontal="center" vertical="center" wrapText="1"/>
    </xf>
    <xf numFmtId="0" fontId="137" fillId="0" borderId="0" xfId="16" applyFont="1" applyBorder="1" applyAlignment="1">
      <alignment horizontal="center" vertical="center" wrapText="1"/>
    </xf>
    <xf numFmtId="0" fontId="147" fillId="0" borderId="0" xfId="16" applyFont="1" applyAlignment="1">
      <alignment horizontal="center"/>
    </xf>
    <xf numFmtId="0" fontId="139" fillId="0" borderId="0" xfId="16" applyFont="1" applyBorder="1" applyAlignment="1">
      <alignment horizontal="center" vertical="center"/>
    </xf>
    <xf numFmtId="0" fontId="139" fillId="0" borderId="0" xfId="16" applyFont="1" applyBorder="1" applyAlignment="1">
      <alignment horizontal="left" vertical="center"/>
    </xf>
    <xf numFmtId="0" fontId="165" fillId="0" borderId="0" xfId="16" applyFont="1" applyBorder="1" applyAlignment="1">
      <alignment horizontal="left" vertical="center"/>
    </xf>
    <xf numFmtId="0" fontId="161" fillId="0" borderId="64" xfId="16" applyFont="1" applyBorder="1" applyAlignment="1">
      <alignment vertical="center" wrapText="1"/>
    </xf>
    <xf numFmtId="0" fontId="161" fillId="0" borderId="56" xfId="16" applyFont="1" applyBorder="1" applyAlignment="1">
      <alignment vertical="center" wrapText="1"/>
    </xf>
    <xf numFmtId="9" fontId="161" fillId="0" borderId="0" xfId="16" applyNumberFormat="1" applyFont="1" applyBorder="1" applyAlignment="1">
      <alignment horizontal="center" vertical="center" wrapText="1"/>
    </xf>
    <xf numFmtId="0" fontId="161" fillId="0" borderId="57" xfId="16" applyFont="1" applyBorder="1" applyAlignment="1">
      <alignment vertical="center" wrapText="1"/>
    </xf>
    <xf numFmtId="0" fontId="138" fillId="0" borderId="0" xfId="16" applyFont="1" applyAlignment="1">
      <alignment horizontal="center" vertical="center" wrapText="1"/>
    </xf>
    <xf numFmtId="0" fontId="149" fillId="0" borderId="53" xfId="16" applyFont="1" applyBorder="1" applyAlignment="1">
      <alignment horizontal="left" vertical="center" wrapText="1"/>
    </xf>
    <xf numFmtId="3" fontId="138" fillId="4" borderId="53" xfId="16" applyNumberFormat="1" applyFont="1" applyFill="1" applyBorder="1" applyAlignment="1">
      <alignment horizontal="center" vertical="center"/>
    </xf>
    <xf numFmtId="4" fontId="138" fillId="0" borderId="0" xfId="16" applyNumberFormat="1" applyFont="1" applyBorder="1" applyAlignment="1">
      <alignment horizontal="center" vertical="center"/>
    </xf>
    <xf numFmtId="3" fontId="138" fillId="4" borderId="55" xfId="16" applyNumberFormat="1" applyFont="1" applyFill="1" applyBorder="1" applyAlignment="1">
      <alignment horizontal="center" vertical="center"/>
    </xf>
    <xf numFmtId="4" fontId="150" fillId="4" borderId="56" xfId="16" applyNumberFormat="1" applyFont="1" applyFill="1" applyBorder="1" applyAlignment="1">
      <alignment horizontal="center" vertical="center"/>
    </xf>
    <xf numFmtId="2" fontId="156" fillId="4" borderId="56" xfId="15" applyNumberFormat="1" applyFont="1" applyFill="1" applyBorder="1" applyAlignment="1" applyProtection="1">
      <alignment horizontal="center" vertical="center"/>
      <protection locked="0"/>
    </xf>
    <xf numFmtId="3" fontId="138" fillId="0" borderId="0" xfId="16" applyNumberFormat="1" applyFont="1" applyAlignment="1">
      <alignment vertical="center" wrapText="1"/>
    </xf>
    <xf numFmtId="0" fontId="149" fillId="0" borderId="63" xfId="16" applyFont="1" applyBorder="1" applyAlignment="1">
      <alignment horizontal="left" vertical="center" wrapText="1"/>
    </xf>
    <xf numFmtId="3" fontId="138" fillId="4" borderId="63" xfId="16" applyNumberFormat="1" applyFont="1" applyFill="1" applyBorder="1" applyAlignment="1">
      <alignment horizontal="center" vertical="center"/>
    </xf>
    <xf numFmtId="3" fontId="138" fillId="4" borderId="59" xfId="16" applyNumberFormat="1" applyFont="1" applyFill="1" applyBorder="1" applyAlignment="1">
      <alignment horizontal="center" vertical="center"/>
    </xf>
    <xf numFmtId="4" fontId="150" fillId="4" borderId="60" xfId="16" applyNumberFormat="1" applyFont="1" applyFill="1" applyBorder="1" applyAlignment="1">
      <alignment horizontal="center" vertical="center"/>
    </xf>
    <xf numFmtId="4" fontId="156" fillId="4" borderId="60" xfId="15" applyNumberFormat="1" applyFont="1" applyFill="1" applyBorder="1" applyAlignment="1" applyProtection="1">
      <alignment horizontal="center" vertical="center"/>
      <protection locked="0"/>
    </xf>
    <xf numFmtId="3" fontId="138" fillId="4" borderId="59" xfId="16" applyNumberFormat="1" applyFont="1" applyFill="1" applyBorder="1" applyAlignment="1">
      <alignment horizontal="center" vertical="center" wrapText="1"/>
    </xf>
    <xf numFmtId="3" fontId="138" fillId="4" borderId="63" xfId="16" applyNumberFormat="1" applyFont="1" applyFill="1" applyBorder="1" applyAlignment="1">
      <alignment horizontal="center" vertical="center" wrapText="1"/>
    </xf>
    <xf numFmtId="4" fontId="138" fillId="0" borderId="0" xfId="16" applyNumberFormat="1" applyFont="1" applyBorder="1" applyAlignment="1">
      <alignment horizontal="center" vertical="center" wrapText="1"/>
    </xf>
    <xf numFmtId="4" fontId="150" fillId="4" borderId="60" xfId="16" applyNumberFormat="1" applyFont="1" applyFill="1" applyBorder="1" applyAlignment="1">
      <alignment horizontal="center" vertical="center" wrapText="1"/>
    </xf>
    <xf numFmtId="0" fontId="149" fillId="0" borderId="54" xfId="16" applyFont="1" applyBorder="1" applyAlignment="1">
      <alignment horizontal="left" vertical="center" wrapText="1"/>
    </xf>
    <xf numFmtId="3" fontId="138" fillId="4" borderId="54" xfId="16" applyNumberFormat="1" applyFont="1" applyFill="1" applyBorder="1" applyAlignment="1">
      <alignment horizontal="center" vertical="center" wrapText="1"/>
    </xf>
    <xf numFmtId="3" fontId="138" fillId="4" borderId="57" xfId="16" applyNumberFormat="1" applyFont="1" applyFill="1" applyBorder="1" applyAlignment="1">
      <alignment horizontal="center" vertical="center" wrapText="1"/>
    </xf>
    <xf numFmtId="4" fontId="150" fillId="4" borderId="58" xfId="16" applyNumberFormat="1" applyFont="1" applyFill="1" applyBorder="1" applyAlignment="1">
      <alignment horizontal="center" vertical="center" wrapText="1"/>
    </xf>
    <xf numFmtId="4" fontId="156" fillId="4" borderId="58" xfId="15" applyNumberFormat="1" applyFont="1" applyFill="1" applyBorder="1" applyAlignment="1" applyProtection="1">
      <alignment horizontal="center" vertical="center"/>
      <protection locked="0"/>
    </xf>
    <xf numFmtId="2" fontId="65" fillId="0" borderId="0" xfId="16" applyNumberFormat="1" applyFont="1" applyBorder="1"/>
    <xf numFmtId="10" fontId="138" fillId="0" borderId="0" xfId="16" applyNumberFormat="1" applyFont="1" applyAlignment="1">
      <alignment vertical="center" wrapText="1"/>
    </xf>
    <xf numFmtId="2" fontId="140" fillId="0" borderId="0" xfId="16" applyNumberFormat="1" applyFont="1" applyBorder="1" applyAlignment="1">
      <alignment horizontal="center" vertical="center" wrapText="1"/>
    </xf>
    <xf numFmtId="2" fontId="137" fillId="0" borderId="0" xfId="16" applyNumberFormat="1" applyFont="1" applyBorder="1" applyAlignment="1">
      <alignment horizontal="center" vertical="center" wrapText="1"/>
    </xf>
    <xf numFmtId="0" fontId="151" fillId="0" borderId="0" xfId="16" applyFont="1"/>
    <xf numFmtId="2" fontId="147" fillId="0" borderId="0" xfId="16" applyNumberFormat="1" applyFont="1" applyAlignment="1">
      <alignment vertical="center" wrapText="1"/>
    </xf>
    <xf numFmtId="9" fontId="50" fillId="39" borderId="65" xfId="16" applyNumberFormat="1" applyFont="1" applyFill="1" applyBorder="1" applyAlignment="1">
      <alignment horizontal="center" vertical="center" wrapText="1"/>
    </xf>
    <xf numFmtId="0" fontId="50" fillId="39" borderId="65" xfId="3" applyFont="1" applyFill="1" applyBorder="1" applyAlignment="1">
      <alignment horizontal="center" vertical="center" wrapText="1"/>
    </xf>
    <xf numFmtId="0" fontId="50" fillId="39" borderId="74" xfId="16" applyFont="1" applyFill="1" applyBorder="1" applyAlignment="1">
      <alignment horizontal="center" vertical="center" wrapText="1"/>
    </xf>
    <xf numFmtId="0" fontId="50" fillId="39" borderId="155" xfId="16" applyFont="1" applyFill="1" applyBorder="1" applyAlignment="1">
      <alignment horizontal="center" vertical="center" wrapText="1"/>
    </xf>
    <xf numFmtId="9" fontId="50" fillId="39" borderId="154" xfId="16" applyNumberFormat="1" applyFont="1" applyFill="1" applyBorder="1" applyAlignment="1">
      <alignment horizontal="center" vertical="center" wrapText="1"/>
    </xf>
    <xf numFmtId="0" fontId="50" fillId="39" borderId="77" xfId="3" applyFont="1" applyFill="1" applyBorder="1" applyAlignment="1">
      <alignment horizontal="center" vertical="center" wrapText="1"/>
    </xf>
    <xf numFmtId="0" fontId="50" fillId="39" borderId="170" xfId="3" applyFont="1" applyFill="1" applyBorder="1" applyAlignment="1">
      <alignment horizontal="center" vertical="center" wrapText="1"/>
    </xf>
    <xf numFmtId="0" fontId="50" fillId="39" borderId="166" xfId="3" applyFont="1" applyFill="1" applyBorder="1" applyAlignment="1">
      <alignment horizontal="center" vertical="center" wrapText="1"/>
    </xf>
    <xf numFmtId="0" fontId="6" fillId="4" borderId="207" xfId="19" applyFont="1" applyFill="1" applyBorder="1"/>
    <xf numFmtId="3" fontId="106" fillId="4" borderId="208" xfId="19" applyNumberFormat="1" applyFont="1" applyFill="1" applyBorder="1"/>
    <xf numFmtId="3" fontId="106" fillId="4" borderId="0" xfId="19" applyNumberFormat="1" applyFont="1" applyFill="1"/>
    <xf numFmtId="3" fontId="6" fillId="4" borderId="209" xfId="19" applyNumberFormat="1" applyFont="1" applyFill="1" applyBorder="1"/>
    <xf numFmtId="3" fontId="106" fillId="4" borderId="210" xfId="19" applyNumberFormat="1" applyFont="1" applyFill="1" applyBorder="1"/>
    <xf numFmtId="3" fontId="106" fillId="4" borderId="211" xfId="19" applyNumberFormat="1" applyFont="1" applyFill="1" applyBorder="1"/>
    <xf numFmtId="0" fontId="6" fillId="0" borderId="212" xfId="19" applyFont="1" applyBorder="1"/>
    <xf numFmtId="3" fontId="106" fillId="4" borderId="213" xfId="19" applyNumberFormat="1" applyFont="1" applyFill="1" applyBorder="1"/>
    <xf numFmtId="167" fontId="106" fillId="4" borderId="39" xfId="20" applyNumberFormat="1" applyFont="1" applyFill="1" applyBorder="1"/>
    <xf numFmtId="167" fontId="65" fillId="4" borderId="214" xfId="20" applyNumberFormat="1" applyFont="1" applyFill="1" applyBorder="1"/>
    <xf numFmtId="167" fontId="106" fillId="4" borderId="39" xfId="19" applyNumberFormat="1" applyFont="1" applyFill="1" applyBorder="1"/>
    <xf numFmtId="167" fontId="6" fillId="4" borderId="214" xfId="19" applyNumberFormat="1" applyFont="1" applyFill="1" applyBorder="1"/>
    <xf numFmtId="3" fontId="106" fillId="4" borderId="40" xfId="19" applyNumberFormat="1" applyFont="1" applyFill="1" applyBorder="1"/>
    <xf numFmtId="3" fontId="6" fillId="4" borderId="215" xfId="19" applyNumberFormat="1" applyFont="1" applyFill="1" applyBorder="1"/>
    <xf numFmtId="167" fontId="106" fillId="4" borderId="216" xfId="19" applyNumberFormat="1" applyFont="1" applyFill="1" applyBorder="1"/>
    <xf numFmtId="0" fontId="50" fillId="39" borderId="42" xfId="0" applyFont="1" applyFill="1" applyBorder="1" applyAlignment="1">
      <alignment horizontal="center" vertical="center" wrapText="1"/>
    </xf>
    <xf numFmtId="0" fontId="49" fillId="0" borderId="0" xfId="0" applyFont="1" applyAlignment="1">
      <alignment horizontal="left" vertical="center"/>
    </xf>
    <xf numFmtId="0" fontId="50" fillId="0" borderId="0" xfId="0" applyFont="1" applyAlignment="1">
      <alignment vertical="center" wrapText="1"/>
    </xf>
    <xf numFmtId="0" fontId="179" fillId="39" borderId="154" xfId="2" applyFont="1" applyFill="1" applyBorder="1" applyAlignment="1">
      <alignment horizontal="center" vertical="center" wrapText="1"/>
    </xf>
    <xf numFmtId="0" fontId="179" fillId="39" borderId="71" xfId="2" applyFont="1" applyFill="1" applyBorder="1" applyAlignment="1">
      <alignment horizontal="center" vertical="center" wrapText="1"/>
    </xf>
    <xf numFmtId="3" fontId="133" fillId="0" borderId="19" xfId="0" applyNumberFormat="1" applyFont="1" applyBorder="1" applyAlignment="1">
      <alignment horizontal="center" vertical="center" wrapText="1"/>
    </xf>
    <xf numFmtId="0" fontId="49" fillId="0" borderId="0" xfId="16" applyFont="1" applyAlignment="1">
      <alignment vertical="center" wrapText="1"/>
    </xf>
    <xf numFmtId="0" fontId="6" fillId="0" borderId="83" xfId="19" applyFont="1" applyBorder="1"/>
    <xf numFmtId="3" fontId="106" fillId="5" borderId="218" xfId="19" applyNumberFormat="1" applyFont="1" applyFill="1" applyBorder="1"/>
    <xf numFmtId="0" fontId="165" fillId="0" borderId="0" xfId="0" applyFont="1" applyAlignment="1">
      <alignment vertical="center" wrapText="1"/>
    </xf>
    <xf numFmtId="0" fontId="90" fillId="0" borderId="30" xfId="0" applyFont="1" applyBorder="1" applyAlignment="1">
      <alignment horizontal="left" vertical="center" wrapText="1"/>
    </xf>
    <xf numFmtId="0" fontId="90" fillId="0" borderId="0" xfId="0" applyFont="1" applyBorder="1" applyAlignment="1">
      <alignment vertical="center" wrapText="1"/>
    </xf>
    <xf numFmtId="3" fontId="90" fillId="0" borderId="32" xfId="0" applyNumberFormat="1" applyFont="1" applyBorder="1" applyAlignment="1">
      <alignment horizontal="center" vertical="center" wrapText="1"/>
    </xf>
    <xf numFmtId="4" fontId="171" fillId="0" borderId="140" xfId="0" applyNumberFormat="1" applyFont="1" applyBorder="1" applyAlignment="1">
      <alignment horizontal="center" vertical="center" wrapText="1"/>
    </xf>
    <xf numFmtId="0" fontId="90" fillId="0" borderId="90" xfId="2" applyFont="1" applyBorder="1" applyAlignment="1">
      <alignment horizontal="left" vertical="center" wrapText="1"/>
    </xf>
    <xf numFmtId="3" fontId="90" fillId="0" borderId="91" xfId="2" applyNumberFormat="1" applyFont="1" applyBorder="1" applyAlignment="1">
      <alignment horizontal="center" vertical="center" wrapText="1"/>
    </xf>
    <xf numFmtId="3" fontId="90" fillId="0" borderId="92" xfId="2" applyNumberFormat="1" applyFont="1" applyBorder="1" applyAlignment="1">
      <alignment horizontal="center" vertical="center" wrapText="1"/>
    </xf>
    <xf numFmtId="4" fontId="171" fillId="0" borderId="92" xfId="2" applyNumberFormat="1" applyFont="1" applyBorder="1" applyAlignment="1">
      <alignment horizontal="center" vertical="center" wrapText="1"/>
    </xf>
    <xf numFmtId="165" fontId="171" fillId="0" borderId="93" xfId="1" applyNumberFormat="1" applyFont="1" applyBorder="1" applyAlignment="1">
      <alignment horizontal="center" vertical="center" wrapText="1"/>
    </xf>
    <xf numFmtId="3" fontId="90" fillId="0" borderId="94" xfId="2" applyNumberFormat="1" applyFont="1" applyBorder="1" applyAlignment="1">
      <alignment horizontal="center" vertical="center" wrapText="1"/>
    </xf>
    <xf numFmtId="4" fontId="171" fillId="0" borderId="95" xfId="2" applyNumberFormat="1" applyFont="1" applyBorder="1" applyAlignment="1">
      <alignment horizontal="center" vertical="center" wrapText="1"/>
    </xf>
    <xf numFmtId="4" fontId="171" fillId="0" borderId="93" xfId="2" applyNumberFormat="1" applyFont="1" applyBorder="1" applyAlignment="1">
      <alignment horizontal="center" vertical="center" wrapText="1"/>
    </xf>
    <xf numFmtId="0" fontId="90" fillId="0" borderId="30" xfId="2" applyFont="1" applyBorder="1" applyAlignment="1">
      <alignment horizontal="left" vertical="center" wrapText="1"/>
    </xf>
    <xf numFmtId="3" fontId="90" fillId="0" borderId="32" xfId="2" applyNumberFormat="1" applyFont="1" applyBorder="1" applyAlignment="1">
      <alignment vertical="center" wrapText="1"/>
    </xf>
    <xf numFmtId="4" fontId="171" fillId="0" borderId="140" xfId="2" applyNumberFormat="1" applyFont="1" applyBorder="1" applyAlignment="1">
      <alignment vertical="center" wrapText="1"/>
    </xf>
    <xf numFmtId="4" fontId="171" fillId="0" borderId="102" xfId="2" applyNumberFormat="1" applyFont="1" applyBorder="1" applyAlignment="1">
      <alignment vertical="center" wrapText="1"/>
    </xf>
    <xf numFmtId="165" fontId="171" fillId="0" borderId="140" xfId="1" applyNumberFormat="1" applyFont="1" applyBorder="1" applyAlignment="1">
      <alignment vertical="center" wrapText="1"/>
    </xf>
    <xf numFmtId="49" fontId="165" fillId="0" borderId="0" xfId="0" applyNumberFormat="1" applyFont="1" applyAlignment="1">
      <alignment vertical="center" wrapText="1"/>
    </xf>
    <xf numFmtId="3" fontId="90" fillId="0" borderId="32" xfId="2" applyNumberFormat="1" applyFont="1" applyBorder="1" applyAlignment="1">
      <alignment horizontal="center" vertical="center" wrapText="1"/>
    </xf>
    <xf numFmtId="4" fontId="171" fillId="0" borderId="35" xfId="2" applyNumberFormat="1" applyFont="1" applyBorder="1" applyAlignment="1">
      <alignment horizontal="center" vertical="center" wrapText="1"/>
    </xf>
    <xf numFmtId="3" fontId="90" fillId="0" borderId="30" xfId="2" applyNumberFormat="1" applyFont="1" applyBorder="1" applyAlignment="1">
      <alignment horizontal="center" vertical="center" wrapText="1"/>
    </xf>
    <xf numFmtId="10" fontId="65" fillId="0" borderId="0" xfId="6" applyNumberFormat="1" applyFont="1" applyAlignment="1">
      <alignment vertical="center" wrapText="1"/>
    </xf>
    <xf numFmtId="4" fontId="171" fillId="0" borderId="35" xfId="0" applyNumberFormat="1" applyFont="1" applyBorder="1" applyAlignment="1">
      <alignment horizontal="center" vertical="center" wrapText="1"/>
    </xf>
    <xf numFmtId="4" fontId="156" fillId="0" borderId="35"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90" fillId="0" borderId="52" xfId="0" applyFont="1" applyBorder="1" applyAlignment="1">
      <alignment horizontal="left" vertical="center" wrapText="1"/>
    </xf>
    <xf numFmtId="3" fontId="90" fillId="0" borderId="61" xfId="0" applyNumberFormat="1" applyFont="1" applyBorder="1" applyAlignment="1">
      <alignment horizontal="center" vertical="center" wrapText="1"/>
    </xf>
    <xf numFmtId="4" fontId="171" fillId="0" borderId="62" xfId="0" applyNumberFormat="1" applyFont="1" applyBorder="1" applyAlignment="1">
      <alignment horizontal="center" vertical="center" wrapText="1"/>
    </xf>
    <xf numFmtId="0" fontId="90" fillId="0" borderId="0" xfId="0" applyFont="1" applyAlignment="1">
      <alignment horizontal="center" vertical="center"/>
    </xf>
    <xf numFmtId="10" fontId="65" fillId="0" borderId="0" xfId="0" applyNumberFormat="1" applyFont="1" applyBorder="1" applyAlignment="1">
      <alignment horizontal="center" vertical="center"/>
    </xf>
    <xf numFmtId="10" fontId="65" fillId="0" borderId="0" xfId="0" applyNumberFormat="1" applyFont="1" applyAlignment="1">
      <alignment vertical="center" wrapText="1"/>
    </xf>
    <xf numFmtId="3" fontId="90" fillId="0" borderId="61" xfId="0" quotePrefix="1" applyNumberFormat="1" applyFont="1" applyBorder="1" applyAlignment="1">
      <alignment horizontal="center" vertical="center" wrapText="1"/>
    </xf>
    <xf numFmtId="0" fontId="90" fillId="0" borderId="52" xfId="2" applyFont="1" applyBorder="1" applyAlignment="1">
      <alignment horizontal="left" vertical="center" wrapText="1"/>
    </xf>
    <xf numFmtId="3" fontId="90" fillId="0" borderId="61" xfId="2" applyNumberFormat="1" applyFont="1" applyBorder="1" applyAlignment="1">
      <alignment horizontal="center" vertical="center" wrapText="1"/>
    </xf>
    <xf numFmtId="4" fontId="171" fillId="0" borderId="62" xfId="2" applyNumberFormat="1" applyFont="1" applyBorder="1" applyAlignment="1">
      <alignment horizontal="center" vertical="center" wrapText="1"/>
    </xf>
    <xf numFmtId="4" fontId="171" fillId="0" borderId="66" xfId="2" applyNumberFormat="1" applyFont="1" applyBorder="1" applyAlignment="1">
      <alignment horizontal="center" vertical="center" wrapText="1"/>
    </xf>
    <xf numFmtId="0" fontId="202" fillId="0" borderId="0" xfId="2" applyFont="1"/>
    <xf numFmtId="0" fontId="202" fillId="0" borderId="0" xfId="2" applyFont="1" applyAlignment="1">
      <alignment vertical="center" wrapText="1"/>
    </xf>
    <xf numFmtId="14" fontId="50" fillId="0" borderId="0" xfId="2" applyNumberFormat="1" applyFont="1" applyAlignment="1">
      <alignment horizontal="left" vertical="center" wrapText="1"/>
    </xf>
    <xf numFmtId="1" fontId="50" fillId="0" borderId="0" xfId="21" applyNumberFormat="1" applyFont="1" applyBorder="1" applyAlignment="1">
      <alignment horizontal="center" vertical="center"/>
    </xf>
    <xf numFmtId="0" fontId="90" fillId="0" borderId="0" xfId="2" applyFont="1"/>
    <xf numFmtId="10" fontId="161" fillId="0" borderId="0" xfId="6" applyNumberFormat="1" applyFont="1" applyAlignment="1">
      <alignment vertical="center" wrapText="1"/>
    </xf>
    <xf numFmtId="3" fontId="90" fillId="0" borderId="2" xfId="0" applyNumberFormat="1" applyFont="1" applyBorder="1" applyAlignment="1">
      <alignment horizontal="center" vertical="center" wrapText="1"/>
    </xf>
    <xf numFmtId="4" fontId="90" fillId="0" borderId="0" xfId="0" applyNumberFormat="1" applyFont="1" applyBorder="1" applyAlignment="1">
      <alignment horizontal="center" vertical="center" wrapText="1"/>
    </xf>
    <xf numFmtId="4" fontId="90" fillId="0" borderId="52" xfId="0" applyNumberFormat="1" applyFont="1" applyBorder="1" applyAlignment="1">
      <alignment horizontal="center" vertical="center" wrapText="1"/>
    </xf>
    <xf numFmtId="0" fontId="90" fillId="0" borderId="59" xfId="0" applyFont="1" applyBorder="1" applyAlignment="1">
      <alignment vertical="center" wrapText="1"/>
    </xf>
    <xf numFmtId="3" fontId="90" fillId="0" borderId="52" xfId="0" applyNumberFormat="1" applyFont="1" applyBorder="1" applyAlignment="1">
      <alignment horizontal="center" vertical="center" wrapText="1"/>
    </xf>
    <xf numFmtId="0" fontId="90" fillId="0" borderId="217" xfId="0" applyFont="1" applyBorder="1" applyAlignment="1">
      <alignment vertical="center" wrapText="1"/>
    </xf>
    <xf numFmtId="9" fontId="90" fillId="0" borderId="0" xfId="8" applyFont="1" applyBorder="1" applyAlignment="1">
      <alignment horizontal="center" vertical="center"/>
    </xf>
    <xf numFmtId="3" fontId="90" fillId="0" borderId="52" xfId="2" applyNumberFormat="1" applyFont="1" applyBorder="1" applyAlignment="1">
      <alignment horizontal="center" vertical="center" wrapText="1"/>
    </xf>
    <xf numFmtId="3" fontId="90" fillId="4" borderId="90" xfId="3" applyNumberFormat="1" applyFont="1" applyFill="1" applyBorder="1" applyAlignment="1">
      <alignment horizontal="left" vertical="center" wrapText="1" indent="1"/>
    </xf>
    <xf numFmtId="3" fontId="90" fillId="4" borderId="182" xfId="2" applyNumberFormat="1" applyFont="1" applyFill="1" applyBorder="1" applyAlignment="1" applyProtection="1">
      <alignment horizontal="center" vertical="center"/>
      <protection locked="0"/>
    </xf>
    <xf numFmtId="4" fontId="171" fillId="4" borderId="182" xfId="2" applyNumberFormat="1" applyFont="1" applyFill="1" applyBorder="1" applyAlignment="1">
      <alignment horizontal="center" vertical="center"/>
    </xf>
    <xf numFmtId="3" fontId="90" fillId="4" borderId="0" xfId="2" applyNumberFormat="1" applyFont="1" applyFill="1" applyAlignment="1" applyProtection="1">
      <alignment horizontal="center" vertical="center"/>
      <protection locked="0"/>
    </xf>
    <xf numFmtId="3" fontId="90" fillId="4" borderId="180" xfId="2" applyNumberFormat="1" applyFont="1" applyFill="1" applyBorder="1" applyAlignment="1" applyProtection="1">
      <alignment horizontal="center" vertical="center"/>
      <protection locked="0"/>
    </xf>
    <xf numFmtId="3" fontId="90" fillId="4" borderId="90" xfId="2" applyNumberFormat="1" applyFont="1" applyFill="1" applyBorder="1" applyAlignment="1" applyProtection="1">
      <alignment horizontal="center" vertical="center"/>
      <protection locked="0"/>
    </xf>
    <xf numFmtId="4" fontId="171" fillId="4" borderId="92" xfId="2" applyNumberFormat="1" applyFont="1" applyFill="1" applyBorder="1" applyAlignment="1">
      <alignment horizontal="center" vertical="center"/>
    </xf>
    <xf numFmtId="4" fontId="171" fillId="4" borderId="90" xfId="2" applyNumberFormat="1" applyFont="1" applyFill="1" applyBorder="1" applyAlignment="1">
      <alignment horizontal="center" vertical="center"/>
    </xf>
    <xf numFmtId="3" fontId="90" fillId="4" borderId="185" xfId="2" applyNumberFormat="1" applyFont="1" applyFill="1" applyBorder="1" applyAlignment="1" applyProtection="1">
      <alignment horizontal="center" vertical="center"/>
      <protection locked="0"/>
    </xf>
    <xf numFmtId="4" fontId="171" fillId="4" borderId="94" xfId="2" applyNumberFormat="1" applyFont="1" applyFill="1" applyBorder="1" applyAlignment="1">
      <alignment horizontal="center" vertical="center"/>
    </xf>
    <xf numFmtId="3" fontId="90" fillId="4" borderId="52" xfId="3" applyNumberFormat="1" applyFont="1" applyFill="1" applyBorder="1" applyAlignment="1">
      <alignment horizontal="left" vertical="center" wrapText="1" indent="1"/>
    </xf>
    <xf numFmtId="3" fontId="90" fillId="4" borderId="61" xfId="2" applyNumberFormat="1" applyFont="1" applyFill="1" applyBorder="1" applyAlignment="1" applyProtection="1">
      <alignment horizontal="center" vertical="center"/>
      <protection locked="0"/>
    </xf>
    <xf numFmtId="4" fontId="171" fillId="4" borderId="62" xfId="2" applyNumberFormat="1" applyFont="1" applyFill="1" applyBorder="1" applyAlignment="1">
      <alignment horizontal="center" vertical="center"/>
    </xf>
    <xf numFmtId="0" fontId="65" fillId="0" borderId="0" xfId="16" applyFont="1" applyBorder="1" applyAlignment="1">
      <alignment vertical="center" wrapText="1"/>
    </xf>
    <xf numFmtId="3" fontId="90" fillId="4" borderId="52" xfId="16" applyNumberFormat="1" applyFont="1" applyFill="1" applyBorder="1" applyAlignment="1">
      <alignment horizontal="left" vertical="center" wrapText="1" indent="1"/>
    </xf>
    <xf numFmtId="3" fontId="90" fillId="4" borderId="18" xfId="0" applyNumberFormat="1" applyFont="1" applyFill="1" applyBorder="1" applyAlignment="1" applyProtection="1">
      <alignment horizontal="center" vertical="center"/>
      <protection locked="0"/>
    </xf>
    <xf numFmtId="2" fontId="171" fillId="4" borderId="18" xfId="8" applyNumberFormat="1" applyFont="1" applyFill="1" applyBorder="1" applyAlignment="1" applyProtection="1">
      <alignment horizontal="center" vertical="center"/>
      <protection locked="0"/>
    </xf>
    <xf numFmtId="3" fontId="90" fillId="4" borderId="61" xfId="0" applyNumberFormat="1" applyFont="1" applyFill="1" applyBorder="1" applyAlignment="1" applyProtection="1">
      <alignment horizontal="center" vertical="center"/>
      <protection locked="0"/>
    </xf>
    <xf numFmtId="2" fontId="171" fillId="4" borderId="62" xfId="8" applyNumberFormat="1" applyFont="1" applyFill="1" applyBorder="1" applyAlignment="1" applyProtection="1">
      <alignment horizontal="center" vertical="center"/>
      <protection locked="0"/>
    </xf>
    <xf numFmtId="0" fontId="196" fillId="0" borderId="0" xfId="2" applyFont="1" applyAlignment="1">
      <alignment horizontal="center" vertical="center" wrapText="1"/>
    </xf>
    <xf numFmtId="3" fontId="196" fillId="4" borderId="52" xfId="3" applyNumberFormat="1" applyFont="1" applyFill="1" applyBorder="1" applyAlignment="1">
      <alignment horizontal="left" vertical="center" wrapText="1" indent="1"/>
    </xf>
    <xf numFmtId="166" fontId="203" fillId="4" borderId="52" xfId="2" applyNumberFormat="1" applyFont="1" applyFill="1" applyBorder="1" applyAlignment="1" applyProtection="1">
      <alignment horizontal="center" vertical="center"/>
      <protection locked="0"/>
    </xf>
    <xf numFmtId="3" fontId="196" fillId="4" borderId="0" xfId="2" applyNumberFormat="1" applyFont="1" applyFill="1" applyAlignment="1" applyProtection="1">
      <alignment horizontal="center" vertical="center"/>
      <protection locked="0"/>
    </xf>
    <xf numFmtId="166" fontId="203" fillId="4" borderId="15" xfId="2" applyNumberFormat="1" applyFont="1" applyFill="1" applyBorder="1" applyAlignment="1" applyProtection="1">
      <alignment horizontal="center" vertical="center"/>
      <protection locked="0"/>
    </xf>
    <xf numFmtId="3" fontId="196" fillId="4" borderId="16" xfId="2" applyNumberFormat="1" applyFont="1" applyFill="1" applyBorder="1" applyAlignment="1" applyProtection="1">
      <alignment horizontal="center" vertical="center"/>
      <protection locked="0"/>
    </xf>
    <xf numFmtId="166" fontId="171" fillId="4" borderId="52" xfId="2" applyNumberFormat="1" applyFont="1" applyFill="1" applyBorder="1" applyAlignment="1" applyProtection="1">
      <alignment horizontal="center" vertical="center"/>
      <protection locked="0"/>
    </xf>
    <xf numFmtId="0" fontId="90" fillId="4" borderId="61" xfId="0" applyFont="1" applyFill="1" applyBorder="1"/>
    <xf numFmtId="9" fontId="90" fillId="4" borderId="66" xfId="0" applyNumberFormat="1" applyFont="1" applyFill="1" applyBorder="1" applyAlignment="1">
      <alignment horizontal="center"/>
    </xf>
    <xf numFmtId="167" fontId="90" fillId="4" borderId="62" xfId="0" applyNumberFormat="1" applyFont="1" applyFill="1" applyBorder="1" applyAlignment="1">
      <alignment horizontal="center"/>
    </xf>
    <xf numFmtId="0" fontId="90" fillId="0" borderId="52" xfId="0" applyFont="1" applyBorder="1" applyAlignment="1">
      <alignment wrapText="1"/>
    </xf>
    <xf numFmtId="168" fontId="90" fillId="0" borderId="61" xfId="0" applyNumberFormat="1" applyFont="1" applyBorder="1" applyAlignment="1">
      <alignment horizontal="center" wrapText="1"/>
    </xf>
    <xf numFmtId="2" fontId="171" fillId="0" borderId="62" xfId="0" applyNumberFormat="1" applyFont="1" applyBorder="1" applyAlignment="1">
      <alignment horizontal="center" wrapText="1"/>
    </xf>
    <xf numFmtId="9" fontId="90" fillId="4" borderId="65" xfId="0" applyNumberFormat="1" applyFont="1" applyFill="1" applyBorder="1" applyAlignment="1">
      <alignment horizontal="center"/>
    </xf>
    <xf numFmtId="167" fontId="90" fillId="4" borderId="58" xfId="0" applyNumberFormat="1" applyFont="1" applyFill="1" applyBorder="1" applyAlignment="1">
      <alignment horizontal="center"/>
    </xf>
    <xf numFmtId="3" fontId="171" fillId="0" borderId="62" xfId="2" applyNumberFormat="1" applyFont="1" applyBorder="1" applyAlignment="1">
      <alignment horizontal="center" vertical="center" wrapText="1"/>
    </xf>
    <xf numFmtId="0" fontId="90" fillId="0" borderId="52" xfId="3" applyFont="1" applyBorder="1" applyAlignment="1">
      <alignment wrapText="1"/>
    </xf>
    <xf numFmtId="3" fontId="90" fillId="4" borderId="52" xfId="2" applyNumberFormat="1" applyFont="1" applyFill="1" applyBorder="1" applyAlignment="1" applyProtection="1">
      <alignment horizontal="center" vertical="center"/>
      <protection locked="0"/>
    </xf>
    <xf numFmtId="168" fontId="171" fillId="4" borderId="62" xfId="15" applyNumberFormat="1" applyFont="1" applyFill="1" applyBorder="1" applyAlignment="1" applyProtection="1">
      <alignment horizontal="center" vertical="center"/>
      <protection locked="0"/>
    </xf>
    <xf numFmtId="0" fontId="90" fillId="0" borderId="0" xfId="16" applyFont="1" applyBorder="1" applyAlignment="1">
      <alignment horizontal="center" vertical="center" wrapText="1"/>
    </xf>
    <xf numFmtId="0" fontId="90" fillId="0" borderId="52" xfId="16" applyFont="1" applyBorder="1" applyAlignment="1">
      <alignment horizontal="left" vertical="center" wrapText="1"/>
    </xf>
    <xf numFmtId="3" fontId="90" fillId="0" borderId="52" xfId="16" applyNumberFormat="1" applyFont="1" applyBorder="1" applyAlignment="1">
      <alignment horizontal="center" vertical="center" wrapText="1"/>
    </xf>
    <xf numFmtId="10" fontId="65" fillId="0" borderId="0" xfId="16" applyNumberFormat="1" applyFont="1" applyAlignment="1">
      <alignment vertical="center" wrapText="1"/>
    </xf>
    <xf numFmtId="3" fontId="90" fillId="0" borderId="61" xfId="16" applyNumberFormat="1" applyFont="1" applyBorder="1" applyAlignment="1">
      <alignment horizontal="center" vertical="center" wrapText="1"/>
    </xf>
    <xf numFmtId="4" fontId="171" fillId="0" borderId="62" xfId="16" applyNumberFormat="1" applyFont="1" applyBorder="1" applyAlignment="1">
      <alignment horizontal="center" vertical="center" wrapText="1"/>
    </xf>
    <xf numFmtId="3" fontId="90" fillId="0" borderId="61" xfId="16" quotePrefix="1" applyNumberFormat="1" applyFont="1" applyBorder="1" applyAlignment="1">
      <alignment horizontal="center" vertical="center" wrapText="1"/>
    </xf>
    <xf numFmtId="0" fontId="50" fillId="39" borderId="53" xfId="2" applyFont="1" applyFill="1" applyBorder="1" applyAlignment="1">
      <alignment horizontal="center" vertical="center" wrapText="1"/>
    </xf>
    <xf numFmtId="9" fontId="204" fillId="0" borderId="0" xfId="8" applyFont="1" applyBorder="1" applyAlignment="1">
      <alignment horizontal="center" vertical="center"/>
    </xf>
    <xf numFmtId="3" fontId="205" fillId="39" borderId="53" xfId="3" applyNumberFormat="1" applyFont="1" applyFill="1" applyBorder="1" applyAlignment="1">
      <alignment horizontal="center" vertical="center" wrapText="1"/>
    </xf>
    <xf numFmtId="3" fontId="205" fillId="39" borderId="54" xfId="3" applyNumberFormat="1" applyFont="1" applyFill="1" applyBorder="1" applyAlignment="1">
      <alignment horizontal="center" vertical="center" wrapText="1"/>
    </xf>
    <xf numFmtId="0" fontId="205" fillId="39" borderId="53" xfId="2" applyFont="1" applyFill="1" applyBorder="1" applyAlignment="1">
      <alignment horizontal="center" vertical="center" wrapText="1"/>
    </xf>
    <xf numFmtId="3" fontId="50" fillId="39" borderId="53" xfId="3" applyNumberFormat="1" applyFont="1" applyFill="1" applyBorder="1" applyAlignment="1">
      <alignment horizontal="center" vertical="center" wrapText="1"/>
    </xf>
    <xf numFmtId="3" fontId="50" fillId="39" borderId="54" xfId="3" applyNumberFormat="1" applyFont="1" applyFill="1" applyBorder="1" applyAlignment="1">
      <alignment horizontal="center" vertical="center" wrapText="1"/>
    </xf>
    <xf numFmtId="2" fontId="50" fillId="0" borderId="0" xfId="2" applyNumberFormat="1" applyFont="1" applyAlignment="1">
      <alignment horizontal="left" vertical="center" wrapText="1"/>
    </xf>
    <xf numFmtId="0" fontId="65" fillId="0" borderId="0" xfId="16" applyFont="1" applyAlignment="1">
      <alignment vertical="center" wrapText="1"/>
    </xf>
    <xf numFmtId="14" fontId="49" fillId="0" borderId="0" xfId="2" applyNumberFormat="1" applyFont="1" applyAlignment="1">
      <alignment vertical="center" wrapText="1"/>
    </xf>
    <xf numFmtId="0" fontId="208" fillId="0" borderId="0" xfId="0" applyFont="1" applyAlignment="1">
      <alignment horizontal="left" vertical="center" wrapText="1"/>
    </xf>
    <xf numFmtId="0" fontId="209" fillId="0" borderId="0" xfId="0" applyFont="1" applyAlignment="1">
      <alignment horizontal="center" wrapText="1"/>
    </xf>
    <xf numFmtId="0" fontId="211" fillId="0" borderId="0" xfId="0" applyFont="1" applyAlignment="1">
      <alignment horizontal="left" vertical="center"/>
    </xf>
    <xf numFmtId="0" fontId="211" fillId="0" borderId="0" xfId="0" applyFont="1" applyAlignment="1">
      <alignment vertical="center"/>
    </xf>
    <xf numFmtId="0" fontId="212" fillId="0" borderId="0" xfId="0" applyFont="1" applyAlignment="1">
      <alignment horizontal="center" vertical="center" wrapText="1"/>
    </xf>
    <xf numFmtId="0" fontId="13" fillId="0" borderId="0" xfId="0" applyFont="1" applyAlignment="1">
      <alignment horizontal="left"/>
    </xf>
    <xf numFmtId="0" fontId="13" fillId="0" borderId="0" xfId="0" applyFont="1"/>
    <xf numFmtId="14" fontId="49" fillId="0" borderId="0" xfId="2" applyNumberFormat="1" applyFont="1" applyAlignment="1">
      <alignment horizontal="left" vertical="center"/>
    </xf>
    <xf numFmtId="14" fontId="49" fillId="0" borderId="0" xfId="21" applyNumberFormat="1" applyFont="1" applyBorder="1" applyAlignment="1">
      <alignment horizontal="center" vertical="center"/>
    </xf>
    <xf numFmtId="0" fontId="50" fillId="0" borderId="0" xfId="2" applyFont="1"/>
    <xf numFmtId="2" fontId="202" fillId="0" borderId="0" xfId="2" applyNumberFormat="1" applyFont="1" applyAlignment="1">
      <alignment horizontal="left" vertical="center" wrapText="1"/>
    </xf>
    <xf numFmtId="0" fontId="1" fillId="0" borderId="0" xfId="0" applyFont="1" applyBorder="1" applyAlignment="1">
      <alignment vertical="center" wrapText="1"/>
    </xf>
    <xf numFmtId="0" fontId="1" fillId="0" borderId="0" xfId="0" applyFont="1" applyAlignment="1">
      <alignment vertical="center" wrapText="1"/>
    </xf>
    <xf numFmtId="14" fontId="50" fillId="0" borderId="0" xfId="2" applyNumberFormat="1" applyFont="1" applyAlignment="1">
      <alignment vertical="center" wrapText="1"/>
    </xf>
    <xf numFmtId="0" fontId="202" fillId="0" borderId="0" xfId="2" applyFont="1" applyAlignment="1">
      <alignment horizontal="center" vertical="center" wrapText="1"/>
    </xf>
    <xf numFmtId="14" fontId="104" fillId="0" borderId="0" xfId="2" applyNumberFormat="1" applyFont="1" applyAlignment="1">
      <alignment horizontal="left" vertical="center" wrapText="1"/>
    </xf>
    <xf numFmtId="0" fontId="206" fillId="0" borderId="0" xfId="0" applyFont="1" applyAlignment="1">
      <alignment horizontal="center" wrapText="1"/>
    </xf>
    <xf numFmtId="0" fontId="213" fillId="0" borderId="0" xfId="0" applyFont="1" applyAlignment="1">
      <alignment horizontal="center"/>
    </xf>
    <xf numFmtId="0" fontId="210" fillId="0" borderId="0" xfId="0" applyFont="1" applyAlignment="1">
      <alignment horizontal="center" vertical="center" wrapText="1"/>
    </xf>
    <xf numFmtId="0" fontId="210" fillId="0" borderId="0" xfId="0" applyFont="1" applyAlignment="1" applyProtection="1">
      <alignment horizontal="center" vertical="center" wrapText="1"/>
      <protection locked="0"/>
    </xf>
    <xf numFmtId="0" fontId="209" fillId="0" borderId="0" xfId="0" applyFont="1" applyAlignment="1">
      <alignment horizontal="center" wrapText="1"/>
    </xf>
    <xf numFmtId="0" fontId="208" fillId="0" borderId="0" xfId="0" applyFont="1" applyAlignment="1">
      <alignment horizontal="left" vertical="center" wrapText="1"/>
    </xf>
    <xf numFmtId="0" fontId="119" fillId="0" borderId="0" xfId="18" applyFont="1" applyAlignment="1">
      <alignment horizontal="left" vertical="center" wrapText="1"/>
    </xf>
    <xf numFmtId="0" fontId="118" fillId="0" borderId="0" xfId="18" applyFont="1" applyAlignment="1">
      <alignment horizontal="left" vertical="center" wrapText="1"/>
    </xf>
    <xf numFmtId="0" fontId="117" fillId="0" borderId="0" xfId="0" applyFont="1" applyAlignment="1">
      <alignment horizontal="center"/>
    </xf>
    <xf numFmtId="0" fontId="117" fillId="0" borderId="0" xfId="0" applyFont="1" applyAlignment="1">
      <alignment horizontal="center" vertical="center" wrapText="1"/>
    </xf>
    <xf numFmtId="0" fontId="117" fillId="4" borderId="0" xfId="0" applyFont="1" applyFill="1" applyAlignment="1">
      <alignment horizontal="left" vertical="center" wrapText="1"/>
    </xf>
    <xf numFmtId="0" fontId="115" fillId="4" borderId="0" xfId="0" applyFont="1" applyFill="1" applyAlignment="1">
      <alignment horizontal="left" vertical="center" wrapText="1"/>
    </xf>
    <xf numFmtId="14" fontId="117" fillId="4" borderId="0" xfId="0" applyNumberFormat="1" applyFont="1" applyFill="1" applyAlignment="1">
      <alignment horizontal="justify" vertical="center" wrapText="1"/>
    </xf>
    <xf numFmtId="0" fontId="115" fillId="4" borderId="0" xfId="0" applyFont="1" applyFill="1" applyAlignment="1">
      <alignment horizontal="justify" vertical="center" wrapText="1"/>
    </xf>
    <xf numFmtId="14" fontId="50" fillId="38" borderId="30" xfId="19" applyNumberFormat="1" applyFont="1" applyFill="1" applyBorder="1" applyAlignment="1">
      <alignment horizontal="center" vertical="center"/>
    </xf>
    <xf numFmtId="14" fontId="50" fillId="38" borderId="97" xfId="19" applyNumberFormat="1" applyFont="1" applyFill="1" applyBorder="1" applyAlignment="1">
      <alignment horizontal="center" vertical="center"/>
    </xf>
    <xf numFmtId="14" fontId="50" fillId="38" borderId="104" xfId="19" applyNumberFormat="1" applyFont="1" applyFill="1" applyBorder="1" applyAlignment="1">
      <alignment horizontal="center" vertical="center"/>
    </xf>
    <xf numFmtId="0" fontId="49" fillId="39" borderId="105" xfId="19" applyFont="1" applyFill="1" applyBorder="1" applyAlignment="1">
      <alignment horizontal="center" vertical="center"/>
    </xf>
    <xf numFmtId="14" fontId="50" fillId="38" borderId="106" xfId="19" applyNumberFormat="1" applyFont="1" applyFill="1" applyBorder="1" applyAlignment="1">
      <alignment horizontal="center" vertical="center" wrapText="1"/>
    </xf>
    <xf numFmtId="14" fontId="50" fillId="38" borderId="107" xfId="19" applyNumberFormat="1" applyFont="1" applyFill="1" applyBorder="1" applyAlignment="1">
      <alignment horizontal="center" vertical="center" wrapText="1"/>
    </xf>
    <xf numFmtId="14" fontId="50" fillId="38" borderId="108" xfId="19" applyNumberFormat="1" applyFont="1" applyFill="1" applyBorder="1" applyAlignment="1">
      <alignment horizontal="center" vertical="center" wrapText="1"/>
    </xf>
    <xf numFmtId="14" fontId="50" fillId="38" borderId="104" xfId="19" applyNumberFormat="1" applyFont="1" applyFill="1" applyBorder="1" applyAlignment="1">
      <alignment horizontal="center" vertical="center" wrapText="1"/>
    </xf>
    <xf numFmtId="14" fontId="50" fillId="38" borderId="40" xfId="19" applyNumberFormat="1" applyFont="1" applyFill="1" applyBorder="1" applyAlignment="1">
      <alignment horizontal="center" vertical="center" wrapText="1"/>
    </xf>
    <xf numFmtId="14" fontId="50" fillId="38" borderId="39" xfId="19" applyNumberFormat="1" applyFont="1" applyFill="1" applyBorder="1" applyAlignment="1">
      <alignment horizontal="center" vertical="center" wrapText="1"/>
    </xf>
    <xf numFmtId="14" fontId="50" fillId="38" borderId="105" xfId="19" applyNumberFormat="1" applyFont="1" applyFill="1" applyBorder="1" applyAlignment="1">
      <alignment horizontal="center" vertical="center" wrapText="1"/>
    </xf>
    <xf numFmtId="0" fontId="121" fillId="0" borderId="0" xfId="0" applyFont="1" applyAlignment="1">
      <alignment horizontal="center" vertical="center"/>
    </xf>
    <xf numFmtId="9" fontId="50" fillId="38" borderId="30" xfId="8" applyFont="1" applyFill="1" applyBorder="1" applyAlignment="1">
      <alignment horizontal="center" vertical="center"/>
    </xf>
    <xf numFmtId="9" fontId="50" fillId="38" borderId="97" xfId="8" applyFont="1" applyFill="1" applyBorder="1" applyAlignment="1">
      <alignment horizontal="center" vertical="center"/>
    </xf>
    <xf numFmtId="0" fontId="147" fillId="0" borderId="0" xfId="2" applyFont="1" applyAlignment="1">
      <alignment horizontal="center"/>
    </xf>
    <xf numFmtId="0" fontId="133" fillId="0" borderId="0" xfId="2" applyFont="1" applyAlignment="1">
      <alignment horizontal="center" vertical="center"/>
    </xf>
    <xf numFmtId="0" fontId="121" fillId="0" borderId="0" xfId="2" applyFont="1" applyAlignment="1">
      <alignment horizontal="center" vertical="center"/>
    </xf>
    <xf numFmtId="0" fontId="167" fillId="2" borderId="0" xfId="5" applyFont="1" applyFill="1" applyAlignment="1">
      <alignment horizontal="center" vertical="center"/>
    </xf>
    <xf numFmtId="0" fontId="50" fillId="39" borderId="31" xfId="2" applyFont="1" applyFill="1" applyBorder="1" applyAlignment="1">
      <alignment horizontal="center" vertical="center" wrapText="1"/>
    </xf>
    <xf numFmtId="0" fontId="50" fillId="39" borderId="44" xfId="2" applyFont="1" applyFill="1" applyBorder="1" applyAlignment="1">
      <alignment horizontal="center" vertical="center" wrapText="1"/>
    </xf>
    <xf numFmtId="0" fontId="50" fillId="39" borderId="45" xfId="2" applyFont="1" applyFill="1" applyBorder="1" applyAlignment="1">
      <alignment horizontal="center" vertical="center" wrapText="1"/>
    </xf>
    <xf numFmtId="0" fontId="168" fillId="41" borderId="36" xfId="2" applyFont="1" applyFill="1" applyBorder="1" applyAlignment="1">
      <alignment horizontal="center" vertical="center" wrapText="1"/>
    </xf>
    <xf numFmtId="0" fontId="168" fillId="41" borderId="37" xfId="2" applyFont="1" applyFill="1" applyBorder="1" applyAlignment="1">
      <alignment horizontal="center" vertical="center" wrapText="1"/>
    </xf>
    <xf numFmtId="0" fontId="168" fillId="41" borderId="141" xfId="2" applyFont="1" applyFill="1" applyBorder="1" applyAlignment="1">
      <alignment horizontal="center" vertical="center" wrapText="1"/>
    </xf>
    <xf numFmtId="0" fontId="168" fillId="41" borderId="142" xfId="2" applyFont="1" applyFill="1" applyBorder="1" applyAlignment="1">
      <alignment horizontal="center" vertical="center" wrapText="1"/>
    </xf>
    <xf numFmtId="0" fontId="125" fillId="41" borderId="37" xfId="2" applyFont="1" applyFill="1" applyBorder="1" applyAlignment="1">
      <alignment horizontal="center" vertical="center" wrapText="1"/>
    </xf>
    <xf numFmtId="0" fontId="125" fillId="41" borderId="38" xfId="2" applyFont="1" applyFill="1" applyBorder="1" applyAlignment="1">
      <alignment horizontal="center" vertical="center" wrapText="1"/>
    </xf>
    <xf numFmtId="0" fontId="50" fillId="40" borderId="126" xfId="2" applyFont="1" applyFill="1" applyBorder="1" applyAlignment="1">
      <alignment horizontal="center" vertical="center" wrapText="1"/>
    </xf>
    <xf numFmtId="0" fontId="50" fillId="40" borderId="130" xfId="2" applyFont="1" applyFill="1" applyBorder="1" applyAlignment="1">
      <alignment horizontal="center" vertical="center" wrapText="1"/>
    </xf>
    <xf numFmtId="0" fontId="50" fillId="40" borderId="131" xfId="2" applyFont="1" applyFill="1" applyBorder="1" applyAlignment="1">
      <alignment horizontal="center" vertical="center" wrapText="1"/>
    </xf>
    <xf numFmtId="0" fontId="50" fillId="39" borderId="172" xfId="2" applyFont="1" applyFill="1" applyBorder="1" applyAlignment="1">
      <alignment horizontal="center" vertical="center" wrapText="1"/>
    </xf>
    <xf numFmtId="0" fontId="50" fillId="39" borderId="132" xfId="2" applyFont="1" applyFill="1" applyBorder="1" applyAlignment="1">
      <alignment horizontal="center" vertical="center" wrapText="1"/>
    </xf>
    <xf numFmtId="0" fontId="50" fillId="39" borderId="173" xfId="2" applyFont="1" applyFill="1" applyBorder="1" applyAlignment="1">
      <alignment horizontal="center" vertical="center" wrapText="1"/>
    </xf>
    <xf numFmtId="0" fontId="50" fillId="39" borderId="174" xfId="2" applyFont="1" applyFill="1" applyBorder="1" applyAlignment="1">
      <alignment horizontal="center" vertical="center" wrapText="1"/>
    </xf>
    <xf numFmtId="0" fontId="50" fillId="39" borderId="143" xfId="2" applyFont="1" applyFill="1" applyBorder="1" applyAlignment="1">
      <alignment horizontal="center" vertical="center" wrapText="1"/>
    </xf>
    <xf numFmtId="0" fontId="50" fillId="39" borderId="107" xfId="2" applyFont="1" applyFill="1" applyBorder="1" applyAlignment="1">
      <alignment horizontal="center" vertical="center" wrapText="1"/>
    </xf>
    <xf numFmtId="0" fontId="50" fillId="39" borderId="137" xfId="2" applyFont="1" applyFill="1" applyBorder="1" applyAlignment="1">
      <alignment horizontal="center" vertical="center" wrapText="1"/>
    </xf>
    <xf numFmtId="0" fontId="50" fillId="39" borderId="138" xfId="2" applyFont="1" applyFill="1" applyBorder="1" applyAlignment="1">
      <alignment horizontal="center" vertical="center" wrapText="1"/>
    </xf>
    <xf numFmtId="0" fontId="122" fillId="39" borderId="20" xfId="2" applyFont="1" applyFill="1" applyBorder="1" applyAlignment="1">
      <alignment horizontal="center" vertical="center" wrapText="1"/>
    </xf>
    <xf numFmtId="0" fontId="122" fillId="39" borderId="48" xfId="2" applyFont="1" applyFill="1" applyBorder="1" applyAlignment="1">
      <alignment horizontal="center" vertical="center" wrapText="1"/>
    </xf>
    <xf numFmtId="0" fontId="50" fillId="39" borderId="133" xfId="2" applyFont="1" applyFill="1" applyBorder="1" applyAlignment="1">
      <alignment horizontal="center" vertical="center" wrapText="1"/>
    </xf>
    <xf numFmtId="0" fontId="50" fillId="39" borderId="134" xfId="2" applyFont="1" applyFill="1" applyBorder="1" applyAlignment="1">
      <alignment horizontal="center" vertical="center" wrapText="1"/>
    </xf>
    <xf numFmtId="2" fontId="90" fillId="0" borderId="0" xfId="2" applyNumberFormat="1" applyFont="1" applyAlignment="1">
      <alignment horizontal="left" vertical="center" wrapText="1"/>
    </xf>
    <xf numFmtId="49" fontId="126" fillId="0" borderId="0" xfId="0" applyNumberFormat="1" applyFont="1" applyAlignment="1">
      <alignment horizontal="left" vertical="center" wrapText="1"/>
    </xf>
    <xf numFmtId="49" fontId="148" fillId="0" borderId="0" xfId="0" applyNumberFormat="1" applyFont="1" applyAlignment="1">
      <alignment horizontal="left" vertical="center" wrapText="1"/>
    </xf>
    <xf numFmtId="0" fontId="125" fillId="0" borderId="0" xfId="0" applyFont="1" applyAlignment="1">
      <alignment horizontal="center"/>
    </xf>
    <xf numFmtId="0" fontId="50" fillId="39" borderId="36" xfId="0" applyFont="1" applyFill="1" applyBorder="1" applyAlignment="1">
      <alignment horizontal="center" vertical="center" wrapText="1"/>
    </xf>
    <xf numFmtId="0" fontId="50" fillId="39" borderId="38" xfId="0" applyFont="1" applyFill="1" applyBorder="1" applyAlignment="1">
      <alignment horizontal="center" vertical="center" wrapText="1"/>
    </xf>
    <xf numFmtId="0" fontId="50" fillId="39" borderId="31" xfId="0" applyFont="1" applyFill="1" applyBorder="1" applyAlignment="1">
      <alignment horizontal="center" vertical="center" wrapText="1"/>
    </xf>
    <xf numFmtId="0" fontId="50" fillId="39" borderId="45" xfId="0" applyFont="1" applyFill="1" applyBorder="1" applyAlignment="1">
      <alignment horizontal="center" vertical="center" wrapText="1"/>
    </xf>
    <xf numFmtId="0" fontId="153" fillId="0" borderId="0" xfId="0" applyFont="1" applyAlignment="1" applyProtection="1">
      <alignment horizontal="center" vertical="center" wrapText="1"/>
      <protection locked="0"/>
    </xf>
    <xf numFmtId="2" fontId="133" fillId="0" borderId="0" xfId="2" applyNumberFormat="1" applyFont="1" applyAlignment="1">
      <alignment horizontal="left" vertical="center" wrapText="1"/>
    </xf>
    <xf numFmtId="0" fontId="159" fillId="0" borderId="0" xfId="2" applyFont="1" applyAlignment="1">
      <alignment horizontal="center" vertical="center"/>
    </xf>
    <xf numFmtId="0" fontId="160" fillId="2" borderId="0" xfId="5" applyFont="1" applyFill="1" applyAlignment="1">
      <alignment horizontal="center" vertical="center"/>
    </xf>
    <xf numFmtId="0" fontId="50" fillId="39" borderId="36" xfId="2" applyFont="1" applyFill="1" applyBorder="1" applyAlignment="1">
      <alignment horizontal="center" vertical="center" wrapText="1"/>
    </xf>
    <xf numFmtId="0" fontId="50" fillId="39" borderId="38" xfId="2" applyFont="1" applyFill="1" applyBorder="1" applyAlignment="1">
      <alignment horizontal="center" vertical="center" wrapText="1"/>
    </xf>
    <xf numFmtId="0" fontId="50" fillId="39" borderId="37" xfId="2" applyFont="1" applyFill="1" applyBorder="1" applyAlignment="1">
      <alignment horizontal="center" vertical="center" wrapText="1"/>
    </xf>
    <xf numFmtId="49" fontId="165" fillId="0" borderId="0" xfId="0" applyNumberFormat="1" applyFont="1" applyAlignment="1">
      <alignment horizontal="left" vertical="center" wrapText="1"/>
    </xf>
    <xf numFmtId="49" fontId="165" fillId="0" borderId="0" xfId="2" applyNumberFormat="1" applyFont="1" applyAlignment="1">
      <alignment horizontal="left" vertical="center" wrapText="1"/>
    </xf>
    <xf numFmtId="2" fontId="202" fillId="0" borderId="0" xfId="2" applyNumberFormat="1" applyFont="1" applyAlignment="1">
      <alignment horizontal="left" vertical="center" wrapText="1"/>
    </xf>
    <xf numFmtId="49" fontId="49" fillId="0" borderId="0" xfId="0" applyNumberFormat="1" applyFont="1" applyAlignment="1">
      <alignment horizontal="left" vertical="center" wrapText="1"/>
    </xf>
    <xf numFmtId="49" fontId="104" fillId="0" borderId="0" xfId="0" applyNumberFormat="1" applyFont="1" applyAlignment="1">
      <alignment horizontal="left" vertical="center" wrapText="1"/>
    </xf>
    <xf numFmtId="49" fontId="148" fillId="0" borderId="0" xfId="2" applyNumberFormat="1" applyFont="1" applyAlignment="1">
      <alignment horizontal="left" vertical="center" wrapText="1"/>
    </xf>
    <xf numFmtId="0" fontId="50" fillId="39" borderId="199" xfId="2" applyFont="1" applyFill="1" applyBorder="1" applyAlignment="1">
      <alignment horizontal="center" vertical="center" wrapText="1"/>
    </xf>
    <xf numFmtId="0" fontId="50" fillId="39" borderId="124" xfId="2" applyFont="1" applyFill="1" applyBorder="1" applyAlignment="1">
      <alignment horizontal="center" vertical="center" wrapText="1"/>
    </xf>
    <xf numFmtId="0" fontId="165" fillId="0" borderId="0" xfId="0" applyFont="1" applyAlignment="1">
      <alignment horizontal="left" vertical="center" wrapText="1"/>
    </xf>
    <xf numFmtId="0" fontId="50" fillId="40" borderId="40" xfId="2" applyFont="1" applyFill="1" applyBorder="1" applyAlignment="1">
      <alignment horizontal="center" vertical="center" wrapText="1"/>
    </xf>
    <xf numFmtId="0" fontId="50" fillId="40" borderId="43" xfId="2" applyFont="1" applyFill="1" applyBorder="1" applyAlignment="1">
      <alignment horizontal="center" vertical="center" wrapText="1"/>
    </xf>
    <xf numFmtId="0" fontId="50" fillId="40" borderId="107" xfId="2" applyFont="1" applyFill="1" applyBorder="1" applyAlignment="1">
      <alignment horizontal="center" vertical="center" wrapText="1"/>
    </xf>
    <xf numFmtId="0" fontId="50" fillId="40" borderId="132" xfId="2" applyFont="1" applyFill="1" applyBorder="1" applyAlignment="1">
      <alignment horizontal="center" vertical="center" wrapText="1"/>
    </xf>
    <xf numFmtId="0" fontId="168" fillId="41" borderId="128" xfId="2" applyFont="1" applyFill="1" applyBorder="1" applyAlignment="1">
      <alignment horizontal="center" vertical="center" wrapText="1"/>
    </xf>
    <xf numFmtId="0" fontId="168" fillId="41" borderId="129" xfId="2" applyFont="1" applyFill="1" applyBorder="1" applyAlignment="1">
      <alignment horizontal="center" vertical="center" wrapText="1"/>
    </xf>
    <xf numFmtId="0" fontId="161" fillId="41" borderId="37" xfId="2" applyFont="1" applyFill="1" applyBorder="1" applyAlignment="1">
      <alignment horizontal="center" vertical="center" wrapText="1"/>
    </xf>
    <xf numFmtId="0" fontId="161" fillId="41" borderId="38" xfId="2" applyFont="1" applyFill="1" applyBorder="1" applyAlignment="1">
      <alignment horizontal="center" vertical="center" wrapText="1"/>
    </xf>
    <xf numFmtId="0" fontId="50" fillId="39" borderId="39" xfId="2" applyFont="1" applyFill="1" applyBorder="1" applyAlignment="1">
      <alignment horizontal="center" vertical="center" wrapText="1"/>
    </xf>
    <xf numFmtId="0" fontId="50" fillId="39" borderId="41" xfId="2" applyFont="1" applyFill="1" applyBorder="1" applyAlignment="1">
      <alignment horizontal="center" vertical="center" wrapText="1"/>
    </xf>
    <xf numFmtId="2" fontId="27" fillId="0" borderId="0" xfId="2" applyNumberFormat="1" applyFont="1" applyAlignment="1">
      <alignment horizontal="left" vertical="center" wrapText="1"/>
    </xf>
    <xf numFmtId="49" fontId="18" fillId="0" borderId="0" xfId="2" applyNumberFormat="1" applyFont="1" applyAlignment="1">
      <alignment horizontal="left" vertical="center" wrapText="1"/>
    </xf>
    <xf numFmtId="0" fontId="30" fillId="0" borderId="0" xfId="2" applyFont="1" applyAlignment="1">
      <alignment horizontal="center"/>
    </xf>
    <xf numFmtId="0" fontId="16" fillId="0" borderId="0" xfId="2" applyFont="1" applyAlignment="1">
      <alignment horizontal="center" vertical="center"/>
    </xf>
    <xf numFmtId="0" fontId="19" fillId="0" borderId="5" xfId="2" applyFont="1" applyBorder="1" applyAlignment="1">
      <alignment horizontal="center" vertical="center" wrapText="1"/>
    </xf>
    <xf numFmtId="0" fontId="19" fillId="0" borderId="4" xfId="2" applyFont="1" applyBorder="1" applyAlignment="1">
      <alignment horizontal="center" vertical="center" wrapText="1"/>
    </xf>
    <xf numFmtId="0" fontId="19" fillId="0" borderId="3" xfId="2" applyFont="1" applyBorder="1" applyAlignment="1">
      <alignment horizontal="center" vertical="center" wrapText="1"/>
    </xf>
    <xf numFmtId="0" fontId="38" fillId="0" borderId="13" xfId="2" applyFont="1" applyBorder="1" applyAlignment="1">
      <alignment horizontal="center" vertical="center" wrapText="1"/>
    </xf>
    <xf numFmtId="0" fontId="38" fillId="0" borderId="9" xfId="2" applyFont="1" applyBorder="1" applyAlignment="1">
      <alignment horizontal="center" vertical="center" wrapText="1"/>
    </xf>
    <xf numFmtId="49" fontId="18" fillId="0" borderId="0" xfId="0" applyNumberFormat="1" applyFont="1" applyAlignment="1">
      <alignment horizontal="left" vertical="center" wrapText="1"/>
    </xf>
    <xf numFmtId="0" fontId="38" fillId="0" borderId="10" xfId="2" applyFont="1" applyBorder="1" applyAlignment="1">
      <alignment horizontal="center" vertical="center" wrapText="1"/>
    </xf>
    <xf numFmtId="0" fontId="38" fillId="0" borderId="12" xfId="2" applyFont="1" applyBorder="1" applyAlignment="1">
      <alignment horizontal="center" vertical="center" wrapText="1"/>
    </xf>
    <xf numFmtId="0" fontId="38" fillId="0" borderId="11" xfId="2" applyFont="1" applyBorder="1" applyAlignment="1">
      <alignment horizontal="center" vertical="center" wrapText="1"/>
    </xf>
    <xf numFmtId="0" fontId="38" fillId="0" borderId="0" xfId="2" applyFont="1" applyAlignment="1">
      <alignment horizontal="center" vertical="center" wrapText="1"/>
    </xf>
    <xf numFmtId="0" fontId="14" fillId="2" borderId="0" xfId="5" applyFont="1" applyFill="1" applyAlignment="1">
      <alignment horizontal="center" vertical="center"/>
    </xf>
    <xf numFmtId="0" fontId="50" fillId="0" borderId="0" xfId="2" applyFont="1" applyAlignment="1">
      <alignment horizontal="center" vertical="center" wrapText="1"/>
    </xf>
    <xf numFmtId="49" fontId="65" fillId="0" borderId="0" xfId="0" applyNumberFormat="1" applyFont="1" applyBorder="1" applyAlignment="1">
      <alignment horizontal="left" vertical="center" wrapText="1"/>
    </xf>
    <xf numFmtId="49" fontId="49" fillId="0" borderId="0" xfId="2" applyNumberFormat="1" applyFont="1" applyAlignment="1">
      <alignment horizontal="left" vertical="center" wrapText="1"/>
    </xf>
    <xf numFmtId="0" fontId="50" fillId="40" borderId="149" xfId="2" applyFont="1" applyFill="1" applyBorder="1" applyAlignment="1">
      <alignment horizontal="center" vertical="center" wrapText="1"/>
    </xf>
    <xf numFmtId="0" fontId="50" fillId="40" borderId="127" xfId="2" applyFont="1" applyFill="1" applyBorder="1" applyAlignment="1">
      <alignment horizontal="center" vertical="center" wrapText="1"/>
    </xf>
    <xf numFmtId="0" fontId="50" fillId="40" borderId="129" xfId="2" applyFont="1" applyFill="1" applyBorder="1" applyAlignment="1">
      <alignment horizontal="center" vertical="center" wrapText="1"/>
    </xf>
    <xf numFmtId="0" fontId="50" fillId="39" borderId="128" xfId="2" applyFont="1" applyFill="1" applyBorder="1" applyAlignment="1">
      <alignment horizontal="center" vertical="center" wrapText="1"/>
    </xf>
    <xf numFmtId="0" fontId="50" fillId="39" borderId="129" xfId="2" applyFont="1" applyFill="1" applyBorder="1" applyAlignment="1">
      <alignment horizontal="center" vertical="center" wrapText="1"/>
    </xf>
    <xf numFmtId="0" fontId="172" fillId="40" borderId="150" xfId="2" applyFont="1" applyFill="1" applyBorder="1" applyAlignment="1">
      <alignment horizontal="center" vertical="center" wrapText="1"/>
    </xf>
    <xf numFmtId="0" fontId="172" fillId="40" borderId="130" xfId="2" applyFont="1" applyFill="1" applyBorder="1" applyAlignment="1">
      <alignment horizontal="center" vertical="center" wrapText="1"/>
    </xf>
    <xf numFmtId="0" fontId="172" fillId="40" borderId="131" xfId="2" applyFont="1" applyFill="1" applyBorder="1" applyAlignment="1">
      <alignment horizontal="center" vertical="center" wrapText="1"/>
    </xf>
    <xf numFmtId="0" fontId="174" fillId="0" borderId="0" xfId="2" applyFont="1" applyAlignment="1">
      <alignment horizontal="left" vertical="center" wrapText="1"/>
    </xf>
    <xf numFmtId="0" fontId="50" fillId="40" borderId="0" xfId="2" applyFont="1" applyFill="1" applyAlignment="1">
      <alignment horizontal="center" vertical="center" wrapText="1"/>
    </xf>
    <xf numFmtId="0" fontId="50" fillId="40" borderId="137" xfId="2" applyFont="1" applyFill="1" applyBorder="1" applyAlignment="1">
      <alignment horizontal="center" vertical="center" wrapText="1"/>
    </xf>
    <xf numFmtId="0" fontId="50" fillId="40" borderId="134" xfId="2" applyFont="1" applyFill="1" applyBorder="1" applyAlignment="1">
      <alignment horizontal="center" vertical="center" wrapText="1"/>
    </xf>
    <xf numFmtId="0" fontId="50" fillId="40" borderId="135" xfId="2" applyFont="1" applyFill="1" applyBorder="1" applyAlignment="1">
      <alignment horizontal="center" vertical="center" wrapText="1"/>
    </xf>
    <xf numFmtId="0" fontId="50" fillId="40" borderId="136" xfId="2" applyFont="1" applyFill="1" applyBorder="1" applyAlignment="1">
      <alignment horizontal="center" vertical="center" wrapText="1"/>
    </xf>
    <xf numFmtId="0" fontId="50" fillId="39" borderId="51" xfId="2" applyFont="1" applyFill="1" applyBorder="1" applyAlignment="1">
      <alignment horizontal="center" vertical="center" wrapText="1"/>
    </xf>
    <xf numFmtId="0" fontId="161" fillId="0" borderId="37" xfId="2" applyFont="1" applyBorder="1" applyAlignment="1">
      <alignment horizontal="center" vertical="center" wrapText="1"/>
    </xf>
    <xf numFmtId="0" fontId="50" fillId="39" borderId="144" xfId="2" applyFont="1" applyFill="1" applyBorder="1" applyAlignment="1">
      <alignment horizontal="center" vertical="center" wrapText="1"/>
    </xf>
    <xf numFmtId="0" fontId="159" fillId="0" borderId="0" xfId="2" applyFont="1" applyAlignment="1">
      <alignment horizontal="center" vertical="center" wrapText="1"/>
    </xf>
    <xf numFmtId="0" fontId="133" fillId="0" borderId="0" xfId="0" applyFont="1" applyBorder="1" applyAlignment="1">
      <alignment horizontal="left" vertical="center" wrapText="1"/>
    </xf>
    <xf numFmtId="0" fontId="148" fillId="0" borderId="0" xfId="0" applyFont="1" applyBorder="1" applyAlignment="1">
      <alignment horizontal="left" vertical="center" wrapText="1"/>
    </xf>
    <xf numFmtId="0" fontId="50" fillId="39" borderId="128" xfId="0" applyFont="1" applyFill="1" applyBorder="1" applyAlignment="1">
      <alignment horizontal="center" vertical="center" wrapText="1"/>
    </xf>
    <xf numFmtId="0" fontId="50" fillId="39" borderId="144" xfId="0" applyFont="1" applyFill="1" applyBorder="1" applyAlignment="1">
      <alignment horizontal="center" vertical="center" wrapText="1"/>
    </xf>
    <xf numFmtId="2" fontId="161" fillId="0" borderId="0" xfId="0" applyNumberFormat="1" applyFont="1" applyAlignment="1">
      <alignment horizontal="left" vertical="center" wrapText="1"/>
    </xf>
    <xf numFmtId="0" fontId="147" fillId="0" borderId="0" xfId="0" applyFont="1" applyAlignment="1">
      <alignment horizontal="center"/>
    </xf>
    <xf numFmtId="0" fontId="133" fillId="0" borderId="0" xfId="0" applyFont="1" applyAlignment="1">
      <alignment horizontal="center" vertical="center"/>
    </xf>
    <xf numFmtId="0" fontId="159" fillId="0" borderId="0" xfId="0" applyFont="1" applyAlignment="1">
      <alignment horizontal="center" vertical="center"/>
    </xf>
    <xf numFmtId="0" fontId="50" fillId="39" borderId="44" xfId="0" applyFont="1" applyFill="1" applyBorder="1" applyAlignment="1">
      <alignment horizontal="center" vertical="center" wrapText="1"/>
    </xf>
    <xf numFmtId="0" fontId="50" fillId="39" borderId="126" xfId="0" applyFont="1" applyFill="1" applyBorder="1" applyAlignment="1">
      <alignment horizontal="center" vertical="center" wrapText="1"/>
    </xf>
    <xf numFmtId="0" fontId="50" fillId="39" borderId="130" xfId="0" applyFont="1" applyFill="1" applyBorder="1" applyAlignment="1">
      <alignment horizontal="center" vertical="center" wrapText="1"/>
    </xf>
    <xf numFmtId="0" fontId="50" fillId="39" borderId="131" xfId="0" applyFont="1" applyFill="1" applyBorder="1" applyAlignment="1">
      <alignment horizontal="center" vertical="center" wrapText="1"/>
    </xf>
    <xf numFmtId="0" fontId="50" fillId="39" borderId="39" xfId="0" applyFont="1" applyFill="1" applyBorder="1" applyAlignment="1">
      <alignment horizontal="center" vertical="center" wrapText="1"/>
    </xf>
    <xf numFmtId="0" fontId="50" fillId="39" borderId="40" xfId="0" applyFont="1" applyFill="1" applyBorder="1" applyAlignment="1">
      <alignment horizontal="center" vertical="center" wrapText="1"/>
    </xf>
    <xf numFmtId="0" fontId="139" fillId="0" borderId="0" xfId="0" applyFont="1" applyBorder="1" applyAlignment="1">
      <alignment horizontal="center" vertical="center"/>
    </xf>
    <xf numFmtId="0" fontId="50" fillId="39" borderId="53" xfId="0" applyFont="1" applyFill="1" applyBorder="1" applyAlignment="1">
      <alignment horizontal="center" vertical="center" wrapText="1"/>
    </xf>
    <xf numFmtId="0" fontId="50" fillId="39" borderId="54" xfId="0" applyFont="1" applyFill="1" applyBorder="1" applyAlignment="1">
      <alignment horizontal="center" vertical="center" wrapText="1"/>
    </xf>
    <xf numFmtId="0" fontId="50" fillId="39" borderId="75" xfId="0" applyFont="1" applyFill="1" applyBorder="1" applyAlignment="1">
      <alignment horizontal="center" vertical="center" wrapText="1"/>
    </xf>
    <xf numFmtId="0" fontId="50" fillId="39" borderId="153" xfId="0" applyFont="1" applyFill="1" applyBorder="1" applyAlignment="1">
      <alignment horizontal="center" vertical="center" wrapText="1"/>
    </xf>
    <xf numFmtId="0" fontId="122" fillId="39" borderId="75" xfId="0" applyFont="1" applyFill="1" applyBorder="1" applyAlignment="1">
      <alignment horizontal="center" vertical="center" wrapText="1"/>
    </xf>
    <xf numFmtId="0" fontId="122" fillId="39" borderId="153" xfId="0" applyFont="1" applyFill="1" applyBorder="1" applyAlignment="1">
      <alignment horizontal="center" vertical="center" wrapText="1"/>
    </xf>
    <xf numFmtId="0" fontId="159" fillId="0" borderId="0" xfId="0" applyFont="1" applyAlignment="1">
      <alignment horizontal="center" vertical="center" wrapText="1"/>
    </xf>
    <xf numFmtId="0" fontId="50" fillId="0" borderId="0" xfId="0" applyFont="1" applyBorder="1" applyAlignment="1">
      <alignment horizontal="center" vertical="center"/>
    </xf>
    <xf numFmtId="0" fontId="50" fillId="0" borderId="0" xfId="0" applyFont="1" applyBorder="1" applyAlignment="1">
      <alignment horizontal="center" vertical="center" wrapText="1"/>
    </xf>
    <xf numFmtId="0" fontId="76" fillId="0" borderId="0" xfId="0" applyFont="1" applyBorder="1" applyAlignment="1">
      <alignment horizontal="center" vertical="center"/>
    </xf>
    <xf numFmtId="0" fontId="62" fillId="0" borderId="0" xfId="0" applyFont="1" applyBorder="1" applyAlignment="1">
      <alignment horizontal="center" vertical="center" wrapText="1"/>
    </xf>
    <xf numFmtId="0" fontId="77" fillId="0" borderId="0" xfId="0" applyFont="1" applyBorder="1" applyAlignment="1">
      <alignment horizontal="center" vertical="center" wrapText="1"/>
    </xf>
    <xf numFmtId="0" fontId="50" fillId="39" borderId="53" xfId="2" applyFont="1" applyFill="1" applyBorder="1" applyAlignment="1">
      <alignment horizontal="center" vertical="center" wrapText="1"/>
    </xf>
    <xf numFmtId="0" fontId="49" fillId="39" borderId="54" xfId="2" applyFont="1" applyFill="1" applyBorder="1" applyAlignment="1">
      <alignment horizontal="center" vertical="center" wrapText="1"/>
    </xf>
    <xf numFmtId="0" fontId="122" fillId="39" borderId="55" xfId="2" applyFont="1" applyFill="1" applyBorder="1" applyAlignment="1">
      <alignment horizontal="center" vertical="center" wrapText="1"/>
    </xf>
    <xf numFmtId="0" fontId="122" fillId="39" borderId="56" xfId="2" applyFont="1" applyFill="1" applyBorder="1" applyAlignment="1">
      <alignment horizontal="center" vertical="center" wrapText="1"/>
    </xf>
    <xf numFmtId="0" fontId="122" fillId="39" borderId="75" xfId="2" applyFont="1" applyFill="1" applyBorder="1" applyAlignment="1">
      <alignment horizontal="center" vertical="center" wrapText="1"/>
    </xf>
    <xf numFmtId="0" fontId="122" fillId="39" borderId="157" xfId="2" applyFont="1" applyFill="1" applyBorder="1" applyAlignment="1">
      <alignment horizontal="center" vertical="center" wrapText="1"/>
    </xf>
    <xf numFmtId="2" fontId="50" fillId="0" borderId="0" xfId="2" applyNumberFormat="1" applyFont="1" applyAlignment="1">
      <alignment horizontal="left" vertical="center" wrapText="1"/>
    </xf>
    <xf numFmtId="0" fontId="50" fillId="39" borderId="137" xfId="0" applyFont="1" applyFill="1" applyBorder="1" applyAlignment="1">
      <alignment horizontal="center" vertical="center" wrapText="1"/>
    </xf>
    <xf numFmtId="0" fontId="50" fillId="39" borderId="161" xfId="0" applyFont="1" applyFill="1" applyBorder="1" applyAlignment="1">
      <alignment horizontal="center" vertical="center" wrapText="1"/>
    </xf>
    <xf numFmtId="0" fontId="50" fillId="39" borderId="55" xfId="0" applyFont="1" applyFill="1" applyBorder="1" applyAlignment="1">
      <alignment horizontal="center" vertical="center" wrapText="1"/>
    </xf>
    <xf numFmtId="0" fontId="50" fillId="39" borderId="59" xfId="0" applyFont="1" applyFill="1" applyBorder="1" applyAlignment="1">
      <alignment horizontal="center" vertical="center" wrapText="1"/>
    </xf>
    <xf numFmtId="0" fontId="50" fillId="39" borderId="57" xfId="0" applyFont="1" applyFill="1" applyBorder="1" applyAlignment="1">
      <alignment horizontal="center" vertical="center" wrapText="1"/>
    </xf>
    <xf numFmtId="0" fontId="149" fillId="0" borderId="53" xfId="0" applyFont="1" applyBorder="1" applyAlignment="1">
      <alignment horizontal="center" vertical="center" wrapText="1"/>
    </xf>
    <xf numFmtId="0" fontId="149" fillId="0" borderId="63" xfId="0" applyFont="1" applyBorder="1" applyAlignment="1">
      <alignment horizontal="center" vertical="center" wrapText="1"/>
    </xf>
    <xf numFmtId="0" fontId="149" fillId="0" borderId="54" xfId="0" applyFont="1" applyBorder="1" applyAlignment="1">
      <alignment horizontal="center" vertical="center" wrapText="1"/>
    </xf>
    <xf numFmtId="0" fontId="161" fillId="0" borderId="61" xfId="0" applyFont="1" applyBorder="1" applyAlignment="1">
      <alignment horizontal="center" vertical="center" wrapText="1"/>
    </xf>
    <xf numFmtId="0" fontId="161" fillId="0" borderId="66" xfId="0" applyFont="1" applyBorder="1" applyAlignment="1">
      <alignment horizontal="center" vertical="center" wrapText="1"/>
    </xf>
    <xf numFmtId="0" fontId="161" fillId="0" borderId="62" xfId="0" applyFont="1" applyBorder="1" applyAlignment="1">
      <alignment horizontal="center" vertical="center" wrapText="1"/>
    </xf>
    <xf numFmtId="0" fontId="50" fillId="39" borderId="63" xfId="0" applyFont="1" applyFill="1" applyBorder="1" applyAlignment="1">
      <alignment horizontal="center" vertical="center" wrapText="1"/>
    </xf>
    <xf numFmtId="0" fontId="50" fillId="39" borderId="162" xfId="0" applyFont="1" applyFill="1" applyBorder="1" applyAlignment="1">
      <alignment horizontal="center" vertical="center" wrapText="1"/>
    </xf>
    <xf numFmtId="0" fontId="50" fillId="39" borderId="157" xfId="0" applyFont="1" applyFill="1" applyBorder="1" applyAlignment="1">
      <alignment horizontal="center" vertical="center" wrapText="1"/>
    </xf>
    <xf numFmtId="0" fontId="50" fillId="39" borderId="56" xfId="0" applyFont="1" applyFill="1" applyBorder="1" applyAlignment="1">
      <alignment horizontal="center" vertical="center" wrapText="1"/>
    </xf>
    <xf numFmtId="0" fontId="50" fillId="39" borderId="158" xfId="0" applyFont="1" applyFill="1" applyBorder="1" applyAlignment="1">
      <alignment horizontal="center" vertical="center" wrapText="1"/>
    </xf>
    <xf numFmtId="0" fontId="50" fillId="39" borderId="159" xfId="0" applyFont="1" applyFill="1" applyBorder="1" applyAlignment="1">
      <alignment horizontal="center" vertical="center" wrapText="1"/>
    </xf>
    <xf numFmtId="0" fontId="30" fillId="0" borderId="0" xfId="0" applyFont="1" applyAlignment="1">
      <alignment horizontal="center"/>
    </xf>
    <xf numFmtId="0" fontId="16" fillId="0" borderId="0" xfId="0" applyFont="1" applyAlignment="1">
      <alignment horizontal="center" vertical="center"/>
    </xf>
    <xf numFmtId="0" fontId="68" fillId="0" borderId="0" xfId="0" applyFont="1" applyBorder="1" applyAlignment="1">
      <alignment horizontal="center" vertical="center" wrapText="1"/>
    </xf>
    <xf numFmtId="0" fontId="75" fillId="0" borderId="0" xfId="0" applyFont="1" applyBorder="1" applyAlignment="1">
      <alignment horizontal="center" vertical="center" wrapText="1"/>
    </xf>
    <xf numFmtId="2" fontId="34" fillId="0" borderId="0" xfId="0" applyNumberFormat="1" applyFont="1" applyAlignment="1">
      <alignment horizontal="left" vertical="center" wrapText="1"/>
    </xf>
    <xf numFmtId="0" fontId="27" fillId="0" borderId="0" xfId="0" applyFont="1" applyBorder="1" applyAlignment="1">
      <alignment horizontal="left" vertical="center" wrapText="1"/>
    </xf>
    <xf numFmtId="0" fontId="18" fillId="0" borderId="0" xfId="0" applyFont="1" applyBorder="1" applyAlignment="1">
      <alignment horizontal="left" vertical="center" wrapText="1"/>
    </xf>
    <xf numFmtId="0" fontId="50" fillId="39" borderId="55" xfId="0" applyFont="1" applyFill="1" applyBorder="1" applyAlignment="1">
      <alignment horizontal="center" vertical="center"/>
    </xf>
    <xf numFmtId="0" fontId="50" fillId="39" borderId="64" xfId="0" applyFont="1" applyFill="1" applyBorder="1" applyAlignment="1">
      <alignment horizontal="center" vertical="center"/>
    </xf>
    <xf numFmtId="0" fontId="50" fillId="39" borderId="56" xfId="0" applyFont="1" applyFill="1" applyBorder="1" applyAlignment="1">
      <alignment horizontal="center" vertical="center"/>
    </xf>
    <xf numFmtId="0" fontId="122" fillId="39" borderId="76" xfId="0" applyFont="1" applyFill="1" applyBorder="1" applyAlignment="1">
      <alignment horizontal="center" vertical="center" wrapText="1"/>
    </xf>
    <xf numFmtId="0" fontId="122" fillId="39" borderId="134" xfId="0" applyFont="1" applyFill="1" applyBorder="1" applyAlignment="1">
      <alignment horizontal="center" vertical="center" wrapText="1"/>
    </xf>
    <xf numFmtId="0" fontId="122" fillId="39" borderId="137" xfId="0" applyFont="1" applyFill="1" applyBorder="1" applyAlignment="1">
      <alignment horizontal="center" vertical="center" wrapText="1"/>
    </xf>
    <xf numFmtId="0" fontId="122" fillId="39" borderId="148" xfId="0" applyFont="1" applyFill="1" applyBorder="1" applyAlignment="1">
      <alignment horizontal="center" vertical="center" wrapText="1"/>
    </xf>
    <xf numFmtId="0" fontId="122" fillId="39" borderId="135" xfId="0" applyFont="1" applyFill="1" applyBorder="1" applyAlignment="1">
      <alignment horizontal="center" vertical="center" wrapText="1"/>
    </xf>
    <xf numFmtId="0" fontId="122" fillId="39" borderId="168" xfId="0" applyFont="1" applyFill="1" applyBorder="1" applyAlignment="1">
      <alignment horizontal="center" vertical="center" wrapText="1"/>
    </xf>
    <xf numFmtId="0" fontId="122" fillId="39" borderId="146" xfId="0" applyFont="1" applyFill="1" applyBorder="1" applyAlignment="1">
      <alignment horizontal="center" vertical="center" wrapText="1"/>
    </xf>
    <xf numFmtId="0" fontId="122" fillId="39" borderId="165" xfId="0" applyFont="1" applyFill="1" applyBorder="1" applyAlignment="1">
      <alignment horizontal="center" vertical="center" wrapText="1"/>
    </xf>
    <xf numFmtId="0" fontId="122" fillId="39" borderId="153" xfId="2" applyFont="1" applyFill="1" applyBorder="1" applyAlignment="1">
      <alignment horizontal="center" vertical="center" wrapText="1"/>
    </xf>
    <xf numFmtId="0" fontId="50" fillId="39" borderId="75" xfId="2" applyFont="1" applyFill="1" applyBorder="1" applyAlignment="1">
      <alignment horizontal="center" vertical="center" wrapText="1"/>
    </xf>
    <xf numFmtId="0" fontId="50" fillId="39" borderId="157" xfId="2" applyFont="1" applyFill="1" applyBorder="1" applyAlignment="1">
      <alignment horizontal="center" vertical="center" wrapText="1"/>
    </xf>
    <xf numFmtId="0" fontId="50" fillId="39" borderId="153" xfId="2" applyFont="1" applyFill="1" applyBorder="1" applyAlignment="1">
      <alignment horizontal="center" vertical="center" wrapText="1"/>
    </xf>
    <xf numFmtId="0" fontId="50" fillId="39" borderId="55" xfId="2" applyFont="1" applyFill="1" applyBorder="1" applyAlignment="1">
      <alignment horizontal="center" vertical="center" wrapText="1"/>
    </xf>
    <xf numFmtId="0" fontId="50" fillId="39" borderId="57" xfId="2" applyFont="1" applyFill="1" applyBorder="1" applyAlignment="1">
      <alignment horizontal="center" vertical="center" wrapText="1"/>
    </xf>
    <xf numFmtId="0" fontId="122" fillId="40" borderId="126" xfId="2" applyFont="1" applyFill="1" applyBorder="1" applyAlignment="1">
      <alignment horizontal="center" vertical="center" wrapText="1"/>
    </xf>
    <xf numFmtId="0" fontId="122" fillId="40" borderId="131" xfId="2" applyFont="1" applyFill="1" applyBorder="1" applyAlignment="1">
      <alignment horizontal="center" vertical="center" wrapText="1"/>
    </xf>
    <xf numFmtId="0" fontId="130" fillId="0" borderId="0" xfId="2" applyFont="1" applyAlignment="1">
      <alignment horizontal="center"/>
    </xf>
    <xf numFmtId="0" fontId="132" fillId="0" borderId="0" xfId="2" applyFont="1" applyAlignment="1">
      <alignment horizontal="center" vertical="center"/>
    </xf>
    <xf numFmtId="0" fontId="90" fillId="0" borderId="0" xfId="2" applyFont="1" applyAlignment="1">
      <alignment horizontal="center" vertical="center" wrapText="1"/>
    </xf>
    <xf numFmtId="0" fontId="122" fillId="0" borderId="0" xfId="2" applyFont="1" applyAlignment="1">
      <alignment horizontal="center" vertical="center" wrapText="1"/>
    </xf>
    <xf numFmtId="49" fontId="87" fillId="0" borderId="0" xfId="0" applyNumberFormat="1" applyFont="1" applyBorder="1" applyAlignment="1">
      <alignment horizontal="left" vertical="center" wrapText="1"/>
    </xf>
    <xf numFmtId="49" fontId="87" fillId="0" borderId="0" xfId="2" applyNumberFormat="1" applyFont="1" applyAlignment="1">
      <alignment horizontal="left" vertical="center" wrapText="1"/>
    </xf>
    <xf numFmtId="2" fontId="135" fillId="0" borderId="0" xfId="2" applyNumberFormat="1" applyFont="1" applyAlignment="1">
      <alignment horizontal="left" vertical="center" wrapText="1"/>
    </xf>
    <xf numFmtId="0" fontId="50" fillId="39" borderId="72" xfId="2" applyFont="1" applyFill="1" applyBorder="1" applyAlignment="1">
      <alignment horizontal="center" vertical="center" wrapText="1"/>
    </xf>
    <xf numFmtId="0" fontId="50" fillId="39" borderId="0" xfId="2" applyFont="1" applyFill="1" applyAlignment="1">
      <alignment horizontal="center" vertical="center" wrapText="1"/>
    </xf>
    <xf numFmtId="0" fontId="50" fillId="39" borderId="149" xfId="2" applyFont="1" applyFill="1" applyBorder="1" applyAlignment="1">
      <alignment horizontal="center" vertical="center" wrapText="1"/>
    </xf>
    <xf numFmtId="0" fontId="50" fillId="39" borderId="127" xfId="2" applyFont="1" applyFill="1" applyBorder="1" applyAlignment="1">
      <alignment horizontal="center" vertical="center" wrapText="1"/>
    </xf>
    <xf numFmtId="0" fontId="50" fillId="39" borderId="161" xfId="2" applyFont="1" applyFill="1" applyBorder="1" applyAlignment="1">
      <alignment horizontal="center" vertical="center" wrapText="1"/>
    </xf>
    <xf numFmtId="0" fontId="50" fillId="39" borderId="177" xfId="2" applyFont="1" applyFill="1" applyBorder="1" applyAlignment="1">
      <alignment horizontal="center" vertical="center" wrapText="1"/>
    </xf>
    <xf numFmtId="0" fontId="50" fillId="39" borderId="158" xfId="2" applyFont="1" applyFill="1" applyBorder="1" applyAlignment="1">
      <alignment horizontal="center" vertical="center" wrapText="1"/>
    </xf>
    <xf numFmtId="0" fontId="172" fillId="40" borderId="162" xfId="2" applyFont="1" applyFill="1" applyBorder="1" applyAlignment="1">
      <alignment horizontal="center" vertical="center" wrapText="1"/>
    </xf>
    <xf numFmtId="0" fontId="172" fillId="40" borderId="157" xfId="2" applyFont="1" applyFill="1" applyBorder="1" applyAlignment="1">
      <alignment horizontal="center" vertical="center" wrapText="1"/>
    </xf>
    <xf numFmtId="0" fontId="172" fillId="40" borderId="153" xfId="2" applyFont="1" applyFill="1" applyBorder="1" applyAlignment="1">
      <alignment horizontal="center" vertical="center" wrapText="1"/>
    </xf>
    <xf numFmtId="0" fontId="50" fillId="39" borderId="148" xfId="2" applyFont="1" applyFill="1" applyBorder="1" applyAlignment="1">
      <alignment horizontal="center" vertical="center" wrapText="1"/>
    </xf>
    <xf numFmtId="0" fontId="50" fillId="39" borderId="63" xfId="2" applyFont="1" applyFill="1" applyBorder="1" applyAlignment="1">
      <alignment horizontal="center" vertical="center" wrapText="1"/>
    </xf>
    <xf numFmtId="0" fontId="50" fillId="39" borderId="54" xfId="2" applyFont="1" applyFill="1" applyBorder="1" applyAlignment="1">
      <alignment horizontal="center" vertical="center" wrapText="1"/>
    </xf>
    <xf numFmtId="0" fontId="50" fillId="39" borderId="67" xfId="2" applyFont="1" applyFill="1" applyBorder="1" applyAlignment="1">
      <alignment horizontal="center" vertical="center" wrapText="1"/>
    </xf>
    <xf numFmtId="0" fontId="50" fillId="39" borderId="68" xfId="2" applyFont="1" applyFill="1" applyBorder="1" applyAlignment="1">
      <alignment horizontal="center" vertical="center" wrapText="1"/>
    </xf>
    <xf numFmtId="0" fontId="50" fillId="39" borderId="176" xfId="2" applyFont="1" applyFill="1" applyBorder="1" applyAlignment="1">
      <alignment horizontal="center" vertical="center" wrapText="1"/>
    </xf>
    <xf numFmtId="0" fontId="161" fillId="0" borderId="66" xfId="2" applyFont="1" applyBorder="1" applyAlignment="1">
      <alignment horizontal="center" vertical="center" wrapText="1"/>
    </xf>
    <xf numFmtId="0" fontId="50" fillId="39" borderId="56" xfId="2" applyFont="1" applyFill="1" applyBorder="1" applyAlignment="1">
      <alignment horizontal="center" vertical="center" wrapText="1"/>
    </xf>
    <xf numFmtId="0" fontId="50" fillId="39" borderId="159" xfId="2" applyFont="1" applyFill="1" applyBorder="1" applyAlignment="1">
      <alignment horizontal="center" vertical="center" wrapText="1"/>
    </xf>
    <xf numFmtId="0" fontId="161" fillId="0" borderId="61" xfId="2" applyFont="1" applyBorder="1" applyAlignment="1">
      <alignment horizontal="center" vertical="center" wrapText="1"/>
    </xf>
    <xf numFmtId="0" fontId="161" fillId="0" borderId="62" xfId="2" applyFont="1" applyBorder="1" applyAlignment="1">
      <alignment horizontal="center" vertical="center" wrapText="1"/>
    </xf>
    <xf numFmtId="0" fontId="90" fillId="0" borderId="61" xfId="0" applyFont="1" applyBorder="1" applyAlignment="1">
      <alignment horizontal="center" vertical="center" wrapText="1"/>
    </xf>
    <xf numFmtId="0" fontId="90" fillId="0" borderId="66" xfId="0" applyFont="1" applyBorder="1" applyAlignment="1">
      <alignment horizontal="center" vertical="center" wrapText="1"/>
    </xf>
    <xf numFmtId="0" fontId="90" fillId="0" borderId="62" xfId="0" applyFont="1" applyBorder="1" applyAlignment="1">
      <alignment horizontal="center" vertical="center" wrapText="1"/>
    </xf>
    <xf numFmtId="2" fontId="162" fillId="0" borderId="0" xfId="0" applyNumberFormat="1" applyFont="1" applyAlignment="1">
      <alignment horizontal="left" vertical="center" wrapText="1"/>
    </xf>
    <xf numFmtId="0" fontId="50" fillId="39" borderId="149" xfId="0" applyFont="1" applyFill="1" applyBorder="1" applyAlignment="1">
      <alignment horizontal="center" vertical="center" wrapText="1"/>
    </xf>
    <xf numFmtId="0" fontId="50" fillId="39" borderId="60" xfId="0" applyFont="1" applyFill="1" applyBorder="1" applyAlignment="1">
      <alignment horizontal="center" vertical="center" wrapText="1"/>
    </xf>
    <xf numFmtId="0" fontId="16" fillId="0" borderId="0" xfId="2" applyFont="1" applyAlignment="1">
      <alignment horizontal="center" vertical="center" wrapText="1"/>
    </xf>
    <xf numFmtId="2" fontId="133" fillId="0" borderId="0" xfId="0" applyNumberFormat="1" applyFont="1" applyAlignment="1">
      <alignment horizontal="left" vertical="center" wrapText="1"/>
    </xf>
    <xf numFmtId="0" fontId="49" fillId="2" borderId="0" xfId="0" applyFont="1" applyFill="1" applyAlignment="1">
      <alignment horizontal="left" wrapText="1"/>
    </xf>
    <xf numFmtId="0" fontId="50" fillId="39" borderId="76" xfId="2" applyFont="1" applyFill="1" applyBorder="1" applyAlignment="1">
      <alignment horizontal="center" vertical="center" wrapText="1"/>
    </xf>
    <xf numFmtId="0" fontId="50" fillId="39" borderId="164" xfId="2" applyFont="1" applyFill="1" applyBorder="1" applyAlignment="1">
      <alignment horizontal="center" vertical="center" wrapText="1"/>
    </xf>
    <xf numFmtId="0" fontId="50" fillId="39" borderId="168" xfId="2" applyFont="1" applyFill="1" applyBorder="1" applyAlignment="1">
      <alignment horizontal="center" vertical="center" wrapText="1"/>
    </xf>
    <xf numFmtId="2" fontId="147" fillId="0" borderId="117" xfId="2" applyNumberFormat="1" applyFont="1" applyBorder="1" applyAlignment="1">
      <alignment horizontal="left" vertical="center" wrapText="1"/>
    </xf>
    <xf numFmtId="0" fontId="139" fillId="0" borderId="0" xfId="2" applyFont="1" applyAlignment="1">
      <alignment horizontal="center" vertical="center"/>
    </xf>
    <xf numFmtId="3" fontId="50" fillId="39" borderId="75" xfId="3" applyNumberFormat="1" applyFont="1" applyFill="1" applyBorder="1" applyAlignment="1">
      <alignment horizontal="center" vertical="center" wrapText="1"/>
    </xf>
    <xf numFmtId="3" fontId="50" fillId="39" borderId="76" xfId="3" applyNumberFormat="1" applyFont="1" applyFill="1" applyBorder="1" applyAlignment="1">
      <alignment horizontal="center" vertical="center" wrapText="1"/>
    </xf>
    <xf numFmtId="3" fontId="50" fillId="39" borderId="71" xfId="3" applyNumberFormat="1" applyFont="1" applyFill="1" applyBorder="1" applyAlignment="1">
      <alignment horizontal="center" vertical="center" wrapText="1"/>
    </xf>
    <xf numFmtId="3" fontId="50" fillId="39" borderId="55" xfId="3" applyNumberFormat="1" applyFont="1" applyFill="1" applyBorder="1" applyAlignment="1">
      <alignment horizontal="center" vertical="center" wrapText="1"/>
    </xf>
    <xf numFmtId="3" fontId="50" fillId="39" borderId="64" xfId="3" applyNumberFormat="1" applyFont="1" applyFill="1" applyBorder="1" applyAlignment="1">
      <alignment horizontal="center" vertical="center" wrapText="1"/>
    </xf>
    <xf numFmtId="3" fontId="50" fillId="39" borderId="56" xfId="3" applyNumberFormat="1" applyFont="1" applyFill="1" applyBorder="1" applyAlignment="1">
      <alignment horizontal="center" vertical="center" wrapText="1"/>
    </xf>
    <xf numFmtId="3" fontId="50" fillId="39" borderId="158" xfId="3" applyNumberFormat="1" applyFont="1" applyFill="1" applyBorder="1" applyAlignment="1">
      <alignment horizontal="center" vertical="center" wrapText="1"/>
    </xf>
    <xf numFmtId="3" fontId="50" fillId="39" borderId="129" xfId="3" applyNumberFormat="1" applyFont="1" applyFill="1" applyBorder="1" applyAlignment="1">
      <alignment horizontal="center" vertical="center" wrapText="1"/>
    </xf>
    <xf numFmtId="3" fontId="50" fillId="39" borderId="159" xfId="3" applyNumberFormat="1" applyFont="1" applyFill="1" applyBorder="1" applyAlignment="1">
      <alignment horizontal="center" vertical="center" wrapText="1"/>
    </xf>
    <xf numFmtId="3" fontId="50" fillId="39" borderId="148" xfId="3" applyNumberFormat="1" applyFont="1" applyFill="1" applyBorder="1" applyAlignment="1">
      <alignment horizontal="center" vertical="center" wrapText="1"/>
    </xf>
    <xf numFmtId="0" fontId="122" fillId="39" borderId="137" xfId="2" applyFont="1" applyFill="1" applyBorder="1" applyAlignment="1">
      <alignment horizontal="center" vertical="center" wrapText="1"/>
    </xf>
    <xf numFmtId="0" fontId="122" fillId="39" borderId="161" xfId="2" applyFont="1" applyFill="1" applyBorder="1" applyAlignment="1">
      <alignment horizontal="center" vertical="center" wrapText="1"/>
    </xf>
    <xf numFmtId="2" fontId="147" fillId="0" borderId="0" xfId="2" applyNumberFormat="1" applyFont="1" applyAlignment="1">
      <alignment horizontal="left" vertical="center" wrapText="1"/>
    </xf>
    <xf numFmtId="0" fontId="148" fillId="2" borderId="0" xfId="0" applyFont="1" applyFill="1" applyAlignment="1">
      <alignment horizontal="left" wrapText="1"/>
    </xf>
    <xf numFmtId="3" fontId="50" fillId="39" borderId="178" xfId="3" applyNumberFormat="1" applyFont="1" applyFill="1" applyBorder="1" applyAlignment="1">
      <alignment horizontal="center" vertical="center" wrapText="1"/>
    </xf>
    <xf numFmtId="3" fontId="50" fillId="39" borderId="149" xfId="3" applyNumberFormat="1" applyFont="1" applyFill="1" applyBorder="1" applyAlignment="1">
      <alignment horizontal="center" vertical="center" wrapText="1"/>
    </xf>
    <xf numFmtId="0" fontId="50" fillId="40" borderId="75" xfId="2" applyFont="1" applyFill="1" applyBorder="1" applyAlignment="1">
      <alignment horizontal="center" vertical="center" wrapText="1"/>
    </xf>
    <xf numFmtId="0" fontId="50" fillId="40" borderId="157" xfId="2" applyFont="1" applyFill="1" applyBorder="1" applyAlignment="1">
      <alignment horizontal="center" vertical="center" wrapText="1"/>
    </xf>
    <xf numFmtId="0" fontId="50" fillId="40" borderId="153" xfId="2" applyFont="1" applyFill="1" applyBorder="1" applyAlignment="1">
      <alignment horizontal="center" vertical="center" wrapText="1"/>
    </xf>
    <xf numFmtId="0" fontId="122" fillId="39" borderId="59" xfId="2" applyFont="1" applyFill="1" applyBorder="1" applyAlignment="1">
      <alignment horizontal="center" vertical="center" wrapText="1"/>
    </xf>
    <xf numFmtId="0" fontId="122" fillId="39" borderId="186" xfId="2" applyFont="1" applyFill="1" applyBorder="1" applyAlignment="1">
      <alignment horizontal="center" vertical="center" wrapText="1"/>
    </xf>
    <xf numFmtId="0" fontId="122" fillId="39" borderId="158" xfId="2" applyFont="1" applyFill="1" applyBorder="1" applyAlignment="1">
      <alignment horizontal="center" vertical="center" wrapText="1"/>
    </xf>
    <xf numFmtId="0" fontId="122" fillId="39" borderId="129" xfId="2" applyFont="1" applyFill="1" applyBorder="1" applyAlignment="1">
      <alignment horizontal="center" vertical="center" wrapText="1"/>
    </xf>
    <xf numFmtId="3" fontId="50" fillId="39" borderId="190" xfId="16" applyNumberFormat="1" applyFont="1" applyFill="1" applyBorder="1" applyAlignment="1">
      <alignment horizontal="center" vertical="center" wrapText="1"/>
    </xf>
    <xf numFmtId="3" fontId="50" fillId="39" borderId="191" xfId="16" applyNumberFormat="1" applyFont="1" applyFill="1" applyBorder="1" applyAlignment="1">
      <alignment horizontal="center" vertical="center" wrapText="1"/>
    </xf>
    <xf numFmtId="3" fontId="50" fillId="39" borderId="75" xfId="16" applyNumberFormat="1" applyFont="1" applyFill="1" applyBorder="1" applyAlignment="1">
      <alignment horizontal="center" vertical="center" wrapText="1"/>
    </xf>
    <xf numFmtId="3" fontId="50" fillId="39" borderId="157" xfId="16" applyNumberFormat="1" applyFont="1" applyFill="1" applyBorder="1" applyAlignment="1">
      <alignment horizontal="center" vertical="center" wrapText="1"/>
    </xf>
    <xf numFmtId="3" fontId="50" fillId="39" borderId="153" xfId="16" applyNumberFormat="1" applyFont="1" applyFill="1" applyBorder="1" applyAlignment="1">
      <alignment horizontal="center" vertical="center" wrapText="1"/>
    </xf>
    <xf numFmtId="0" fontId="50" fillId="39" borderId="187" xfId="16" applyFont="1" applyFill="1" applyBorder="1" applyAlignment="1">
      <alignment horizontal="center" vertical="center"/>
    </xf>
    <xf numFmtId="0" fontId="50" fillId="39" borderId="77" xfId="16" applyFont="1" applyFill="1" applyBorder="1" applyAlignment="1">
      <alignment horizontal="center" vertical="center"/>
    </xf>
    <xf numFmtId="3" fontId="50" fillId="39" borderId="17" xfId="16" applyNumberFormat="1" applyFont="1" applyFill="1" applyBorder="1" applyAlignment="1">
      <alignment horizontal="center" vertical="center" wrapText="1"/>
    </xf>
    <xf numFmtId="3" fontId="50" fillId="39" borderId="16" xfId="16" applyNumberFormat="1" applyFont="1" applyFill="1" applyBorder="1" applyAlignment="1">
      <alignment horizontal="center" vertical="center" wrapText="1"/>
    </xf>
    <xf numFmtId="3" fontId="50" fillId="39" borderId="192" xfId="16" applyNumberFormat="1" applyFont="1" applyFill="1" applyBorder="1" applyAlignment="1">
      <alignment horizontal="center" vertical="center" wrapText="1"/>
    </xf>
    <xf numFmtId="3" fontId="50" fillId="39" borderId="188" xfId="16" applyNumberFormat="1" applyFont="1" applyFill="1" applyBorder="1" applyAlignment="1">
      <alignment horizontal="center" vertical="center" wrapText="1"/>
    </xf>
    <xf numFmtId="3" fontId="50" fillId="39" borderId="189" xfId="16" applyNumberFormat="1" applyFont="1" applyFill="1" applyBorder="1" applyAlignment="1">
      <alignment horizontal="center" vertical="center" wrapText="1"/>
    </xf>
    <xf numFmtId="0" fontId="65" fillId="4" borderId="0" xfId="16" applyFont="1" applyFill="1" applyBorder="1" applyAlignment="1">
      <alignment horizontal="center"/>
    </xf>
    <xf numFmtId="0" fontId="65" fillId="4" borderId="0" xfId="16" applyFont="1" applyFill="1" applyBorder="1" applyAlignment="1">
      <alignment horizontal="center" vertical="center"/>
    </xf>
    <xf numFmtId="0" fontId="65" fillId="0" borderId="0" xfId="16" applyFont="1" applyBorder="1" applyAlignment="1">
      <alignment horizontal="center" vertical="center"/>
    </xf>
    <xf numFmtId="0" fontId="65" fillId="0" borderId="0" xfId="16" applyFont="1" applyBorder="1" applyAlignment="1">
      <alignment horizontal="center"/>
    </xf>
    <xf numFmtId="0" fontId="147" fillId="4" borderId="0" xfId="16" applyFont="1" applyFill="1" applyAlignment="1">
      <alignment horizontal="center"/>
    </xf>
    <xf numFmtId="0" fontId="159" fillId="4" borderId="0" xfId="16" applyFont="1" applyFill="1" applyAlignment="1">
      <alignment horizontal="center" vertical="center" wrapText="1"/>
    </xf>
    <xf numFmtId="0" fontId="160" fillId="0" borderId="0" xfId="5" applyFont="1" applyAlignment="1">
      <alignment horizontal="center" vertical="center"/>
    </xf>
    <xf numFmtId="0" fontId="160" fillId="0" borderId="0" xfId="0" applyFont="1" applyAlignment="1" applyProtection="1">
      <alignment horizontal="center" vertical="center" wrapText="1"/>
      <protection locked="0"/>
    </xf>
    <xf numFmtId="0" fontId="49" fillId="4" borderId="0" xfId="0" applyFont="1" applyFill="1" applyBorder="1" applyAlignment="1">
      <alignment horizontal="center"/>
    </xf>
    <xf numFmtId="2" fontId="191" fillId="0" borderId="0" xfId="2" applyNumberFormat="1" applyFont="1" applyAlignment="1">
      <alignment horizontal="left" vertical="center" wrapText="1"/>
    </xf>
    <xf numFmtId="0" fontId="191" fillId="0" borderId="0" xfId="2" applyFont="1" applyAlignment="1">
      <alignment horizontal="center"/>
    </xf>
    <xf numFmtId="0" fontId="129" fillId="0" borderId="0" xfId="2" applyFont="1" applyAlignment="1">
      <alignment horizontal="center" vertical="center"/>
    </xf>
    <xf numFmtId="3" fontId="205" fillId="39" borderId="73" xfId="3" applyNumberFormat="1" applyFont="1" applyFill="1" applyBorder="1" applyAlignment="1">
      <alignment horizontal="center" vertical="center" wrapText="1"/>
    </xf>
    <xf numFmtId="3" fontId="205" fillId="39" borderId="74" xfId="3" applyNumberFormat="1" applyFont="1" applyFill="1" applyBorder="1" applyAlignment="1">
      <alignment horizontal="center" vertical="center" wrapText="1"/>
    </xf>
    <xf numFmtId="3" fontId="50" fillId="39" borderId="73" xfId="3" applyNumberFormat="1" applyFont="1" applyFill="1" applyBorder="1" applyAlignment="1">
      <alignment horizontal="center" vertical="center" wrapText="1"/>
    </xf>
    <xf numFmtId="3" fontId="50" fillId="39" borderId="74" xfId="3" applyNumberFormat="1" applyFont="1" applyFill="1" applyBorder="1" applyAlignment="1">
      <alignment horizontal="center" vertical="center" wrapText="1"/>
    </xf>
    <xf numFmtId="0" fontId="50" fillId="38" borderId="75" xfId="0" applyFont="1" applyFill="1" applyBorder="1" applyAlignment="1">
      <alignment horizontal="center" vertical="center"/>
    </xf>
    <xf numFmtId="0" fontId="50" fillId="38" borderId="157" xfId="0" applyFont="1" applyFill="1" applyBorder="1" applyAlignment="1">
      <alignment horizontal="center" vertical="center"/>
    </xf>
    <xf numFmtId="0" fontId="50" fillId="38" borderId="153" xfId="0" applyFont="1" applyFill="1" applyBorder="1" applyAlignment="1">
      <alignment horizontal="center" vertical="center"/>
    </xf>
    <xf numFmtId="0" fontId="174" fillId="0" borderId="0" xfId="0" applyFont="1" applyAlignment="1">
      <alignment horizontal="left" vertical="top" wrapText="1"/>
    </xf>
    <xf numFmtId="0" fontId="50" fillId="39" borderId="187" xfId="0" applyFont="1" applyFill="1" applyBorder="1" applyAlignment="1">
      <alignment horizontal="center" vertical="center" wrapText="1"/>
    </xf>
    <xf numFmtId="0" fontId="50" fillId="39" borderId="77" xfId="0" applyFont="1" applyFill="1" applyBorder="1" applyAlignment="1">
      <alignment horizontal="center" vertical="center" wrapText="1"/>
    </xf>
    <xf numFmtId="0" fontId="50" fillId="39" borderId="157" xfId="0" applyFont="1" applyFill="1" applyBorder="1" applyAlignment="1">
      <alignment horizontal="center" wrapText="1"/>
    </xf>
    <xf numFmtId="0" fontId="50" fillId="39" borderId="162" xfId="0" applyFont="1" applyFill="1" applyBorder="1" applyAlignment="1">
      <alignment horizontal="center" wrapText="1"/>
    </xf>
    <xf numFmtId="0" fontId="50" fillId="39" borderId="194" xfId="0" applyFont="1" applyFill="1" applyBorder="1" applyAlignment="1">
      <alignment horizontal="center" wrapText="1"/>
    </xf>
    <xf numFmtId="0" fontId="50" fillId="39" borderId="178" xfId="0" applyFont="1" applyFill="1" applyBorder="1" applyAlignment="1">
      <alignment horizontal="center" wrapText="1"/>
    </xf>
    <xf numFmtId="0" fontId="50" fillId="39" borderId="56" xfId="0" applyFont="1" applyFill="1" applyBorder="1" applyAlignment="1">
      <alignment horizontal="center" wrapText="1"/>
    </xf>
    <xf numFmtId="0" fontId="165" fillId="0" borderId="0" xfId="2" applyFont="1" applyAlignment="1">
      <alignment horizontal="left" vertical="center" wrapText="1"/>
    </xf>
    <xf numFmtId="0" fontId="199" fillId="0" borderId="0" xfId="2" applyFont="1" applyAlignment="1">
      <alignment horizontal="center" vertical="center" wrapText="1"/>
    </xf>
    <xf numFmtId="0" fontId="165" fillId="0" borderId="61" xfId="2" applyFont="1" applyBorder="1" applyAlignment="1">
      <alignment horizontal="center" vertical="center" wrapText="1"/>
    </xf>
    <xf numFmtId="0" fontId="165" fillId="0" borderId="66" xfId="2" applyFont="1" applyBorder="1" applyAlignment="1">
      <alignment horizontal="center" vertical="center" wrapText="1"/>
    </xf>
    <xf numFmtId="0" fontId="165" fillId="0" borderId="66" xfId="0" applyFont="1" applyBorder="1" applyAlignment="1">
      <alignment horizontal="center" vertical="center" wrapText="1"/>
    </xf>
    <xf numFmtId="0" fontId="165" fillId="0" borderId="62" xfId="0" applyFont="1" applyBorder="1" applyAlignment="1">
      <alignment horizontal="center" vertical="center" wrapText="1"/>
    </xf>
    <xf numFmtId="0" fontId="174" fillId="0" borderId="0" xfId="3" applyFont="1" applyAlignment="1">
      <alignment horizontal="left" wrapText="1"/>
    </xf>
    <xf numFmtId="0" fontId="159" fillId="0" borderId="0" xfId="3" applyFont="1" applyAlignment="1">
      <alignment horizontal="center" vertical="center" wrapText="1"/>
    </xf>
    <xf numFmtId="0" fontId="160" fillId="0" borderId="0" xfId="3" applyFont="1" applyAlignment="1" applyProtection="1">
      <alignment horizontal="center" vertical="center" wrapText="1"/>
      <protection locked="0"/>
    </xf>
    <xf numFmtId="0" fontId="50" fillId="39" borderId="55" xfId="3" applyFont="1" applyFill="1" applyBorder="1" applyAlignment="1">
      <alignment horizontal="center" vertical="center" wrapText="1"/>
    </xf>
    <xf numFmtId="0" fontId="50" fillId="39" borderId="59" xfId="3" applyFont="1" applyFill="1" applyBorder="1" applyAlignment="1">
      <alignment horizontal="center" vertical="center" wrapText="1"/>
    </xf>
    <xf numFmtId="0" fontId="50" fillId="39" borderId="57" xfId="3" applyFont="1" applyFill="1" applyBorder="1" applyAlignment="1">
      <alignment horizontal="center" vertical="center" wrapText="1"/>
    </xf>
    <xf numFmtId="0" fontId="50" fillId="39" borderId="200" xfId="3" applyFont="1" applyFill="1" applyBorder="1" applyAlignment="1">
      <alignment horizontal="center" vertical="center" wrapText="1"/>
    </xf>
    <xf numFmtId="0" fontId="50" fillId="39" borderId="201" xfId="3" applyFont="1" applyFill="1" applyBorder="1" applyAlignment="1">
      <alignment horizontal="center" vertical="center" wrapText="1"/>
    </xf>
    <xf numFmtId="0" fontId="50" fillId="39" borderId="179" xfId="3" applyFont="1" applyFill="1" applyBorder="1" applyAlignment="1">
      <alignment horizontal="center" vertical="center" wrapText="1"/>
    </xf>
    <xf numFmtId="0" fontId="122" fillId="40" borderId="154" xfId="3" applyFont="1" applyFill="1" applyBorder="1" applyAlignment="1">
      <alignment horizontal="center" vertical="center" wrapText="1"/>
    </xf>
    <xf numFmtId="0" fontId="122" fillId="40" borderId="71" xfId="3" applyFont="1" applyFill="1" applyBorder="1" applyAlignment="1">
      <alignment horizontal="center" vertical="center" wrapText="1"/>
    </xf>
    <xf numFmtId="0" fontId="122" fillId="40" borderId="202" xfId="3" applyFont="1" applyFill="1" applyBorder="1" applyAlignment="1">
      <alignment horizontal="center" vertical="center" wrapText="1"/>
    </xf>
    <xf numFmtId="0" fontId="122" fillId="40" borderId="75" xfId="3" applyFont="1" applyFill="1" applyBorder="1" applyAlignment="1">
      <alignment horizontal="center" vertical="center" wrapText="1"/>
    </xf>
    <xf numFmtId="0" fontId="122" fillId="40" borderId="160" xfId="3" applyFont="1" applyFill="1" applyBorder="1" applyAlignment="1">
      <alignment horizontal="center" vertical="center" wrapText="1"/>
    </xf>
    <xf numFmtId="0" fontId="122" fillId="40" borderId="203" xfId="3" applyFont="1" applyFill="1" applyBorder="1" applyAlignment="1">
      <alignment horizontal="center" vertical="center" wrapText="1"/>
    </xf>
    <xf numFmtId="0" fontId="122" fillId="40" borderId="171" xfId="3" applyFont="1" applyFill="1" applyBorder="1" applyAlignment="1">
      <alignment horizontal="center" vertical="center" wrapText="1"/>
    </xf>
    <xf numFmtId="0" fontId="122" fillId="40" borderId="59" xfId="3" applyFont="1" applyFill="1" applyBorder="1" applyAlignment="1">
      <alignment horizontal="center" vertical="center" wrapText="1"/>
    </xf>
    <xf numFmtId="0" fontId="50" fillId="39" borderId="187" xfId="3" applyFont="1" applyFill="1" applyBorder="1" applyAlignment="1">
      <alignment horizontal="center" vertical="center" wrapText="1"/>
    </xf>
    <xf numFmtId="0" fontId="50" fillId="39" borderId="204" xfId="3" applyFont="1" applyFill="1" applyBorder="1" applyAlignment="1">
      <alignment horizontal="center" vertical="center" wrapText="1"/>
    </xf>
    <xf numFmtId="0" fontId="50" fillId="39" borderId="205" xfId="3" applyFont="1" applyFill="1" applyBorder="1" applyAlignment="1">
      <alignment horizontal="center" vertical="center" wrapText="1"/>
    </xf>
    <xf numFmtId="0" fontId="50" fillId="39" borderId="53" xfId="3" applyFont="1" applyFill="1" applyBorder="1" applyAlignment="1">
      <alignment horizontal="center" vertical="center" wrapText="1"/>
    </xf>
    <xf numFmtId="0" fontId="50" fillId="39" borderId="63" xfId="3" applyFont="1" applyFill="1" applyBorder="1" applyAlignment="1">
      <alignment horizontal="center" vertical="center" wrapText="1"/>
    </xf>
    <xf numFmtId="0" fontId="50" fillId="39" borderId="56" xfId="3" applyFont="1" applyFill="1" applyBorder="1" applyAlignment="1">
      <alignment horizontal="center" vertical="center" wrapText="1"/>
    </xf>
    <xf numFmtId="0" fontId="50" fillId="39" borderId="60" xfId="3" applyFont="1" applyFill="1" applyBorder="1" applyAlignment="1">
      <alignment horizontal="center" vertical="center" wrapText="1"/>
    </xf>
    <xf numFmtId="0" fontId="50" fillId="39" borderId="158" xfId="3" applyFont="1" applyFill="1" applyBorder="1" applyAlignment="1">
      <alignment horizontal="center" vertical="center" wrapText="1"/>
    </xf>
    <xf numFmtId="0" fontId="50" fillId="39" borderId="159" xfId="3" applyFont="1" applyFill="1" applyBorder="1" applyAlignment="1">
      <alignment horizontal="center" vertical="center" wrapText="1"/>
    </xf>
    <xf numFmtId="0" fontId="50" fillId="39" borderId="64" xfId="3" applyFont="1" applyFill="1" applyBorder="1" applyAlignment="1">
      <alignment horizontal="center" vertical="center" wrapText="1"/>
    </xf>
    <xf numFmtId="0" fontId="50" fillId="39" borderId="0" xfId="3" applyFont="1" applyFill="1" applyAlignment="1">
      <alignment horizontal="center" vertical="center" wrapText="1"/>
    </xf>
    <xf numFmtId="0" fontId="57" fillId="4" borderId="0" xfId="0" applyFont="1" applyFill="1" applyBorder="1" applyAlignment="1">
      <alignment horizontal="center"/>
    </xf>
    <xf numFmtId="0" fontId="174" fillId="0" borderId="0" xfId="16" applyFont="1" applyAlignment="1">
      <alignment horizontal="left" vertical="top" wrapText="1"/>
    </xf>
    <xf numFmtId="0" fontId="147" fillId="0" borderId="0" xfId="16" applyFont="1" applyAlignment="1">
      <alignment horizontal="center"/>
    </xf>
    <xf numFmtId="0" fontId="50" fillId="39" borderId="53" xfId="16" applyFont="1" applyFill="1" applyBorder="1" applyAlignment="1">
      <alignment horizontal="center" vertical="center" wrapText="1"/>
    </xf>
    <xf numFmtId="0" fontId="50" fillId="39" borderId="63" xfId="16" applyFont="1" applyFill="1" applyBorder="1" applyAlignment="1">
      <alignment horizontal="center" vertical="center" wrapText="1"/>
    </xf>
    <xf numFmtId="0" fontId="50" fillId="39" borderId="54" xfId="16" applyFont="1" applyFill="1" applyBorder="1" applyAlignment="1">
      <alignment horizontal="center" vertical="center" wrapText="1"/>
    </xf>
    <xf numFmtId="0" fontId="50" fillId="39" borderId="55" xfId="16" applyFont="1" applyFill="1" applyBorder="1" applyAlignment="1">
      <alignment horizontal="center" vertical="center" wrapText="1"/>
    </xf>
    <xf numFmtId="0" fontId="50" fillId="39" borderId="56" xfId="16" applyFont="1" applyFill="1" applyBorder="1" applyAlignment="1">
      <alignment horizontal="center" vertical="center" wrapText="1"/>
    </xf>
    <xf numFmtId="0" fontId="50" fillId="39" borderId="59" xfId="16" applyFont="1" applyFill="1" applyBorder="1" applyAlignment="1">
      <alignment horizontal="center" vertical="center" wrapText="1"/>
    </xf>
    <xf numFmtId="0" fontId="50" fillId="39" borderId="60" xfId="16" applyFont="1" applyFill="1" applyBorder="1" applyAlignment="1">
      <alignment horizontal="center" vertical="center" wrapText="1"/>
    </xf>
    <xf numFmtId="0" fontId="50" fillId="39" borderId="64" xfId="16" applyFont="1" applyFill="1" applyBorder="1" applyAlignment="1">
      <alignment horizontal="center" vertical="center" wrapText="1"/>
    </xf>
    <xf numFmtId="0" fontId="50" fillId="39" borderId="0" xfId="16" applyFont="1" applyFill="1" applyBorder="1" applyAlignment="1">
      <alignment horizontal="center" vertical="center" wrapText="1"/>
    </xf>
    <xf numFmtId="0" fontId="50" fillId="39" borderId="158" xfId="16" applyFont="1" applyFill="1" applyBorder="1" applyAlignment="1">
      <alignment horizontal="center" vertical="center" wrapText="1"/>
    </xf>
    <xf numFmtId="0" fontId="50" fillId="39" borderId="129" xfId="16" applyFont="1" applyFill="1" applyBorder="1" applyAlignment="1">
      <alignment horizontal="center" vertical="center" wrapText="1"/>
    </xf>
    <xf numFmtId="0" fontId="50" fillId="39" borderId="52" xfId="3" applyFont="1" applyFill="1" applyBorder="1" applyAlignment="1">
      <alignment horizontal="center" vertical="center" wrapText="1"/>
    </xf>
    <xf numFmtId="0" fontId="50" fillId="39" borderId="61" xfId="3" applyFont="1" applyFill="1" applyBorder="1" applyAlignment="1">
      <alignment horizontal="center" vertical="center" wrapText="1"/>
    </xf>
    <xf numFmtId="0" fontId="50" fillId="39" borderId="73" xfId="3" applyFont="1" applyFill="1" applyBorder="1" applyAlignment="1">
      <alignment horizontal="center" vertical="center" wrapText="1"/>
    </xf>
    <xf numFmtId="0" fontId="50" fillId="39" borderId="75" xfId="3" applyFont="1" applyFill="1" applyBorder="1" applyAlignment="1">
      <alignment horizontal="center" vertical="center" wrapText="1"/>
    </xf>
    <xf numFmtId="0" fontId="50" fillId="39" borderId="193" xfId="3" applyFont="1" applyFill="1" applyBorder="1" applyAlignment="1">
      <alignment horizontal="center" vertical="center" wrapText="1"/>
    </xf>
    <xf numFmtId="0" fontId="50" fillId="39" borderId="167" xfId="3" applyFont="1" applyFill="1" applyBorder="1" applyAlignment="1">
      <alignment horizontal="center" vertical="center" wrapText="1"/>
    </xf>
    <xf numFmtId="0" fontId="50" fillId="39" borderId="169" xfId="3" applyFont="1" applyFill="1" applyBorder="1" applyAlignment="1">
      <alignment horizontal="center" vertical="center" wrapText="1"/>
    </xf>
    <xf numFmtId="0" fontId="50" fillId="39" borderId="165" xfId="3" applyFont="1" applyFill="1" applyBorder="1" applyAlignment="1">
      <alignment horizontal="center" vertical="center" wrapText="1"/>
    </xf>
    <xf numFmtId="0" fontId="50" fillId="39" borderId="206" xfId="3" applyFont="1" applyFill="1" applyBorder="1" applyAlignment="1">
      <alignment horizontal="center" vertical="center" wrapText="1"/>
    </xf>
    <xf numFmtId="0" fontId="159" fillId="0" borderId="0" xfId="16" applyFont="1" applyAlignment="1">
      <alignment horizontal="center" vertical="center" wrapText="1"/>
    </xf>
  </cellXfs>
  <cellStyles count="213">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1 5" xfId="134" xr:uid="{070A8FE7-EDBE-43A6-A5A8-D6AAE6C7AD66}"/>
    <cellStyle name="20% - Énfasis1 6" xfId="155" xr:uid="{342B0E50-2366-4619-8C91-C0FCDD78FEA0}"/>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2 5" xfId="137" xr:uid="{986DBD49-290F-4EA9-B3F1-A6754A248993}"/>
    <cellStyle name="20% - Énfasis2 6" xfId="158" xr:uid="{24338199-1AE3-4EE8-A55F-DC8362545B25}"/>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3 5" xfId="140" xr:uid="{745E992F-3AD4-4985-B962-3790D006389B}"/>
    <cellStyle name="20% - Énfasis3 6" xfId="161" xr:uid="{50C1FBF9-FF3C-4904-B09A-E39ACE9472AC}"/>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4 5" xfId="143" xr:uid="{E75A55E4-B96F-41C7-A9E2-DE2B12B82D56}"/>
    <cellStyle name="20% - Énfasis4 6" xfId="164" xr:uid="{4CD56AC3-89EA-4759-9E05-7EB564766CF7}"/>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5 5" xfId="146" xr:uid="{49576369-7C78-46FA-90F0-8D06DEB967BA}"/>
    <cellStyle name="20% - Énfasis5 6" xfId="167" xr:uid="{E4CA9E1E-9BFD-4DC4-8D70-E8CF463081D4}"/>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20% - Énfasis6 5" xfId="149" xr:uid="{5DCA947A-8B6A-461A-B655-EB6DC63FBDE6}"/>
    <cellStyle name="20% - Énfasis6 6" xfId="170" xr:uid="{7EDB49CA-7B61-4DF2-B209-DE4A5C6B15EF}"/>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1 5" xfId="135" xr:uid="{1FAFD95B-BB51-460E-A5DE-5EE99A9411D0}"/>
    <cellStyle name="40% - Énfasis1 6" xfId="156" xr:uid="{FDBE2F51-F40E-4256-9249-33B31F41E9B8}"/>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2 5" xfId="138" xr:uid="{916AF2DD-FAA5-44A1-AAEC-2C0D3FCE08DD}"/>
    <cellStyle name="40% - Énfasis2 6" xfId="159" xr:uid="{76A06BC7-793B-4AA3-8A58-F623D99FE126}"/>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3 5" xfId="141" xr:uid="{A53EC649-1B07-48BD-A8A4-90EAD5CC0114}"/>
    <cellStyle name="40% - Énfasis3 6" xfId="162" xr:uid="{B1C8B711-A01C-42BC-8891-74D279BFE922}"/>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4 5" xfId="144" xr:uid="{A5285348-B2DE-4926-AF1A-B5FAACFA4041}"/>
    <cellStyle name="40% - Énfasis4 6" xfId="165" xr:uid="{2908B62D-4E5D-4F0D-8DAE-5DAAD8B41D7E}"/>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5 5" xfId="147" xr:uid="{F71B7719-7024-447F-A0FB-539AB2B896F4}"/>
    <cellStyle name="40% - Énfasis5 6" xfId="168" xr:uid="{59CCCBEC-FF55-41C5-B5C6-A8BA3D0381CC}"/>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40% - Énfasis6 5" xfId="150" xr:uid="{A744446E-25C3-438B-9F13-9ADA604D0A4A}"/>
    <cellStyle name="40% - Énfasis6 6" xfId="171" xr:uid="{C2E1E66A-3FE2-45A1-AADD-BA9B52386BBB}"/>
    <cellStyle name="60% - Énfasis1" xfId="42" builtinId="32" customBuiltin="1"/>
    <cellStyle name="60% - Énfasis1 2" xfId="72" xr:uid="{51BE631B-E20C-4FBE-ABDB-EF7A104D109F}"/>
    <cellStyle name="60% - Énfasis1 2 2" xfId="202" xr:uid="{B95DC479-FFBD-4C52-8B91-BFF524E66E32}"/>
    <cellStyle name="60% - Énfasis1 3" xfId="95" xr:uid="{A12C013A-C271-4B19-9AF9-2EAD530A85D7}"/>
    <cellStyle name="60% - Énfasis1 4" xfId="115" xr:uid="{6C5EDC37-FEF7-4144-8569-8CA36F6888D3}"/>
    <cellStyle name="60% - Énfasis1 5" xfId="136" xr:uid="{029CFCB4-64BE-4CBC-857F-F05E22F18222}"/>
    <cellStyle name="60% - Énfasis1 6" xfId="157" xr:uid="{1C1EFFE4-FB32-43FE-965A-E13010603FC0}"/>
    <cellStyle name="60% - Énfasis1 7" xfId="178" xr:uid="{3F0D0301-FF98-4DE3-81C1-6657895955A7}"/>
    <cellStyle name="60% - Énfasis2" xfId="46" builtinId="36" customBuiltin="1"/>
    <cellStyle name="60% - Énfasis2 2" xfId="75" xr:uid="{F6C5D0D3-AA18-47F7-BA88-E7D3E485B2A3}"/>
    <cellStyle name="60% - Énfasis2 2 2" xfId="203" xr:uid="{66F1903A-00CD-44EE-92CF-0B85DFAD8072}"/>
    <cellStyle name="60% - Énfasis2 3" xfId="98" xr:uid="{33114802-53EA-4DDF-AA67-93D54BC287D0}"/>
    <cellStyle name="60% - Énfasis2 4" xfId="118" xr:uid="{6713CDAA-8F9C-45EA-99CB-F0CCB21A9A94}"/>
    <cellStyle name="60% - Énfasis2 5" xfId="139" xr:uid="{51CD71E5-341B-4739-8D8F-59369A88322D}"/>
    <cellStyle name="60% - Énfasis2 6" xfId="160" xr:uid="{ECF09499-0DF2-4297-B3C0-73E54D640324}"/>
    <cellStyle name="60% - Énfasis2 7" xfId="179" xr:uid="{BE0FF6C8-7AF5-424F-BBEC-592261FF17C4}"/>
    <cellStyle name="60% - Énfasis3" xfId="50" builtinId="40" customBuiltin="1"/>
    <cellStyle name="60% - Énfasis3 2" xfId="78" xr:uid="{9D9858CF-2D3C-48B4-A911-A641FCC55D07}"/>
    <cellStyle name="60% - Énfasis3 2 2" xfId="204" xr:uid="{5E3B3E72-8907-4855-8BF8-8523EAD0E1DE}"/>
    <cellStyle name="60% - Énfasis3 3" xfId="101" xr:uid="{DC42A9E2-0622-4FC7-B636-5AC23F80BFC8}"/>
    <cellStyle name="60% - Énfasis3 4" xfId="121" xr:uid="{7291B4B1-6FE7-4A70-8CD0-44CF6D0590C1}"/>
    <cellStyle name="60% - Énfasis3 5" xfId="142" xr:uid="{ADA3D8D5-6183-474A-9E21-E3C28C0F456B}"/>
    <cellStyle name="60% - Énfasis3 6" xfId="163" xr:uid="{EADBD95A-8E18-41A9-BE05-844E6EEDB5E3}"/>
    <cellStyle name="60% - Énfasis3 7" xfId="180" xr:uid="{7D512F73-FE0F-4EE5-BD01-2DD7D87C3559}"/>
    <cellStyle name="60% - Énfasis4" xfId="54" builtinId="44" customBuiltin="1"/>
    <cellStyle name="60% - Énfasis4 2" xfId="81" xr:uid="{4F4A2018-1327-433C-9E93-A2F0BFA56472}"/>
    <cellStyle name="60% - Énfasis4 2 2" xfId="205" xr:uid="{C227CA64-DBF1-4150-A0BE-6607A7537B24}"/>
    <cellStyle name="60% - Énfasis4 3" xfId="104" xr:uid="{4D8D33C4-7489-43B9-BC50-96D56F4D56F7}"/>
    <cellStyle name="60% - Énfasis4 4" xfId="124" xr:uid="{0B0578ED-7A6F-4CBD-B49A-6BD11F0BA82D}"/>
    <cellStyle name="60% - Énfasis4 5" xfId="145" xr:uid="{B0928EA6-5AAD-4BF4-8890-ECD5EB2EEA08}"/>
    <cellStyle name="60% - Énfasis4 6" xfId="166" xr:uid="{AB8786A4-F9F5-47E6-8E0D-DCBF7BF08DC4}"/>
    <cellStyle name="60% - Énfasis4 7" xfId="181" xr:uid="{F716F011-B709-4A0B-A747-DAA729295752}"/>
    <cellStyle name="60% - Énfasis5" xfId="58" builtinId="48" customBuiltin="1"/>
    <cellStyle name="60% - Énfasis5 2" xfId="84" xr:uid="{A1606EC0-3C93-44C7-ADB7-6AE23C334C9B}"/>
    <cellStyle name="60% - Énfasis5 2 2" xfId="206" xr:uid="{88E987E0-93FE-403E-93C3-F88874CC55FD}"/>
    <cellStyle name="60% - Énfasis5 3" xfId="107" xr:uid="{316EFACF-C144-4410-9148-56E9C0FACAF4}"/>
    <cellStyle name="60% - Énfasis5 4" xfId="128" xr:uid="{0DAD1015-F51F-4963-B1E7-FB412E2201B5}"/>
    <cellStyle name="60% - Énfasis5 5" xfId="148" xr:uid="{BA669756-13CE-43D1-A122-4AFE20A2F4B7}"/>
    <cellStyle name="60% - Énfasis5 6" xfId="169" xr:uid="{C266B0AC-ED2F-4FC8-A375-CC33649313C8}"/>
    <cellStyle name="60% - Énfasis5 7" xfId="182" xr:uid="{724ED12D-C48C-468D-961E-B644BD00A54E}"/>
    <cellStyle name="60% - Énfasis6" xfId="62" builtinId="52" customBuiltin="1"/>
    <cellStyle name="60% - Énfasis6 2" xfId="87" xr:uid="{6C4E3033-13A2-43F1-912E-3794677ED2FA}"/>
    <cellStyle name="60% - Énfasis6 2 2" xfId="207" xr:uid="{BBDBC2A0-AD11-49D2-BF1C-D1650F5E56FD}"/>
    <cellStyle name="60% - Énfasis6 3" xfId="110" xr:uid="{DCFBFAAA-D45F-4316-A3C7-D9FA676FB397}"/>
    <cellStyle name="60% - Énfasis6 4" xfId="131" xr:uid="{8F16787F-D702-4833-AD9F-9A6336523ABC}"/>
    <cellStyle name="60% - Énfasis6 5" xfId="151" xr:uid="{2786975D-53F5-4B0F-B093-929ED2716CDF}"/>
    <cellStyle name="60% - Énfasis6 6" xfId="172" xr:uid="{1FBC9995-2073-4E5D-A64E-B935B675357A}"/>
    <cellStyle name="60% - Énfasis6 7" xfId="183" xr:uid="{C4B6D611-FFF4-45FA-88D5-BE4592AC41E8}"/>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Euro 2 2" xfId="192" xr:uid="{4256254A-C087-456E-A8E9-A59CA149DC49}"/>
    <cellStyle name="Euro 2 3" xfId="174" xr:uid="{AD897841-9E08-4BA9-B181-DD1E23D0CC9B}"/>
    <cellStyle name="Hipervínculo" xfId="18" builtinId="8"/>
    <cellStyle name="Hipervínculo 2" xfId="65" xr:uid="{5E4C4750-765E-4CC2-9815-8B42959A3C15}"/>
    <cellStyle name="Hipervínculo 2 2" xfId="210" xr:uid="{36B02C6E-C67B-4593-9A20-92FC87A6D81C}"/>
    <cellStyle name="Hipervínculo 3" xfId="88" xr:uid="{D7B1C78D-8C56-4C71-B3C1-1C04069BB33B}"/>
    <cellStyle name="Hipervínculo 3 2" xfId="186" xr:uid="{B86AFB9A-E85C-4D7A-98E7-A99DE08D5170}"/>
    <cellStyle name="Hipervínculo 4" xfId="196" xr:uid="{94EA80DA-DBCA-44C4-8DC0-CE136DA28CD6}"/>
    <cellStyle name="Hipervínculo visitado 2" xfId="66" xr:uid="{1E426F77-E271-47CE-8F1B-FB56E9398194}"/>
    <cellStyle name="Hipervínculo visitado 2 2" xfId="211" xr:uid="{10D9773B-C84E-430C-901B-7C8D719A8EB5}"/>
    <cellStyle name="Hipervínculo visitado 3" xfId="89" xr:uid="{4E7B0CFD-D880-43C6-B10D-8D8034BD508E}"/>
    <cellStyle name="Hipervínculo visitado 3 2" xfId="187" xr:uid="{FE226EA5-DDBC-4B2C-995E-C34E998991E3}"/>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Millares 2 2 3" xfId="199" xr:uid="{3F506F36-A522-42DD-B579-DBEC5C4E10AE}"/>
    <cellStyle name="Neutral" xfId="30" builtinId="28" customBuiltin="1"/>
    <cellStyle name="Neutral 2" xfId="201" xr:uid="{3F0E3A6E-82E0-4F38-87D1-730EFED65A0E}"/>
    <cellStyle name="Neutral 3" xfId="176" xr:uid="{10CB694B-64C7-426C-B9EE-54EF923FBA61}"/>
    <cellStyle name="Normal" xfId="0" builtinId="0"/>
    <cellStyle name="Normal 10" xfId="68" xr:uid="{EA45B72D-9D6F-451E-8081-56A2CB54E446}"/>
    <cellStyle name="Normal 10 2" xfId="212" xr:uid="{72809A2C-3A8D-4385-943E-D23DE594C9C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15" xfId="132" xr:uid="{450FA195-1EEB-42B1-B682-F4AC99CB93C6}"/>
    <cellStyle name="Normal 16" xfId="152" xr:uid="{B7556D0A-C9A1-43C5-A0BF-93DDDC125D8D}"/>
    <cellStyle name="Normal 17" xfId="153" xr:uid="{ED69CD4D-8DF3-4C2E-8911-4B8C3A7E4D21}"/>
    <cellStyle name="Normal 18" xfId="173" xr:uid="{148399A5-7189-4E00-943A-97A1BD48812E}"/>
    <cellStyle name="Normal 19" xfId="177" xr:uid="{4FFEDF27-FE3C-4505-8DA8-906BD555C5BB}"/>
    <cellStyle name="Normal 2" xfId="2" xr:uid="{00000000-0005-0000-0000-000006000000}"/>
    <cellStyle name="Normal 2 2" xfId="16" xr:uid="{00000000-0005-0000-0000-000007000000}"/>
    <cellStyle name="Normal 2 3" xfId="3" xr:uid="{00000000-0005-0000-0000-000008000000}"/>
    <cellStyle name="Normal 2 4" xfId="189" xr:uid="{B6EDE605-528A-45AC-BB68-6219E62C58C0}"/>
    <cellStyle name="Normal 20" xfId="184" xr:uid="{D3CA9357-4E71-42F2-AC7F-B942D7FB58A7}"/>
    <cellStyle name="Normal 3" xfId="4" xr:uid="{00000000-0005-0000-0000-000009000000}"/>
    <cellStyle name="Normal 3 2 2" xfId="10" xr:uid="{00000000-0005-0000-0000-00000A000000}"/>
    <cellStyle name="Normal 4" xfId="14" xr:uid="{00000000-0005-0000-0000-00000B000000}"/>
    <cellStyle name="Normal 4 2" xfId="193" xr:uid="{198D09F1-EF05-41EE-8FE4-BBC51B846384}"/>
    <cellStyle name="Normal 4 3" xfId="185" xr:uid="{462BECFF-956D-4CFE-8597-07DBDFDBAFCF}"/>
    <cellStyle name="Normal 5" xfId="17" xr:uid="{00000000-0005-0000-0000-00000C000000}"/>
    <cellStyle name="Normal 5 2" xfId="195" xr:uid="{AC5D941E-52DE-4551-90DD-B8BA4699B3B2}"/>
    <cellStyle name="Normal 6" xfId="19" xr:uid="{00000000-0005-0000-0000-00000D000000}"/>
    <cellStyle name="Normal 6 2" xfId="197" xr:uid="{715FAD62-BE90-4434-9082-64620507AA5F}"/>
    <cellStyle name="Normal 7" xfId="22" xr:uid="{012C1DD2-E755-4143-925A-81417B16C269}"/>
    <cellStyle name="Normal 7 2" xfId="200" xr:uid="{BD51FEE9-961A-49DC-A3DB-0C9A3E52042D}"/>
    <cellStyle name="Normal 8" xfId="63" xr:uid="{F4EB5219-7124-41CC-A15D-7812EB6F23BA}"/>
    <cellStyle name="Normal 8 2" xfId="208" xr:uid="{1A14B2BC-A2B5-4F88-8DB0-FD0C9E21B797}"/>
    <cellStyle name="Normal 9" xfId="67" xr:uid="{5A125610-3624-458A-B401-351A3E777D6C}"/>
    <cellStyle name="Normal 9 2" xfId="188" xr:uid="{CEAAE3FC-D46A-4059-AC38-EEFA5B63E4E3}"/>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2 2" xfId="209" xr:uid="{4DC38C41-CB35-4626-ACF6-DC321AB53373}"/>
    <cellStyle name="Notas 3" xfId="69" xr:uid="{DEA9AE04-E8F5-4FF6-A03E-1136F663D6FC}"/>
    <cellStyle name="Notas 4" xfId="92" xr:uid="{6FCC982B-4BCA-419F-B48A-E0A66B432F5E}"/>
    <cellStyle name="Notas 5" xfId="112" xr:uid="{0E470468-A5CE-473F-8D50-1F475DA5529F}"/>
    <cellStyle name="Notas 6" xfId="133" xr:uid="{42F1B641-7051-4678-993A-5132F4C92DB9}"/>
    <cellStyle name="Notas 7" xfId="154" xr:uid="{E07CBCBF-AD5A-4B1A-83BB-5E8D7543BEBF}"/>
    <cellStyle name="Porcentaje" xfId="8" builtinId="5"/>
    <cellStyle name="Porcentaje 2" xfId="9" xr:uid="{00000000-0005-0000-0000-000012000000}"/>
    <cellStyle name="Porcentaje 3" xfId="11" xr:uid="{00000000-0005-0000-0000-000013000000}"/>
    <cellStyle name="Porcentaje 3 2" xfId="191" xr:uid="{7A9A6B2F-CBE8-4F2B-A2DC-62301F5AE734}"/>
    <cellStyle name="Porcentaje 4" xfId="15" xr:uid="{00000000-0005-0000-0000-000014000000}"/>
    <cellStyle name="Porcentaje 4 2" xfId="194" xr:uid="{AD10D15F-4BA9-4344-9ADA-5AC00B016DB0}"/>
    <cellStyle name="Porcentaje 5" xfId="20" xr:uid="{00000000-0005-0000-0000-000015000000}"/>
    <cellStyle name="Porcentaje 5 2" xfId="198" xr:uid="{5DEDF96C-1D8C-4715-914B-1DD83B13D558}"/>
    <cellStyle name="Porcentaje 6" xfId="190" xr:uid="{16B2F40B-6482-428D-A2C9-1505B8980077}"/>
    <cellStyle name="Porcentaje 7" xfId="175" xr:uid="{50AE6946-1992-4DEB-A951-BC0A19040E2F}"/>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3.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1328838</c:v>
                </c:pt>
                <c:pt idx="1">
                  <c:v>804234</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20.296421500731665</c:v>
                </c:pt>
                <c:pt idx="1">
                  <c:v>24.793196752995748</c:v>
                </c:pt>
                <c:pt idx="2">
                  <c:v>18.879864225966784</c:v>
                </c:pt>
                <c:pt idx="3">
                  <c:v>19.747773456378155</c:v>
                </c:pt>
                <c:pt idx="4">
                  <c:v>28.653543446348667</c:v>
                </c:pt>
                <c:pt idx="5">
                  <c:v>23.304504195923961</c:v>
                </c:pt>
                <c:pt idx="6">
                  <c:v>22.636350087800579</c:v>
                </c:pt>
                <c:pt idx="7">
                  <c:v>24.195196196989283</c:v>
                </c:pt>
                <c:pt idx="8">
                  <c:v>14.296173569099194</c:v>
                </c:pt>
                <c:pt idx="9">
                  <c:v>24.154680188396444</c:v>
                </c:pt>
                <c:pt idx="10">
                  <c:v>23.106696594263092</c:v>
                </c:pt>
                <c:pt idx="11">
                  <c:v>30.679864856854959</c:v>
                </c:pt>
                <c:pt idx="12">
                  <c:v>25.239670857287258</c:v>
                </c:pt>
                <c:pt idx="13">
                  <c:v>25.873616268175034</c:v>
                </c:pt>
                <c:pt idx="14">
                  <c:v>15.355507801550967</c:v>
                </c:pt>
                <c:pt idx="15">
                  <c:v>16.9298886644027</c:v>
                </c:pt>
                <c:pt idx="16">
                  <c:v>16.709355621461309</c:v>
                </c:pt>
                <c:pt idx="17">
                  <c:v>23.456325301204821</c:v>
                </c:pt>
                <c:pt idx="18" formatCode="General">
                  <c:v>21.399364879930896</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36.029141332331697</c:v>
                </c:pt>
                <c:pt idx="1">
                  <c:v>30.392346347120217</c:v>
                </c:pt>
                <c:pt idx="2">
                  <c:v>26.141350466723239</c:v>
                </c:pt>
                <c:pt idx="3">
                  <c:v>26.30198145122316</c:v>
                </c:pt>
                <c:pt idx="4">
                  <c:v>31.196830618489237</c:v>
                </c:pt>
                <c:pt idx="5">
                  <c:v>34.269566706627849</c:v>
                </c:pt>
                <c:pt idx="6">
                  <c:v>26.696559902026216</c:v>
                </c:pt>
                <c:pt idx="7">
                  <c:v>26.96405487677745</c:v>
                </c:pt>
                <c:pt idx="8">
                  <c:v>29.078016253142994</c:v>
                </c:pt>
                <c:pt idx="9">
                  <c:v>32.146286689801286</c:v>
                </c:pt>
                <c:pt idx="10">
                  <c:v>23.924992488644598</c:v>
                </c:pt>
                <c:pt idx="11">
                  <c:v>31.595044751348468</c:v>
                </c:pt>
                <c:pt idx="12">
                  <c:v>29.237080674710974</c:v>
                </c:pt>
                <c:pt idx="13">
                  <c:v>33.169656799805672</c:v>
                </c:pt>
                <c:pt idx="14">
                  <c:v>29.683266373913856</c:v>
                </c:pt>
                <c:pt idx="15">
                  <c:v>23.131152473885571</c:v>
                </c:pt>
                <c:pt idx="16">
                  <c:v>29.657589646805068</c:v>
                </c:pt>
                <c:pt idx="17">
                  <c:v>26.976656626506024</c:v>
                </c:pt>
                <c:pt idx="18" formatCode="General">
                  <c:v>30.219070908069646</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24.820214256090022</c:v>
                </c:pt>
                <c:pt idx="1">
                  <c:v>29.491689215307307</c:v>
                </c:pt>
                <c:pt idx="2">
                  <c:v>32.978542853679237</c:v>
                </c:pt>
                <c:pt idx="3">
                  <c:v>35.111499781372977</c:v>
                </c:pt>
                <c:pt idx="4">
                  <c:v>28.409472771970783</c:v>
                </c:pt>
                <c:pt idx="5">
                  <c:v>22.580921390649085</c:v>
                </c:pt>
                <c:pt idx="6">
                  <c:v>31.858326799587889</c:v>
                </c:pt>
                <c:pt idx="7">
                  <c:v>30.919269421625454</c:v>
                </c:pt>
                <c:pt idx="8">
                  <c:v>32.925157368460965</c:v>
                </c:pt>
                <c:pt idx="9">
                  <c:v>29.443295616784965</c:v>
                </c:pt>
                <c:pt idx="10">
                  <c:v>25.114437708771497</c:v>
                </c:pt>
                <c:pt idx="11">
                  <c:v>29.490842273724141</c:v>
                </c:pt>
                <c:pt idx="12">
                  <c:v>24.082775285867712</c:v>
                </c:pt>
                <c:pt idx="13">
                  <c:v>28.111878405108097</c:v>
                </c:pt>
                <c:pt idx="14">
                  <c:v>32.855274222180697</c:v>
                </c:pt>
                <c:pt idx="15">
                  <c:v>32.359540901861322</c:v>
                </c:pt>
                <c:pt idx="16">
                  <c:v>25.316796980318145</c:v>
                </c:pt>
                <c:pt idx="17">
                  <c:v>23.71987951807229</c:v>
                </c:pt>
                <c:pt idx="18" formatCode="General">
                  <c:v>28.821486645122533</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18.854222910846616</c:v>
                </c:pt>
                <c:pt idx="1">
                  <c:v>15.32276768457673</c:v>
                </c:pt>
                <c:pt idx="2">
                  <c:v>22.000242453630744</c:v>
                </c:pt>
                <c:pt idx="3">
                  <c:v>18.838745311025708</c:v>
                </c:pt>
                <c:pt idx="4">
                  <c:v>11.740153163191312</c:v>
                </c:pt>
                <c:pt idx="5">
                  <c:v>19.845007706799109</c:v>
                </c:pt>
                <c:pt idx="6">
                  <c:v>18.808763210585315</c:v>
                </c:pt>
                <c:pt idx="7">
                  <c:v>17.921479504607813</c:v>
                </c:pt>
                <c:pt idx="8">
                  <c:v>23.700652809296844</c:v>
                </c:pt>
                <c:pt idx="9">
                  <c:v>14.255737505017301</c:v>
                </c:pt>
                <c:pt idx="10">
                  <c:v>27.853873208320813</c:v>
                </c:pt>
                <c:pt idx="11">
                  <c:v>8.2342481180724327</c:v>
                </c:pt>
                <c:pt idx="12">
                  <c:v>21.440473182134056</c:v>
                </c:pt>
                <c:pt idx="13">
                  <c:v>12.844848526911198</c:v>
                </c:pt>
                <c:pt idx="14">
                  <c:v>22.10595160235448</c:v>
                </c:pt>
                <c:pt idx="15">
                  <c:v>27.579417959850407</c:v>
                </c:pt>
                <c:pt idx="16">
                  <c:v>28.316257751415478</c:v>
                </c:pt>
                <c:pt idx="17">
                  <c:v>25.847138554216869</c:v>
                </c:pt>
                <c:pt idx="18" formatCode="General">
                  <c:v>19.560077566876924</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25.012295437669362</c:v>
                </c:pt>
                <c:pt idx="1">
                  <c:v>29.279649411120243</c:v>
                </c:pt>
                <c:pt idx="2">
                  <c:v>24.205029374281185</c:v>
                </c:pt>
                <c:pt idx="3">
                  <c:v>24.331528057390763</c:v>
                </c:pt>
                <c:pt idx="4">
                  <c:v>32.464982065206499</c:v>
                </c:pt>
                <c:pt idx="5">
                  <c:v>29.074301586453714</c:v>
                </c:pt>
                <c:pt idx="6">
                  <c:v>27.880287310454907</c:v>
                </c:pt>
                <c:pt idx="7">
                  <c:v>29.47810956015902</c:v>
                </c:pt>
                <c:pt idx="8">
                  <c:v>18.736953978606437</c:v>
                </c:pt>
                <c:pt idx="9">
                  <c:v>28.170608138136181</c:v>
                </c:pt>
                <c:pt idx="10">
                  <c:v>32.027632836040276</c:v>
                </c:pt>
                <c:pt idx="11">
                  <c:v>33.432804970998205</c:v>
                </c:pt>
                <c:pt idx="12">
                  <c:v>32.128084116142198</c:v>
                </c:pt>
                <c:pt idx="13">
                  <c:v>29.686846767932153</c:v>
                </c:pt>
                <c:pt idx="14">
                  <c:v>19.713326136499941</c:v>
                </c:pt>
                <c:pt idx="15">
                  <c:v>23.37717840353293</c:v>
                </c:pt>
                <c:pt idx="16">
                  <c:v>23.309826046074281</c:v>
                </c:pt>
                <c:pt idx="17">
                  <c:v>31.632394008631632</c:v>
                </c:pt>
                <c:pt idx="18" formatCode="General">
                  <c:v>26.602915856516528</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44.400513033163932</c:v>
                </c:pt>
                <c:pt idx="1">
                  <c:v>35.891993061261758</c:v>
                </c:pt>
                <c:pt idx="2">
                  <c:v>33.514656056697028</c:v>
                </c:pt>
                <c:pt idx="3">
                  <c:v>32.407066095783591</c:v>
                </c:pt>
                <c:pt idx="4">
                  <c:v>35.3465723503597</c:v>
                </c:pt>
                <c:pt idx="5">
                  <c:v>42.754126382137706</c:v>
                </c:pt>
                <c:pt idx="6">
                  <c:v>32.881085395051876</c:v>
                </c:pt>
                <c:pt idx="7">
                  <c:v>32.851536204641</c:v>
                </c:pt>
                <c:pt idx="8">
                  <c:v>38.110439110920808</c:v>
                </c:pt>
                <c:pt idx="9">
                  <c:v>37.490889482759641</c:v>
                </c:pt>
                <c:pt idx="10">
                  <c:v>33.161852967835181</c:v>
                </c:pt>
                <c:pt idx="11">
                  <c:v>34.430105026547302</c:v>
                </c:pt>
                <c:pt idx="12">
                  <c:v>37.216467383382842</c:v>
                </c:pt>
                <c:pt idx="13">
                  <c:v>38.058171248830405</c:v>
                </c:pt>
                <c:pt idx="14">
                  <c:v>38.107232817560273</c:v>
                </c:pt>
                <c:pt idx="15">
                  <c:v>31.940025642243221</c:v>
                </c:pt>
                <c:pt idx="16">
                  <c:v>41.372825575928537</c:v>
                </c:pt>
                <c:pt idx="17">
                  <c:v>36.379791825336383</c:v>
                </c:pt>
                <c:pt idx="18" formatCode="General">
                  <c:v>37.567255156410013</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30.587191529166706</c:v>
                </c:pt>
                <c:pt idx="1">
                  <c:v>34.828357527618003</c:v>
                </c:pt>
                <c:pt idx="2">
                  <c:v>42.28031456902179</c:v>
                </c:pt>
                <c:pt idx="3">
                  <c:v>43.261405846825646</c:v>
                </c:pt>
                <c:pt idx="4">
                  <c:v>32.188445584433801</c:v>
                </c:pt>
                <c:pt idx="5">
                  <c:v>28.17157203140858</c:v>
                </c:pt>
                <c:pt idx="6">
                  <c:v>39.238627294493213</c:v>
                </c:pt>
                <c:pt idx="7">
                  <c:v>37.67035423519998</c:v>
                </c:pt>
                <c:pt idx="8">
                  <c:v>43.152606910472755</c:v>
                </c:pt>
                <c:pt idx="9">
                  <c:v>34.338502379104177</c:v>
                </c:pt>
                <c:pt idx="10">
                  <c:v>34.810514196124544</c:v>
                </c:pt>
                <c:pt idx="11">
                  <c:v>32.137090002454492</c:v>
                </c:pt>
                <c:pt idx="12">
                  <c:v>30.655448500474964</c:v>
                </c:pt>
                <c:pt idx="13">
                  <c:v>32.254981983237442</c:v>
                </c:pt>
                <c:pt idx="14">
                  <c:v>42.179441045939789</c:v>
                </c:pt>
                <c:pt idx="15">
                  <c:v>44.682795954223849</c:v>
                </c:pt>
                <c:pt idx="16">
                  <c:v>35.317348377997178</c:v>
                </c:pt>
                <c:pt idx="17">
                  <c:v>31.987814166031988</c:v>
                </c:pt>
                <c:pt idx="18" formatCode="General">
                  <c:v>35.829828987073455</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5.3226879574184965E-3"/>
                  <c:y val="-4.0840840840840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Andalucía</c:v>
                </c:pt>
                <c:pt idx="1">
                  <c:v>Castilla y León</c:v>
                </c:pt>
                <c:pt idx="2">
                  <c:v>Extremadura</c:v>
                </c:pt>
                <c:pt idx="3">
                  <c:v>Balears, Illes</c:v>
                </c:pt>
                <c:pt idx="4">
                  <c:v>País Vasco</c:v>
                </c:pt>
                <c:pt idx="5">
                  <c:v>Rioja, La</c:v>
                </c:pt>
                <c:pt idx="6">
                  <c:v>Castilla - La Mancha</c:v>
                </c:pt>
                <c:pt idx="7">
                  <c:v>Cataluña</c:v>
                </c:pt>
                <c:pt idx="8">
                  <c:v>TOTAL</c:v>
                </c:pt>
                <c:pt idx="9">
                  <c:v>Madrid, Comunidad de</c:v>
                </c:pt>
                <c:pt idx="10">
                  <c:v>Comunitat Valenciana</c:v>
                </c:pt>
                <c:pt idx="11">
                  <c:v>Murcia, Región de</c:v>
                </c:pt>
                <c:pt idx="12">
                  <c:v>Aragón</c:v>
                </c:pt>
                <c:pt idx="13">
                  <c:v>Ceuta y Melilla</c:v>
                </c:pt>
                <c:pt idx="14">
                  <c:v>Navarra, Comunidad Foral de</c:v>
                </c:pt>
                <c:pt idx="15">
                  <c:v>Cantabria</c:v>
                </c:pt>
                <c:pt idx="16">
                  <c:v>Asturias, Principado de</c:v>
                </c:pt>
                <c:pt idx="17">
                  <c:v>Canarias</c:v>
                </c:pt>
                <c:pt idx="18">
                  <c:v>Galicia</c:v>
                </c:pt>
              </c:strCache>
            </c:strRef>
          </c:cat>
          <c:val>
            <c:numRef>
              <c:f>'32dictcasaadpot'!$R$11:$R$29</c:f>
              <c:numCache>
                <c:formatCode>#,##0.00</c:formatCode>
                <c:ptCount val="19"/>
                <c:pt idx="0">
                  <c:v>37.796023152433996</c:v>
                </c:pt>
                <c:pt idx="1">
                  <c:v>37.671696003788483</c:v>
                </c:pt>
                <c:pt idx="2">
                  <c:v>37.586108398599677</c:v>
                </c:pt>
                <c:pt idx="3">
                  <c:v>35.479946436736562</c:v>
                </c:pt>
                <c:pt idx="4">
                  <c:v>35.420314569788509</c:v>
                </c:pt>
                <c:pt idx="5">
                  <c:v>35.198937104083136</c:v>
                </c:pt>
                <c:pt idx="6">
                  <c:v>34.007402470326305</c:v>
                </c:pt>
                <c:pt idx="7">
                  <c:v>32.947976323080958</c:v>
                </c:pt>
                <c:pt idx="8">
                  <c:v>31.599854590284419</c:v>
                </c:pt>
                <c:pt idx="9">
                  <c:v>31.546129538125424</c:v>
                </c:pt>
                <c:pt idx="10">
                  <c:v>30.520630450694092</c:v>
                </c:pt>
                <c:pt idx="11">
                  <c:v>29.685447774647308</c:v>
                </c:pt>
                <c:pt idx="12">
                  <c:v>27.737719331163923</c:v>
                </c:pt>
                <c:pt idx="13">
                  <c:v>26.319179507506316</c:v>
                </c:pt>
                <c:pt idx="14">
                  <c:v>26.313136900591264</c:v>
                </c:pt>
                <c:pt idx="15">
                  <c:v>23.374699759807847</c:v>
                </c:pt>
                <c:pt idx="16">
                  <c:v>22.432219291327876</c:v>
                </c:pt>
                <c:pt idx="17">
                  <c:v>22.298424467099167</c:v>
                </c:pt>
                <c:pt idx="18">
                  <c:v>17.964193000875262</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Rioja, La</c:v>
                </c:pt>
                <c:pt idx="4">
                  <c:v>Castilla - La Mancha</c:v>
                </c:pt>
                <c:pt idx="5">
                  <c:v>Andalucía</c:v>
                </c:pt>
                <c:pt idx="6">
                  <c:v>Cataluña</c:v>
                </c:pt>
                <c:pt idx="7">
                  <c:v>TOTAL</c:v>
                </c:pt>
                <c:pt idx="8">
                  <c:v>Asturias, Principado de</c:v>
                </c:pt>
                <c:pt idx="9">
                  <c:v>Cantabria</c:v>
                </c:pt>
                <c:pt idx="10">
                  <c:v>Aragón</c:v>
                </c:pt>
                <c:pt idx="11">
                  <c:v>Comunitat Valenciana</c:v>
                </c:pt>
                <c:pt idx="12">
                  <c:v>Murcia, Región de</c:v>
                </c:pt>
                <c:pt idx="13">
                  <c:v>Madrid, Comunidad de</c:v>
                </c:pt>
                <c:pt idx="14">
                  <c:v>Balears, Illes</c:v>
                </c:pt>
                <c:pt idx="15">
                  <c:v>Navarra, Comunidad Foral de</c:v>
                </c:pt>
                <c:pt idx="16">
                  <c:v>Ceuta y Melilla</c:v>
                </c:pt>
                <c:pt idx="17">
                  <c:v>Galicia</c:v>
                </c:pt>
                <c:pt idx="18">
                  <c:v>Canarias</c:v>
                </c:pt>
              </c:strCache>
            </c:strRef>
          </c:cat>
          <c:val>
            <c:numRef>
              <c:f>'34bdictcasaad'!$AF$11:$AF$29</c:f>
              <c:numCache>
                <c:formatCode>0.00</c:formatCode>
                <c:ptCount val="19"/>
                <c:pt idx="0">
                  <c:v>6.4742545526854647</c:v>
                </c:pt>
                <c:pt idx="1">
                  <c:v>5.3666582567110499</c:v>
                </c:pt>
                <c:pt idx="2">
                  <c:v>5.2481566140354516</c:v>
                </c:pt>
                <c:pt idx="3">
                  <c:v>4.6034218479468292</c:v>
                </c:pt>
                <c:pt idx="4">
                  <c:v>4.6026891404673318</c:v>
                </c:pt>
                <c:pt idx="5">
                  <c:v>4.4660581884257109</c:v>
                </c:pt>
                <c:pt idx="6">
                  <c:v>4.3384915874701004</c:v>
                </c:pt>
                <c:pt idx="7">
                  <c:v>4.1578288244524151</c:v>
                </c:pt>
                <c:pt idx="8">
                  <c:v>4.0996560841301708</c:v>
                </c:pt>
                <c:pt idx="9">
                  <c:v>3.9694962669127634</c:v>
                </c:pt>
                <c:pt idx="10">
                  <c:v>3.8574833611548294</c:v>
                </c:pt>
                <c:pt idx="11">
                  <c:v>3.7732293367099965</c:v>
                </c:pt>
                <c:pt idx="12">
                  <c:v>3.7142680377291368</c:v>
                </c:pt>
                <c:pt idx="13">
                  <c:v>3.6855002173342668</c:v>
                </c:pt>
                <c:pt idx="14">
                  <c:v>3.591436028914643</c:v>
                </c:pt>
                <c:pt idx="15">
                  <c:v>3.1846821045740938</c:v>
                </c:pt>
                <c:pt idx="16">
                  <c:v>3.1516805600878102</c:v>
                </c:pt>
                <c:pt idx="17">
                  <c:v>3.1249259101200848</c:v>
                </c:pt>
                <c:pt idx="18">
                  <c:v>2.5549295621902419</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Rioja, La</c:v>
                </c:pt>
                <c:pt idx="8">
                  <c:v>TOTAL</c:v>
                </c:pt>
                <c:pt idx="9">
                  <c:v>Cataluña</c:v>
                </c:pt>
                <c:pt idx="10">
                  <c:v>Castilla - La Mancha</c:v>
                </c:pt>
                <c:pt idx="11">
                  <c:v>Asturias, Principado de</c:v>
                </c:pt>
                <c:pt idx="12">
                  <c:v>Comunitat Valenciana</c:v>
                </c:pt>
                <c:pt idx="13">
                  <c:v>Galicia</c:v>
                </c:pt>
                <c:pt idx="14">
                  <c:v>Balears, Illes</c:v>
                </c:pt>
                <c:pt idx="15">
                  <c:v>Canarias</c:v>
                </c:pt>
                <c:pt idx="16">
                  <c:v>Madrid, Comunidad de</c:v>
                </c:pt>
                <c:pt idx="17">
                  <c:v>Aragón</c:v>
                </c:pt>
                <c:pt idx="18">
                  <c:v>Navarra, Comunidad Foral de</c:v>
                </c:pt>
              </c:strCache>
            </c:strRef>
          </c:cat>
          <c:val>
            <c:numRef>
              <c:f>'34bdictcasaad'!$AL$11:$AL$29</c:f>
              <c:numCache>
                <c:formatCode>0.00</c:formatCode>
                <c:ptCount val="19"/>
                <c:pt idx="0">
                  <c:v>1.9305254192606411</c:v>
                </c:pt>
                <c:pt idx="1">
                  <c:v>1.8099616876309654</c:v>
                </c:pt>
                <c:pt idx="2">
                  <c:v>1.8022706121934282</c:v>
                </c:pt>
                <c:pt idx="3">
                  <c:v>1.6052634317007992</c:v>
                </c:pt>
                <c:pt idx="4">
                  <c:v>1.6013805171842594</c:v>
                </c:pt>
                <c:pt idx="5">
                  <c:v>1.5764549447281631</c:v>
                </c:pt>
                <c:pt idx="6">
                  <c:v>1.4310972115482858</c:v>
                </c:pt>
                <c:pt idx="7">
                  <c:v>1.372862463853773</c:v>
                </c:pt>
                <c:pt idx="8">
                  <c:v>1.3701668998193506</c:v>
                </c:pt>
                <c:pt idx="9">
                  <c:v>1.3594654405387647</c:v>
                </c:pt>
                <c:pt idx="10">
                  <c:v>1.3317060101806923</c:v>
                </c:pt>
                <c:pt idx="11">
                  <c:v>1.3177842565597668</c:v>
                </c:pt>
                <c:pt idx="12">
                  <c:v>1.2720151626625431</c:v>
                </c:pt>
                <c:pt idx="13">
                  <c:v>1.2440799387962935</c:v>
                </c:pt>
                <c:pt idx="14">
                  <c:v>1.2205043946472405</c:v>
                </c:pt>
                <c:pt idx="15">
                  <c:v>1.1550154971149251</c:v>
                </c:pt>
                <c:pt idx="16">
                  <c:v>1.0625356243527406</c:v>
                </c:pt>
                <c:pt idx="17">
                  <c:v>0.9830125095883222</c:v>
                </c:pt>
                <c:pt idx="18">
                  <c:v>0.96218401745957238</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Murcia, Región de</c:v>
                </c:pt>
                <c:pt idx="4">
                  <c:v>Balears, Illes</c:v>
                </c:pt>
                <c:pt idx="5">
                  <c:v>Castilla - La Mancha</c:v>
                </c:pt>
                <c:pt idx="6">
                  <c:v>Castilla y León</c:v>
                </c:pt>
                <c:pt idx="7">
                  <c:v>País Vasco</c:v>
                </c:pt>
                <c:pt idx="8">
                  <c:v>TOTAL</c:v>
                </c:pt>
                <c:pt idx="9">
                  <c:v>Ceuta y Melilla</c:v>
                </c:pt>
                <c:pt idx="10">
                  <c:v>Rioja, La</c:v>
                </c:pt>
                <c:pt idx="11">
                  <c:v>Comunitat Valenciana</c:v>
                </c:pt>
                <c:pt idx="12">
                  <c:v>Madrid, Comunidad de</c:v>
                </c:pt>
                <c:pt idx="13">
                  <c:v>Cantabria</c:v>
                </c:pt>
                <c:pt idx="14">
                  <c:v>Aragón</c:v>
                </c:pt>
                <c:pt idx="15">
                  <c:v>Asturias, Principado de</c:v>
                </c:pt>
                <c:pt idx="16">
                  <c:v>Canarias</c:v>
                </c:pt>
                <c:pt idx="17">
                  <c:v>Navarra, Comunidad Foral de</c:v>
                </c:pt>
                <c:pt idx="18">
                  <c:v>Galicia</c:v>
                </c:pt>
              </c:strCache>
            </c:strRef>
          </c:cat>
          <c:val>
            <c:numRef>
              <c:f>'34bdictcasaad'!$AR$11:$AR$29</c:f>
              <c:numCache>
                <c:formatCode>0.00</c:formatCode>
                <c:ptCount val="19"/>
                <c:pt idx="0">
                  <c:v>7.7984137192602478</c:v>
                </c:pt>
                <c:pt idx="1">
                  <c:v>7.7476973182026363</c:v>
                </c:pt>
                <c:pt idx="2">
                  <c:v>7.1254941097104751</c:v>
                </c:pt>
                <c:pt idx="3">
                  <c:v>7.0026981968148112</c:v>
                </c:pt>
                <c:pt idx="4">
                  <c:v>6.8799477678935768</c:v>
                </c:pt>
                <c:pt idx="5">
                  <c:v>6.8529422521303438</c:v>
                </c:pt>
                <c:pt idx="6">
                  <c:v>6.7440741913419266</c:v>
                </c:pt>
                <c:pt idx="7">
                  <c:v>6.4682992173056268</c:v>
                </c:pt>
                <c:pt idx="8">
                  <c:v>6.1824651162381263</c:v>
                </c:pt>
                <c:pt idx="9">
                  <c:v>6.0979482944800862</c:v>
                </c:pt>
                <c:pt idx="10">
                  <c:v>5.7628739527244752</c:v>
                </c:pt>
                <c:pt idx="11">
                  <c:v>5.6006016343694229</c:v>
                </c:pt>
                <c:pt idx="12">
                  <c:v>5.5262183006095711</c:v>
                </c:pt>
                <c:pt idx="13">
                  <c:v>5.1069285604389965</c:v>
                </c:pt>
                <c:pt idx="14">
                  <c:v>4.9728099983581515</c:v>
                </c:pt>
                <c:pt idx="15">
                  <c:v>4.6375431988907971</c:v>
                </c:pt>
                <c:pt idx="16">
                  <c:v>4.2304449063583336</c:v>
                </c:pt>
                <c:pt idx="17">
                  <c:v>4.1108057555460347</c:v>
                </c:pt>
                <c:pt idx="18">
                  <c:v>3.1583663738809187</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Andalucía</c:v>
                </c:pt>
                <c:pt idx="2">
                  <c:v>Extremadura</c:v>
                </c:pt>
                <c:pt idx="3">
                  <c:v>Castilla - La Mancha</c:v>
                </c:pt>
                <c:pt idx="4">
                  <c:v>Balears, Illes</c:v>
                </c:pt>
                <c:pt idx="5">
                  <c:v>Cataluña</c:v>
                </c:pt>
                <c:pt idx="6">
                  <c:v>País Vasco</c:v>
                </c:pt>
                <c:pt idx="7">
                  <c:v>Rioja, La</c:v>
                </c:pt>
                <c:pt idx="8">
                  <c:v>Madrid, Comunidad de</c:v>
                </c:pt>
                <c:pt idx="9">
                  <c:v>TOTAL</c:v>
                </c:pt>
                <c:pt idx="10">
                  <c:v>Comunitat Valenciana</c:v>
                </c:pt>
                <c:pt idx="11">
                  <c:v>Murcia, Región de</c:v>
                </c:pt>
                <c:pt idx="12">
                  <c:v>Aragón</c:v>
                </c:pt>
                <c:pt idx="13">
                  <c:v>Ceuta y Melilla</c:v>
                </c:pt>
                <c:pt idx="14">
                  <c:v>Navarra, Comunidad Foral de</c:v>
                </c:pt>
                <c:pt idx="15">
                  <c:v>Cantabria</c:v>
                </c:pt>
                <c:pt idx="16">
                  <c:v>Asturias, Principado de</c:v>
                </c:pt>
                <c:pt idx="17">
                  <c:v>Canarias</c:v>
                </c:pt>
                <c:pt idx="18">
                  <c:v>Galicia</c:v>
                </c:pt>
              </c:strCache>
            </c:strRef>
          </c:cat>
          <c:val>
            <c:numRef>
              <c:f>'34bdictcasaad'!$AX$11:$AX$29</c:f>
              <c:numCache>
                <c:formatCode>0.00</c:formatCode>
                <c:ptCount val="19"/>
                <c:pt idx="0">
                  <c:v>43.62473837944755</c:v>
                </c:pt>
                <c:pt idx="1">
                  <c:v>42.971979843113658</c:v>
                </c:pt>
                <c:pt idx="2">
                  <c:v>42.712054640769786</c:v>
                </c:pt>
                <c:pt idx="3">
                  <c:v>41.843885012900174</c:v>
                </c:pt>
                <c:pt idx="4">
                  <c:v>39.973358705994293</c:v>
                </c:pt>
                <c:pt idx="5">
                  <c:v>39.627494006437288</c:v>
                </c:pt>
                <c:pt idx="6">
                  <c:v>39.166163294070273</c:v>
                </c:pt>
                <c:pt idx="7">
                  <c:v>38.962862318840578</c:v>
                </c:pt>
                <c:pt idx="8">
                  <c:v>38.450770197046957</c:v>
                </c:pt>
                <c:pt idx="9">
                  <c:v>36.62456378353496</c:v>
                </c:pt>
                <c:pt idx="10">
                  <c:v>34.727193096510618</c:v>
                </c:pt>
                <c:pt idx="11">
                  <c:v>34.220084421321289</c:v>
                </c:pt>
                <c:pt idx="12">
                  <c:v>32.772208168066875</c:v>
                </c:pt>
                <c:pt idx="13">
                  <c:v>30.762903557474811</c:v>
                </c:pt>
                <c:pt idx="14">
                  <c:v>29.536360368994849</c:v>
                </c:pt>
                <c:pt idx="15">
                  <c:v>29.337725551895375</c:v>
                </c:pt>
                <c:pt idx="16">
                  <c:v>27.029668744710523</c:v>
                </c:pt>
                <c:pt idx="17">
                  <c:v>23.63835972919674</c:v>
                </c:pt>
                <c:pt idx="18">
                  <c:v>18.856556581069555</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'35ResolGraAltaBaj'!$AA$11:$AA$53</c:f>
              <c:numCache>
                <c:formatCode>m/d/yyyy</c:formatCode>
                <c:ptCount val="4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numCache>
            </c:numRef>
          </c:cat>
          <c:val>
            <c:numRef>
              <c:f>'35ResolGraAltaBaj'!$AB$11:$AB$53</c:f>
              <c:numCache>
                <c:formatCode>0</c:formatCode>
                <c:ptCount val="43"/>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'35ResolGraAltaBaj'!$AA$11:$AA$53</c:f>
              <c:numCache>
                <c:formatCode>m/d/yyyy</c:formatCode>
                <c:ptCount val="4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numCache>
            </c:numRef>
          </c:cat>
          <c:val>
            <c:numRef>
              <c:f>'35ResolGraAltaBaj'!$AC$11:$AC$53</c:f>
              <c:numCache>
                <c:formatCode>0</c:formatCode>
                <c:ptCount val="43"/>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5364</c:v>
                </c:pt>
                <c:pt idx="1">
                  <c:v>130611</c:v>
                </c:pt>
                <c:pt idx="2">
                  <c:v>67900</c:v>
                </c:pt>
                <c:pt idx="3">
                  <c:v>83143</c:v>
                </c:pt>
                <c:pt idx="4">
                  <c:v>91953</c:v>
                </c:pt>
                <c:pt idx="5">
                  <c:v>147140</c:v>
                </c:pt>
                <c:pt idx="6">
                  <c:v>421392</c:v>
                </c:pt>
                <c:pt idx="7">
                  <c:v>1051804</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412788</c:v>
                </c:pt>
                <c:pt idx="1">
                  <c:v>57082</c:v>
                </c:pt>
                <c:pt idx="2">
                  <c:v>50027</c:v>
                </c:pt>
                <c:pt idx="3">
                  <c:v>45845</c:v>
                </c:pt>
                <c:pt idx="4">
                  <c:v>73643</c:v>
                </c:pt>
                <c:pt idx="5">
                  <c:v>24265</c:v>
                </c:pt>
                <c:pt idx="6">
                  <c:v>160316</c:v>
                </c:pt>
                <c:pt idx="7">
                  <c:v>98535</c:v>
                </c:pt>
                <c:pt idx="8">
                  <c:v>375869</c:v>
                </c:pt>
                <c:pt idx="9">
                  <c:v>213180</c:v>
                </c:pt>
                <c:pt idx="10">
                  <c:v>58482</c:v>
                </c:pt>
                <c:pt idx="11">
                  <c:v>84538</c:v>
                </c:pt>
                <c:pt idx="12">
                  <c:v>253523</c:v>
                </c:pt>
                <c:pt idx="13">
                  <c:v>66558</c:v>
                </c:pt>
                <c:pt idx="14">
                  <c:v>21482</c:v>
                </c:pt>
                <c:pt idx="15">
                  <c:v>116519</c:v>
                </c:pt>
                <c:pt idx="16">
                  <c:v>14863</c:v>
                </c:pt>
                <c:pt idx="17">
                  <c:v>5557</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1251687</c:v>
                </c:pt>
                <c:pt idx="1">
                  <c:v>747620</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587</c:v>
                </c:pt>
                <c:pt idx="1">
                  <c:v>10421</c:v>
                </c:pt>
                <c:pt idx="2">
                  <c:v>6174</c:v>
                </c:pt>
                <c:pt idx="3">
                  <c:v>9042</c:v>
                </c:pt>
                <c:pt idx="4">
                  <c:v>8587</c:v>
                </c:pt>
                <c:pt idx="5">
                  <c:v>11730</c:v>
                </c:pt>
                <c:pt idx="6">
                  <c:v>39702</c:v>
                </c:pt>
                <c:pt idx="7">
                  <c:v>186302</c:v>
                </c:pt>
              </c:numCache>
            </c:numRef>
          </c:val>
          <c:extLst>
            <c:ext xmlns:c15="http://schemas.microsoft.com/office/drawing/2012/chart" uri="{02D57815-91ED-43cb-92C2-25804820EDAC}">
              <c15:datalabelsRange>
                <c15:f>'36aperfresol_graf'!$V$12:$AC$12</c15:f>
                <c15:dlblRangeCache>
                  <c:ptCount val="8"/>
                  <c:pt idx="0">
                    <c:v>25%</c:v>
                  </c:pt>
                  <c:pt idx="1">
                    <c:v>25%</c:v>
                  </c:pt>
                  <c:pt idx="2">
                    <c:v>24%</c:v>
                  </c:pt>
                  <c:pt idx="3">
                    <c:v>25%</c:v>
                  </c:pt>
                  <c:pt idx="4">
                    <c:v>20%</c:v>
                  </c:pt>
                  <c:pt idx="5">
                    <c:v>16%</c:v>
                  </c:pt>
                  <c:pt idx="6">
                    <c:v>15%</c:v>
                  </c:pt>
                  <c:pt idx="7">
                    <c:v>24%</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804</c:v>
                </c:pt>
                <c:pt idx="1">
                  <c:v>12278</c:v>
                </c:pt>
                <c:pt idx="2">
                  <c:v>7943</c:v>
                </c:pt>
                <c:pt idx="3">
                  <c:v>11687</c:v>
                </c:pt>
                <c:pt idx="4">
                  <c:v>13116</c:v>
                </c:pt>
                <c:pt idx="5">
                  <c:v>21274</c:v>
                </c:pt>
                <c:pt idx="6">
                  <c:v>68483</c:v>
                </c:pt>
                <c:pt idx="7">
                  <c:v>241055</c:v>
                </c:pt>
              </c:numCache>
            </c:numRef>
          </c:val>
          <c:extLst>
            <c:ext xmlns:c15="http://schemas.microsoft.com/office/drawing/2012/chart" uri="{02D57815-91ED-43cb-92C2-25804820EDAC}">
              <c15:datalabelsRange>
                <c15:f>'36aperfresol_graf'!$V$13:$AC$13</c15:f>
                <c15:dlblRangeCache>
                  <c:ptCount val="8"/>
                  <c:pt idx="0">
                    <c:v>34%</c:v>
                  </c:pt>
                  <c:pt idx="1">
                    <c:v>29%</c:v>
                  </c:pt>
                  <c:pt idx="2">
                    <c:v>30%</c:v>
                  </c:pt>
                  <c:pt idx="3">
                    <c:v>32%</c:v>
                  </c:pt>
                  <c:pt idx="4">
                    <c:v>30%</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381</c:v>
                </c:pt>
                <c:pt idx="1">
                  <c:v>8986</c:v>
                </c:pt>
                <c:pt idx="2">
                  <c:v>7226</c:v>
                </c:pt>
                <c:pt idx="3">
                  <c:v>9914</c:v>
                </c:pt>
                <c:pt idx="4">
                  <c:v>13318</c:v>
                </c:pt>
                <c:pt idx="5">
                  <c:v>23650</c:v>
                </c:pt>
                <c:pt idx="6">
                  <c:v>85322</c:v>
                </c:pt>
                <c:pt idx="7">
                  <c:v>212580</c:v>
                </c:pt>
              </c:numCache>
            </c:numRef>
          </c:val>
          <c:extLst>
            <c:ext xmlns:c15="http://schemas.microsoft.com/office/drawing/2012/chart" uri="{02D57815-91ED-43cb-92C2-25804820EDAC}">
              <c15:datalabelsRange>
                <c15:f>'36aperfresol_graf'!$V$14:$AC$14</c15:f>
                <c15:dlblRangeCache>
                  <c:ptCount val="8"/>
                  <c:pt idx="0">
                    <c:v>16%</c:v>
                  </c:pt>
                  <c:pt idx="1">
                    <c:v>21%</c:v>
                  </c:pt>
                  <c:pt idx="2">
                    <c:v>28%</c:v>
                  </c:pt>
                  <c:pt idx="3">
                    <c:v>28%</c:v>
                  </c:pt>
                  <c:pt idx="4">
                    <c:v>31%</c:v>
                  </c:pt>
                  <c:pt idx="5">
                    <c:v>32%</c:v>
                  </c:pt>
                  <c:pt idx="6">
                    <c:v>32%</c:v>
                  </c:pt>
                  <c:pt idx="7">
                    <c:v>28%</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597</c:v>
                </c:pt>
                <c:pt idx="1">
                  <c:v>10721</c:v>
                </c:pt>
                <c:pt idx="2">
                  <c:v>4764</c:v>
                </c:pt>
                <c:pt idx="3">
                  <c:v>5395</c:v>
                </c:pt>
                <c:pt idx="4">
                  <c:v>8334</c:v>
                </c:pt>
                <c:pt idx="5">
                  <c:v>16733</c:v>
                </c:pt>
                <c:pt idx="6">
                  <c:v>70645</c:v>
                </c:pt>
                <c:pt idx="7">
                  <c:v>123936</c:v>
                </c:pt>
              </c:numCache>
            </c:numRef>
          </c:val>
          <c:extLst>
            <c:ext xmlns:c15="http://schemas.microsoft.com/office/drawing/2012/chart" uri="{02D57815-91ED-43cb-92C2-25804820EDAC}">
              <c15:datalabelsRange>
                <c15:f>'36aperfresol_graf'!$V$15:$AC$15</c15:f>
                <c15:dlblRangeCache>
                  <c:ptCount val="8"/>
                  <c:pt idx="0">
                    <c:v>25%</c:v>
                  </c:pt>
                  <c:pt idx="1">
                    <c:v>25%</c:v>
                  </c:pt>
                  <c:pt idx="2">
                    <c:v>18%</c:v>
                  </c:pt>
                  <c:pt idx="3">
                    <c:v>15%</c:v>
                  </c:pt>
                  <c:pt idx="4">
                    <c:v>19%</c:v>
                  </c:pt>
                  <c:pt idx="5">
                    <c:v>23%</c:v>
                  </c:pt>
                  <c:pt idx="6">
                    <c:v>27%</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724</c:v>
                </c:pt>
                <c:pt idx="1">
                  <c:v>22143</c:v>
                </c:pt>
                <c:pt idx="2">
                  <c:v>9560</c:v>
                </c:pt>
                <c:pt idx="3">
                  <c:v>11142</c:v>
                </c:pt>
                <c:pt idx="4">
                  <c:v>9711</c:v>
                </c:pt>
                <c:pt idx="5">
                  <c:v>12916</c:v>
                </c:pt>
                <c:pt idx="6">
                  <c:v>29544</c:v>
                </c:pt>
                <c:pt idx="7">
                  <c:v>59554</c:v>
                </c:pt>
              </c:numCache>
            </c:numRef>
          </c:val>
          <c:extLst>
            <c:ext xmlns:c15="http://schemas.microsoft.com/office/drawing/2012/chart" uri="{02D57815-91ED-43cb-92C2-25804820EDAC}">
              <c15:datalabelsRange>
                <c15:f>'36aperfresol_graf'!$V$17:$AC$17</c15:f>
                <c15:dlblRangeCache>
                  <c:ptCount val="8"/>
                  <c:pt idx="0">
                    <c:v>24%</c:v>
                  </c:pt>
                  <c:pt idx="1">
                    <c:v>25%</c:v>
                  </c:pt>
                  <c:pt idx="2">
                    <c:v>23%</c:v>
                  </c:pt>
                  <c:pt idx="3">
                    <c:v>24%</c:v>
                  </c:pt>
                  <c:pt idx="4">
                    <c:v>20%</c:v>
                  </c:pt>
                  <c:pt idx="5">
                    <c:v>18%</c:v>
                  </c:pt>
                  <c:pt idx="6">
                    <c:v>19%</c:v>
                  </c:pt>
                  <c:pt idx="7">
                    <c:v>21%</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1109</c:v>
                </c:pt>
                <c:pt idx="1">
                  <c:v>30358</c:v>
                </c:pt>
                <c:pt idx="2">
                  <c:v>12501</c:v>
                </c:pt>
                <c:pt idx="3">
                  <c:v>15426</c:v>
                </c:pt>
                <c:pt idx="4">
                  <c:v>15754</c:v>
                </c:pt>
                <c:pt idx="5">
                  <c:v>23098</c:v>
                </c:pt>
                <c:pt idx="6">
                  <c:v>46297</c:v>
                </c:pt>
                <c:pt idx="7">
                  <c:v>82989</c:v>
                </c:pt>
              </c:numCache>
            </c:numRef>
          </c:val>
          <c:extLst>
            <c:ext xmlns:c15="http://schemas.microsoft.com/office/drawing/2012/chart" uri="{02D57815-91ED-43cb-92C2-25804820EDAC}">
              <c15:datalabelsRange>
                <c15:f>'36aperfresol_graf'!$V$18:$AC$18</c15:f>
                <c15:dlblRangeCache>
                  <c:ptCount val="8"/>
                  <c:pt idx="0">
                    <c:v>37%</c:v>
                  </c:pt>
                  <c:pt idx="1">
                    <c:v>34%</c:v>
                  </c:pt>
                  <c:pt idx="2">
                    <c:v>30%</c:v>
                  </c:pt>
                  <c:pt idx="3">
                    <c:v>33%</c:v>
                  </c:pt>
                  <c:pt idx="4">
                    <c:v>32%</c:v>
                  </c:pt>
                  <c:pt idx="5">
                    <c:v>31%</c:v>
                  </c:pt>
                  <c:pt idx="6">
                    <c:v>29%</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429</c:v>
                </c:pt>
                <c:pt idx="1">
                  <c:v>20663</c:v>
                </c:pt>
                <c:pt idx="2">
                  <c:v>12287</c:v>
                </c:pt>
                <c:pt idx="3">
                  <c:v>13945</c:v>
                </c:pt>
                <c:pt idx="4">
                  <c:v>15330</c:v>
                </c:pt>
                <c:pt idx="5">
                  <c:v>23341</c:v>
                </c:pt>
                <c:pt idx="6">
                  <c:v>45588</c:v>
                </c:pt>
                <c:pt idx="7">
                  <c:v>83270</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30%</c:v>
                  </c:pt>
                  <c:pt idx="4">
                    <c:v>32%</c:v>
                  </c:pt>
                  <c:pt idx="5">
                    <c:v>32%</c:v>
                  </c:pt>
                  <c:pt idx="6">
                    <c:v>29%</c:v>
                  </c:pt>
                  <c:pt idx="7">
                    <c:v>29%</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733</c:v>
                </c:pt>
                <c:pt idx="1">
                  <c:v>15041</c:v>
                </c:pt>
                <c:pt idx="2">
                  <c:v>7445</c:v>
                </c:pt>
                <c:pt idx="3">
                  <c:v>6592</c:v>
                </c:pt>
                <c:pt idx="4">
                  <c:v>7803</c:v>
                </c:pt>
                <c:pt idx="5">
                  <c:v>14398</c:v>
                </c:pt>
                <c:pt idx="6">
                  <c:v>35811</c:v>
                </c:pt>
                <c:pt idx="7">
                  <c:v>62118</c:v>
                </c:pt>
              </c:numCache>
            </c:numRef>
          </c:val>
          <c:extLst>
            <c:ext xmlns:c15="http://schemas.microsoft.com/office/drawing/2012/chart" uri="{02D57815-91ED-43cb-92C2-25804820EDAC}">
              <c15:datalabelsRange>
                <c15:f>'36aperfresol_graf'!$V$20:$AC$20</c15:f>
                <c15:dlblRangeCache>
                  <c:ptCount val="8"/>
                  <c:pt idx="0">
                    <c:v>24%</c:v>
                  </c:pt>
                  <c:pt idx="1">
                    <c:v>17%</c:v>
                  </c:pt>
                  <c:pt idx="2">
                    <c:v>18%</c:v>
                  </c:pt>
                  <c:pt idx="3">
                    <c:v>14%</c:v>
                  </c:pt>
                  <c:pt idx="4">
                    <c:v>16%</c:v>
                  </c:pt>
                  <c:pt idx="5">
                    <c:v>20%</c:v>
                  </c:pt>
                  <c:pt idx="6">
                    <c:v>23%</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587</c:v>
                </c:pt>
                <c:pt idx="1">
                  <c:v>10421</c:v>
                </c:pt>
                <c:pt idx="2">
                  <c:v>6174</c:v>
                </c:pt>
                <c:pt idx="3">
                  <c:v>9042</c:v>
                </c:pt>
                <c:pt idx="4">
                  <c:v>8587</c:v>
                </c:pt>
                <c:pt idx="5">
                  <c:v>11730</c:v>
                </c:pt>
                <c:pt idx="6">
                  <c:v>39702</c:v>
                </c:pt>
                <c:pt idx="7">
                  <c:v>186302</c:v>
                </c:pt>
              </c:numCache>
            </c:numRef>
          </c:val>
          <c:extLst>
            <c:ext xmlns:c15="http://schemas.microsoft.com/office/drawing/2012/chart" uri="{02D57815-91ED-43cb-92C2-25804820EDAC}">
              <c15:datalabelsRange>
                <c15:f>'36bperfresol_graf'!$V$12:$AC$12</c15:f>
                <c15:dlblRangeCache>
                  <c:ptCount val="8"/>
                  <c:pt idx="0">
                    <c:v>33%</c:v>
                  </c:pt>
                  <c:pt idx="1">
                    <c:v>33%</c:v>
                  </c:pt>
                  <c:pt idx="2">
                    <c:v>29%</c:v>
                  </c:pt>
                  <c:pt idx="3">
                    <c:v>30%</c:v>
                  </c:pt>
                  <c:pt idx="4">
                    <c:v>25%</c:v>
                  </c:pt>
                  <c:pt idx="5">
                    <c:v>21%</c:v>
                  </c:pt>
                  <c:pt idx="6">
                    <c:v>21%</c:v>
                  </c:pt>
                  <c:pt idx="7">
                    <c:v>29%</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804</c:v>
                </c:pt>
                <c:pt idx="1">
                  <c:v>12278</c:v>
                </c:pt>
                <c:pt idx="2">
                  <c:v>7943</c:v>
                </c:pt>
                <c:pt idx="3">
                  <c:v>11687</c:v>
                </c:pt>
                <c:pt idx="4">
                  <c:v>13116</c:v>
                </c:pt>
                <c:pt idx="5">
                  <c:v>21274</c:v>
                </c:pt>
                <c:pt idx="6">
                  <c:v>68483</c:v>
                </c:pt>
                <c:pt idx="7">
                  <c:v>241055</c:v>
                </c:pt>
              </c:numCache>
            </c:numRef>
          </c:val>
          <c:extLst>
            <c:ext xmlns:c15="http://schemas.microsoft.com/office/drawing/2012/chart" uri="{02D57815-91ED-43cb-92C2-25804820EDAC}">
              <c15:datalabelsRange>
                <c15:f>'36bperfresol_graf'!$V$13:$AC$13</c15:f>
                <c15:dlblRangeCache>
                  <c:ptCount val="8"/>
                  <c:pt idx="0">
                    <c:v>45%</c:v>
                  </c:pt>
                  <c:pt idx="1">
                    <c:v>39%</c:v>
                  </c:pt>
                  <c:pt idx="2">
                    <c:v>37%</c:v>
                  </c:pt>
                  <c:pt idx="3">
                    <c:v>38%</c:v>
                  </c:pt>
                  <c:pt idx="4">
                    <c:v>37%</c:v>
                  </c:pt>
                  <c:pt idx="5">
                    <c:v>38%</c:v>
                  </c:pt>
                  <c:pt idx="6">
                    <c:v>35%</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381</c:v>
                </c:pt>
                <c:pt idx="1">
                  <c:v>8986</c:v>
                </c:pt>
                <c:pt idx="2">
                  <c:v>7226</c:v>
                </c:pt>
                <c:pt idx="3">
                  <c:v>9914</c:v>
                </c:pt>
                <c:pt idx="4">
                  <c:v>13318</c:v>
                </c:pt>
                <c:pt idx="5">
                  <c:v>23650</c:v>
                </c:pt>
                <c:pt idx="6">
                  <c:v>85322</c:v>
                </c:pt>
                <c:pt idx="7">
                  <c:v>212580</c:v>
                </c:pt>
              </c:numCache>
            </c:numRef>
          </c:val>
          <c:extLst>
            <c:ext xmlns:c15="http://schemas.microsoft.com/office/drawing/2012/chart" uri="{02D57815-91ED-43cb-92C2-25804820EDAC}">
              <c15:datalabelsRange>
                <c15:f>'36bperfresol_graf'!$V$14:$AC$14</c15:f>
                <c15:dlblRangeCache>
                  <c:ptCount val="8"/>
                  <c:pt idx="0">
                    <c:v>22%</c:v>
                  </c:pt>
                  <c:pt idx="1">
                    <c:v>28%</c:v>
                  </c:pt>
                  <c:pt idx="2">
                    <c:v>34%</c:v>
                  </c:pt>
                  <c:pt idx="3">
                    <c:v>32%</c:v>
                  </c:pt>
                  <c:pt idx="4">
                    <c:v>38%</c:v>
                  </c:pt>
                  <c:pt idx="5">
                    <c:v>42%</c:v>
                  </c:pt>
                  <c:pt idx="6">
                    <c:v>44%</c:v>
                  </c:pt>
                  <c:pt idx="7">
                    <c:v>33%</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724</c:v>
                </c:pt>
                <c:pt idx="1">
                  <c:v>22143</c:v>
                </c:pt>
                <c:pt idx="2">
                  <c:v>9560</c:v>
                </c:pt>
                <c:pt idx="3">
                  <c:v>11142</c:v>
                </c:pt>
                <c:pt idx="4">
                  <c:v>9711</c:v>
                </c:pt>
                <c:pt idx="5">
                  <c:v>12916</c:v>
                </c:pt>
                <c:pt idx="6">
                  <c:v>29544</c:v>
                </c:pt>
                <c:pt idx="7">
                  <c:v>59554</c:v>
                </c:pt>
              </c:numCache>
            </c:numRef>
          </c:val>
          <c:extLst>
            <c:ext xmlns:c15="http://schemas.microsoft.com/office/drawing/2012/chart" uri="{02D57815-91ED-43cb-92C2-25804820EDAC}">
              <c15:datalabelsRange>
                <c15:f>'36bperfresol_graf'!$V$17:$AC$17</c15:f>
                <c15:dlblRangeCache>
                  <c:ptCount val="8"/>
                  <c:pt idx="0">
                    <c:v>32%</c:v>
                  </c:pt>
                  <c:pt idx="1">
                    <c:v>30%</c:v>
                  </c:pt>
                  <c:pt idx="2">
                    <c:v>28%</c:v>
                  </c:pt>
                  <c:pt idx="3">
                    <c:v>28%</c:v>
                  </c:pt>
                  <c:pt idx="4">
                    <c:v>24%</c:v>
                  </c:pt>
                  <c:pt idx="5">
                    <c:v>22%</c:v>
                  </c:pt>
                  <c:pt idx="6">
                    <c:v>24%</c:v>
                  </c:pt>
                  <c:pt idx="7">
                    <c:v>26%</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1109</c:v>
                </c:pt>
                <c:pt idx="1">
                  <c:v>30358</c:v>
                </c:pt>
                <c:pt idx="2">
                  <c:v>12501</c:v>
                </c:pt>
                <c:pt idx="3">
                  <c:v>15426</c:v>
                </c:pt>
                <c:pt idx="4">
                  <c:v>15754</c:v>
                </c:pt>
                <c:pt idx="5">
                  <c:v>23098</c:v>
                </c:pt>
                <c:pt idx="6">
                  <c:v>46297</c:v>
                </c:pt>
                <c:pt idx="7">
                  <c:v>82989</c:v>
                </c:pt>
              </c:numCache>
            </c:numRef>
          </c:val>
          <c:extLst>
            <c:ext xmlns:c15="http://schemas.microsoft.com/office/drawing/2012/chart" uri="{02D57815-91ED-43cb-92C2-25804820EDAC}">
              <c15:datalabelsRange>
                <c15:f>'36bperfresol_graf'!$V$18:$AC$18</c15:f>
                <c15:dlblRangeCache>
                  <c:ptCount val="8"/>
                  <c:pt idx="0">
                    <c:v>49%</c:v>
                  </c:pt>
                  <c:pt idx="1">
                    <c:v>41%</c:v>
                  </c:pt>
                  <c:pt idx="2">
                    <c:v>36%</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429</c:v>
                </c:pt>
                <c:pt idx="1">
                  <c:v>20663</c:v>
                </c:pt>
                <c:pt idx="2">
                  <c:v>12287</c:v>
                </c:pt>
                <c:pt idx="3">
                  <c:v>13945</c:v>
                </c:pt>
                <c:pt idx="4">
                  <c:v>15330</c:v>
                </c:pt>
                <c:pt idx="5">
                  <c:v>23341</c:v>
                </c:pt>
                <c:pt idx="6">
                  <c:v>45588</c:v>
                </c:pt>
                <c:pt idx="7">
                  <c:v>83270</c:v>
                </c:pt>
              </c:numCache>
            </c:numRef>
          </c:val>
          <c:extLst>
            <c:ext xmlns:c15="http://schemas.microsoft.com/office/drawing/2012/chart" uri="{02D57815-91ED-43cb-92C2-25804820EDAC}">
              <c15:datalabelsRange>
                <c15:f>'36bperfresol_graf'!$V$19:$AC$19</c15:f>
                <c15:dlblRangeCache>
                  <c:ptCount val="8"/>
                  <c:pt idx="0">
                    <c:v>19%</c:v>
                  </c:pt>
                  <c:pt idx="1">
                    <c:v>28%</c:v>
                  </c:pt>
                  <c:pt idx="2">
                    <c:v>36%</c:v>
                  </c:pt>
                  <c:pt idx="3">
                    <c:v>34%</c:v>
                  </c:pt>
                  <c:pt idx="4">
                    <c:v>38%</c:v>
                  </c:pt>
                  <c:pt idx="5">
                    <c:v>39%</c:v>
                  </c:pt>
                  <c:pt idx="6">
                    <c:v>38%</c:v>
                  </c:pt>
                  <c:pt idx="7">
                    <c:v>37%</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78.664341818558313</c:v>
                </c:pt>
                <c:pt idx="1">
                  <c:v>43.963059486121068</c:v>
                </c:pt>
                <c:pt idx="2">
                  <c:v>60.964581763376039</c:v>
                </c:pt>
                <c:pt idx="3">
                  <c:v>52.662823876366836</c:v>
                </c:pt>
                <c:pt idx="4">
                  <c:v>36.185319794671962</c:v>
                </c:pt>
                <c:pt idx="5">
                  <c:v>66.606574761399784</c:v>
                </c:pt>
                <c:pt idx="6">
                  <c:v>46.419570998873496</c:v>
                </c:pt>
                <c:pt idx="7">
                  <c:v>70.782939547170557</c:v>
                </c:pt>
                <c:pt idx="8">
                  <c:v>43.995322220552168</c:v>
                </c:pt>
                <c:pt idx="9">
                  <c:v>47.164271684069057</c:v>
                </c:pt>
                <c:pt idx="10">
                  <c:v>39.139189529322927</c:v>
                </c:pt>
                <c:pt idx="11">
                  <c:v>64.020609292154688</c:v>
                </c:pt>
                <c:pt idx="12">
                  <c:v>69.859197671839922</c:v>
                </c:pt>
                <c:pt idx="13">
                  <c:v>50.862631068816633</c:v>
                </c:pt>
                <c:pt idx="14">
                  <c:v>44.305876087342448</c:v>
                </c:pt>
                <c:pt idx="15">
                  <c:v>54.344683990822439</c:v>
                </c:pt>
                <c:pt idx="16">
                  <c:v>84.26220244402063</c:v>
                </c:pt>
                <c:pt idx="17">
                  <c:v>62.033620336203363</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1.2151331610875018</c:v>
                </c:pt>
                <c:pt idx="1">
                  <c:v>16.684448953177199</c:v>
                </c:pt>
                <c:pt idx="2">
                  <c:v>11.273078372268275</c:v>
                </c:pt>
                <c:pt idx="3">
                  <c:v>1.4956241980888183</c:v>
                </c:pt>
                <c:pt idx="4">
                  <c:v>27.951590542920304</c:v>
                </c:pt>
                <c:pt idx="5">
                  <c:v>0.69989395546129374</c:v>
                </c:pt>
                <c:pt idx="6">
                  <c:v>31.214651538202467</c:v>
                </c:pt>
                <c:pt idx="7">
                  <c:v>11.055583483652207</c:v>
                </c:pt>
                <c:pt idx="8">
                  <c:v>8.7382093196323769</c:v>
                </c:pt>
                <c:pt idx="9">
                  <c:v>9.8658120541714052</c:v>
                </c:pt>
                <c:pt idx="10">
                  <c:v>45.335560487838364</c:v>
                </c:pt>
                <c:pt idx="11">
                  <c:v>16.339653915665657</c:v>
                </c:pt>
                <c:pt idx="12">
                  <c:v>10.791862333529162</c:v>
                </c:pt>
                <c:pt idx="13">
                  <c:v>2.6345933562428407</c:v>
                </c:pt>
                <c:pt idx="14">
                  <c:v>12.395703887804013</c:v>
                </c:pt>
                <c:pt idx="15">
                  <c:v>1.3786551037528934</c:v>
                </c:pt>
                <c:pt idx="16">
                  <c:v>7.3603164512255423</c:v>
                </c:pt>
                <c:pt idx="17">
                  <c:v>0.1025010250102501</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20.117701318198289</c:v>
                </c:pt>
                <c:pt idx="1">
                  <c:v>39.352491560701729</c:v>
                </c:pt>
                <c:pt idx="2">
                  <c:v>27.708176337603618</c:v>
                </c:pt>
                <c:pt idx="3">
                  <c:v>45.841551925544344</c:v>
                </c:pt>
                <c:pt idx="4">
                  <c:v>35.863089662407731</c:v>
                </c:pt>
                <c:pt idx="5">
                  <c:v>32.693531283138917</c:v>
                </c:pt>
                <c:pt idx="6">
                  <c:v>20.861834694043459</c:v>
                </c:pt>
                <c:pt idx="7">
                  <c:v>18.140777321071255</c:v>
                </c:pt>
                <c:pt idx="8">
                  <c:v>47.235674300441019</c:v>
                </c:pt>
                <c:pt idx="9">
                  <c:v>42.681277783521139</c:v>
                </c:pt>
                <c:pt idx="10">
                  <c:v>15.525249982838707</c:v>
                </c:pt>
                <c:pt idx="11">
                  <c:v>19.506934667345654</c:v>
                </c:pt>
                <c:pt idx="12">
                  <c:v>19.317036731549603</c:v>
                </c:pt>
                <c:pt idx="13">
                  <c:v>46.497488765530001</c:v>
                </c:pt>
                <c:pt idx="14">
                  <c:v>43.107580330197052</c:v>
                </c:pt>
                <c:pt idx="15">
                  <c:v>37.139796031818229</c:v>
                </c:pt>
                <c:pt idx="16">
                  <c:v>8.3774811047538318</c:v>
                </c:pt>
                <c:pt idx="17">
                  <c:v>37.863878638786389</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2.823702155896596E-3</c:v>
                </c:pt>
                <c:pt idx="1">
                  <c:v>0</c:v>
                </c:pt>
                <c:pt idx="2">
                  <c:v>5.4163526752072345E-2</c:v>
                </c:pt>
                <c:pt idx="3">
                  <c:v>0</c:v>
                </c:pt>
                <c:pt idx="4">
                  <c:v>0</c:v>
                </c:pt>
                <c:pt idx="5">
                  <c:v>0</c:v>
                </c:pt>
                <c:pt idx="6">
                  <c:v>1.5039427688805789</c:v>
                </c:pt>
                <c:pt idx="7">
                  <c:v>2.06996481059822E-2</c:v>
                </c:pt>
                <c:pt idx="8">
                  <c:v>3.0794159374438648E-2</c:v>
                </c:pt>
                <c:pt idx="9">
                  <c:v>0.28863847823839556</c:v>
                </c:pt>
                <c:pt idx="10">
                  <c:v>0</c:v>
                </c:pt>
                <c:pt idx="11">
                  <c:v>0.13280212483399734</c:v>
                </c:pt>
                <c:pt idx="12">
                  <c:v>3.1903263081310522E-2</c:v>
                </c:pt>
                <c:pt idx="13">
                  <c:v>5.286809410520751E-3</c:v>
                </c:pt>
                <c:pt idx="14">
                  <c:v>0.19083969465648856</c:v>
                </c:pt>
                <c:pt idx="15">
                  <c:v>7.1368648736064362</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71.920791700896018</c:v>
                </c:pt>
                <c:pt idx="1">
                  <c:v>45.639464068209499</c:v>
                </c:pt>
                <c:pt idx="2">
                  <c:v>57.958100293866714</c:v>
                </c:pt>
                <c:pt idx="3">
                  <c:v>55.32179316466933</c:v>
                </c:pt>
                <c:pt idx="4">
                  <c:v>39.551208285385499</c:v>
                </c:pt>
                <c:pt idx="5">
                  <c:v>72.747076358633336</c:v>
                </c:pt>
                <c:pt idx="6">
                  <c:v>43.849398860999791</c:v>
                </c:pt>
                <c:pt idx="7">
                  <c:v>61.917629822562269</c:v>
                </c:pt>
                <c:pt idx="8">
                  <c:v>50.776380732788127</c:v>
                </c:pt>
                <c:pt idx="9">
                  <c:v>45.500331345261763</c:v>
                </c:pt>
                <c:pt idx="10">
                  <c:v>41.514379322897703</c:v>
                </c:pt>
                <c:pt idx="11">
                  <c:v>64.781206817134958</c:v>
                </c:pt>
                <c:pt idx="12">
                  <c:v>65.803090528494479</c:v>
                </c:pt>
                <c:pt idx="13">
                  <c:v>48.853679030128433</c:v>
                </c:pt>
                <c:pt idx="14">
                  <c:v>48.159960745829245</c:v>
                </c:pt>
                <c:pt idx="15">
                  <c:v>58.381115807977231</c:v>
                </c:pt>
                <c:pt idx="16">
                  <c:v>73.612250478534321</c:v>
                </c:pt>
                <c:pt idx="17">
                  <c:v>55.851755526657996</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2.5199167032841068</c:v>
                </c:pt>
                <c:pt idx="1">
                  <c:v>24.013398294762485</c:v>
                </c:pt>
                <c:pt idx="2">
                  <c:v>15.83088444402313</c:v>
                </c:pt>
                <c:pt idx="3">
                  <c:v>3.4176653351087438</c:v>
                </c:pt>
                <c:pt idx="4">
                  <c:v>23.509781357882623</c:v>
                </c:pt>
                <c:pt idx="5">
                  <c:v>1.1121302453565696</c:v>
                </c:pt>
                <c:pt idx="6">
                  <c:v>34.701539759544403</c:v>
                </c:pt>
                <c:pt idx="7">
                  <c:v>12.713657821911118</c:v>
                </c:pt>
                <c:pt idx="8">
                  <c:v>11.433151997694276</c:v>
                </c:pt>
                <c:pt idx="9">
                  <c:v>11.131728149620793</c:v>
                </c:pt>
                <c:pt idx="10">
                  <c:v>43.93884237349836</c:v>
                </c:pt>
                <c:pt idx="11">
                  <c:v>18.495317058191311</c:v>
                </c:pt>
                <c:pt idx="12">
                  <c:v>15.465578474492556</c:v>
                </c:pt>
                <c:pt idx="13">
                  <c:v>5.0174048733645424</c:v>
                </c:pt>
                <c:pt idx="14">
                  <c:v>17.811579980372915</c:v>
                </c:pt>
                <c:pt idx="15">
                  <c:v>2.7957979324488345</c:v>
                </c:pt>
                <c:pt idx="16">
                  <c:v>13.344271260596116</c:v>
                </c:pt>
                <c:pt idx="17">
                  <c:v>6.5019505851755532E-2</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25.551649695279217</c:v>
                </c:pt>
                <c:pt idx="1">
                  <c:v>30.347137637028016</c:v>
                </c:pt>
                <c:pt idx="2">
                  <c:v>26.106739975353115</c:v>
                </c:pt>
                <c:pt idx="3">
                  <c:v>41.260541500221926</c:v>
                </c:pt>
                <c:pt idx="4">
                  <c:v>36.939010356731877</c:v>
                </c:pt>
                <c:pt idx="5">
                  <c:v>26.140793396010089</c:v>
                </c:pt>
                <c:pt idx="6">
                  <c:v>20.164522252689306</c:v>
                </c:pt>
                <c:pt idx="7">
                  <c:v>25.316620543708286</c:v>
                </c:pt>
                <c:pt idx="8">
                  <c:v>37.680585077638071</c:v>
                </c:pt>
                <c:pt idx="9">
                  <c:v>42.986525292688313</c:v>
                </c:pt>
                <c:pt idx="10">
                  <c:v>14.546778303603931</c:v>
                </c:pt>
                <c:pt idx="11">
                  <c:v>16.465530477506526</c:v>
                </c:pt>
                <c:pt idx="12">
                  <c:v>18.653714984594398</c:v>
                </c:pt>
                <c:pt idx="13">
                  <c:v>46.116912735565961</c:v>
                </c:pt>
                <c:pt idx="14">
                  <c:v>33.734052993130518</c:v>
                </c:pt>
                <c:pt idx="15">
                  <c:v>30.469175072196879</c:v>
                </c:pt>
                <c:pt idx="16">
                  <c:v>13.043478260869565</c:v>
                </c:pt>
                <c:pt idx="17">
                  <c:v>44.083224967490246</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7.6419005406644629E-3</c:v>
                </c:pt>
                <c:pt idx="1">
                  <c:v>0</c:v>
                </c:pt>
                <c:pt idx="2">
                  <c:v>0.10427528675703858</c:v>
                </c:pt>
                <c:pt idx="3">
                  <c:v>0</c:v>
                </c:pt>
                <c:pt idx="4">
                  <c:v>0</c:v>
                </c:pt>
                <c:pt idx="5">
                  <c:v>0</c:v>
                </c:pt>
                <c:pt idx="6">
                  <c:v>1.2845391267665049</c:v>
                </c:pt>
                <c:pt idx="7">
                  <c:v>5.2091811818329808E-2</c:v>
                </c:pt>
                <c:pt idx="8">
                  <c:v>0.10988219187952589</c:v>
                </c:pt>
                <c:pt idx="9">
                  <c:v>0.3814152124291289</c:v>
                </c:pt>
                <c:pt idx="10">
                  <c:v>0</c:v>
                </c:pt>
                <c:pt idx="11">
                  <c:v>0.25794564716720403</c:v>
                </c:pt>
                <c:pt idx="12">
                  <c:v>7.7616012418561989E-2</c:v>
                </c:pt>
                <c:pt idx="13">
                  <c:v>1.2003360941063497E-2</c:v>
                </c:pt>
                <c:pt idx="14">
                  <c:v>0.29440628066732089</c:v>
                </c:pt>
                <c:pt idx="15">
                  <c:v>8.3539111873770562</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78.310096427131882</c:v>
                </c:pt>
                <c:pt idx="1">
                  <c:v>39.536725400910711</c:v>
                </c:pt>
                <c:pt idx="2">
                  <c:v>59.891451831750338</c:v>
                </c:pt>
                <c:pt idx="3">
                  <c:v>51.303186857839435</c:v>
                </c:pt>
                <c:pt idx="4">
                  <c:v>36.441923965553457</c:v>
                </c:pt>
                <c:pt idx="5">
                  <c:v>70.663608320809928</c:v>
                </c:pt>
                <c:pt idx="6">
                  <c:v>45.467170607365738</c:v>
                </c:pt>
                <c:pt idx="7">
                  <c:v>65.045874301425542</c:v>
                </c:pt>
                <c:pt idx="8">
                  <c:v>47.424498693029186</c:v>
                </c:pt>
                <c:pt idx="9">
                  <c:v>47.854563867729297</c:v>
                </c:pt>
                <c:pt idx="10">
                  <c:v>37.823869432165928</c:v>
                </c:pt>
                <c:pt idx="11">
                  <c:v>64.983839135036177</c:v>
                </c:pt>
                <c:pt idx="12">
                  <c:v>69.676633331641199</c:v>
                </c:pt>
                <c:pt idx="13">
                  <c:v>52.727435449948537</c:v>
                </c:pt>
                <c:pt idx="14">
                  <c:v>46.162267364067631</c:v>
                </c:pt>
                <c:pt idx="15">
                  <c:v>54.637618010167031</c:v>
                </c:pt>
                <c:pt idx="16">
                  <c:v>80.536277602523654</c:v>
                </c:pt>
                <c:pt idx="17">
                  <c:v>60.992108229988723</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1.2464214475438469</c:v>
                </c:pt>
                <c:pt idx="1">
                  <c:v>19.35755295980994</c:v>
                </c:pt>
                <c:pt idx="2">
                  <c:v>11.519674355495251</c:v>
                </c:pt>
                <c:pt idx="3">
                  <c:v>2.0665234805828061</c:v>
                </c:pt>
                <c:pt idx="4">
                  <c:v>25.761394664986348</c:v>
                </c:pt>
                <c:pt idx="5">
                  <c:v>0.79886102981887208</c:v>
                </c:pt>
                <c:pt idx="6">
                  <c:v>29.872549881339545</c:v>
                </c:pt>
                <c:pt idx="7">
                  <c:v>12.393532769492843</c:v>
                </c:pt>
                <c:pt idx="8">
                  <c:v>10.438581416593555</c:v>
                </c:pt>
                <c:pt idx="9">
                  <c:v>9.8597595878649109</c:v>
                </c:pt>
                <c:pt idx="10">
                  <c:v>44.454267256035365</c:v>
                </c:pt>
                <c:pt idx="11">
                  <c:v>15.176911415577358</c:v>
                </c:pt>
                <c:pt idx="12">
                  <c:v>10.088836996801868</c:v>
                </c:pt>
                <c:pt idx="13">
                  <c:v>2.0718664697722291</c:v>
                </c:pt>
                <c:pt idx="14">
                  <c:v>16.14158861452378</c:v>
                </c:pt>
                <c:pt idx="15">
                  <c:v>1.9259259259259258</c:v>
                </c:pt>
                <c:pt idx="16">
                  <c:v>8.3438485804416409</c:v>
                </c:pt>
                <c:pt idx="17">
                  <c:v>0.16910935738444194</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20.441415091414573</c:v>
                </c:pt>
                <c:pt idx="1">
                  <c:v>41.105721639279352</c:v>
                </c:pt>
                <c:pt idx="2">
                  <c:v>28.568521031207599</c:v>
                </c:pt>
                <c:pt idx="3">
                  <c:v>46.630289661577756</c:v>
                </c:pt>
                <c:pt idx="4">
                  <c:v>37.796681369460195</c:v>
                </c:pt>
                <c:pt idx="5">
                  <c:v>28.537530649371192</c:v>
                </c:pt>
                <c:pt idx="6">
                  <c:v>23.113298760657468</c:v>
                </c:pt>
                <c:pt idx="7">
                  <c:v>22.551627267565227</c:v>
                </c:pt>
                <c:pt idx="8">
                  <c:v>42.121543763171459</c:v>
                </c:pt>
                <c:pt idx="9">
                  <c:v>41.944432213464843</c:v>
                </c:pt>
                <c:pt idx="10">
                  <c:v>17.721863311798707</c:v>
                </c:pt>
                <c:pt idx="11">
                  <c:v>19.707674265610251</c:v>
                </c:pt>
                <c:pt idx="12">
                  <c:v>20.218285192141732</c:v>
                </c:pt>
                <c:pt idx="13">
                  <c:v>45.200698080279231</c:v>
                </c:pt>
                <c:pt idx="14">
                  <c:v>37.489356525970074</c:v>
                </c:pt>
                <c:pt idx="15">
                  <c:v>36.034858387799567</c:v>
                </c:pt>
                <c:pt idx="16">
                  <c:v>11.1198738170347</c:v>
                </c:pt>
                <c:pt idx="17">
                  <c:v>38.838782412626834</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2.0670339096912887E-3</c:v>
                </c:pt>
                <c:pt idx="1">
                  <c:v>0</c:v>
                </c:pt>
                <c:pt idx="2">
                  <c:v>2.0352781546811399E-2</c:v>
                </c:pt>
                <c:pt idx="3">
                  <c:v>0</c:v>
                </c:pt>
                <c:pt idx="4">
                  <c:v>0</c:v>
                </c:pt>
                <c:pt idx="5">
                  <c:v>0</c:v>
                </c:pt>
                <c:pt idx="6">
                  <c:v>1.5469807506372506</c:v>
                </c:pt>
                <c:pt idx="7">
                  <c:v>8.965661516392217E-3</c:v>
                </c:pt>
                <c:pt idx="8">
                  <c:v>1.5376127205795896E-2</c:v>
                </c:pt>
                <c:pt idx="9">
                  <c:v>0.34124433094095374</c:v>
                </c:pt>
                <c:pt idx="10">
                  <c:v>0</c:v>
                </c:pt>
                <c:pt idx="11">
                  <c:v>0.13157518377620778</c:v>
                </c:pt>
                <c:pt idx="12">
                  <c:v>1.6244479415198743E-2</c:v>
                </c:pt>
                <c:pt idx="13">
                  <c:v>0</c:v>
                </c:pt>
                <c:pt idx="14">
                  <c:v>0.20678749543851113</c:v>
                </c:pt>
                <c:pt idx="15">
                  <c:v>7.40159767610748</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84.77369176645054</c:v>
                </c:pt>
                <c:pt idx="1">
                  <c:v>46.975521923207943</c:v>
                </c:pt>
                <c:pt idx="2">
                  <c:v>63.732168850072782</c:v>
                </c:pt>
                <c:pt idx="3">
                  <c:v>52.387575336114978</c:v>
                </c:pt>
                <c:pt idx="4">
                  <c:v>32.446620266603752</c:v>
                </c:pt>
                <c:pt idx="5">
                  <c:v>51.465703971119133</c:v>
                </c:pt>
                <c:pt idx="6">
                  <c:v>49.011322310399152</c:v>
                </c:pt>
                <c:pt idx="7">
                  <c:v>83.238095238095241</c:v>
                </c:pt>
                <c:pt idx="8">
                  <c:v>36.914267506372767</c:v>
                </c:pt>
                <c:pt idx="9">
                  <c:v>47.769512253839856</c:v>
                </c:pt>
                <c:pt idx="10">
                  <c:v>38.269016576033543</c:v>
                </c:pt>
                <c:pt idx="11">
                  <c:v>62.22910216718266</c:v>
                </c:pt>
                <c:pt idx="12">
                  <c:v>74.796593104574271</c:v>
                </c:pt>
                <c:pt idx="13">
                  <c:v>50.400315741993687</c:v>
                </c:pt>
                <c:pt idx="14">
                  <c:v>41.27992183683439</c:v>
                </c:pt>
                <c:pt idx="15">
                  <c:v>51.722100494842316</c:v>
                </c:pt>
                <c:pt idx="16">
                  <c:v>99.302884615384613</c:v>
                </c:pt>
                <c:pt idx="17">
                  <c:v>69.284802043422729</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8.9923801410383836E-2</c:v>
                </c:pt>
                <c:pt idx="1">
                  <c:v>8.199912404496569</c:v>
                </c:pt>
                <c:pt idx="2">
                  <c:v>8.2620087336244534</c:v>
                </c:pt>
                <c:pt idx="3">
                  <c:v>0.16858431322965398</c:v>
                </c:pt>
                <c:pt idx="4">
                  <c:v>34.965199952813492</c:v>
                </c:pt>
                <c:pt idx="5">
                  <c:v>0</c:v>
                </c:pt>
                <c:pt idx="6">
                  <c:v>29.904739469073455</c:v>
                </c:pt>
                <c:pt idx="7">
                  <c:v>8.488262910798122</c:v>
                </c:pt>
                <c:pt idx="8">
                  <c:v>5.5742989953516267</c:v>
                </c:pt>
                <c:pt idx="9">
                  <c:v>8.8376907891569161</c:v>
                </c:pt>
                <c:pt idx="10">
                  <c:v>47.441525257157835</c:v>
                </c:pt>
                <c:pt idx="11">
                  <c:v>15.433896330809551</c:v>
                </c:pt>
                <c:pt idx="12">
                  <c:v>6.3267027674222431</c:v>
                </c:pt>
                <c:pt idx="13">
                  <c:v>1.1050969778980604</c:v>
                </c:pt>
                <c:pt idx="14">
                  <c:v>7.23009281875916</c:v>
                </c:pt>
                <c:pt idx="15">
                  <c:v>8.1242768162682485E-2</c:v>
                </c:pt>
                <c:pt idx="16">
                  <c:v>0.60096153846153844</c:v>
                </c:pt>
                <c:pt idx="17">
                  <c:v>6.3856960408684549E-2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15.136384432139081</c:v>
                </c:pt>
                <c:pt idx="1">
                  <c:v>44.824565672295492</c:v>
                </c:pt>
                <c:pt idx="2">
                  <c:v>27.953420669577874</c:v>
                </c:pt>
                <c:pt idx="3">
                  <c:v>47.443840350655371</c:v>
                </c:pt>
                <c:pt idx="4">
                  <c:v>32.588179780582756</c:v>
                </c:pt>
                <c:pt idx="5">
                  <c:v>48.534296028880867</c:v>
                </c:pt>
                <c:pt idx="6">
                  <c:v>19.462889618516172</c:v>
                </c:pt>
                <c:pt idx="7">
                  <c:v>8.2682763246143534</c:v>
                </c:pt>
                <c:pt idx="8">
                  <c:v>57.505810466336783</c:v>
                </c:pt>
                <c:pt idx="9">
                  <c:v>43.237517453897638</c:v>
                </c:pt>
                <c:pt idx="10">
                  <c:v>14.289458166808622</c:v>
                </c:pt>
                <c:pt idx="11">
                  <c:v>22.327805535971553</c:v>
                </c:pt>
                <c:pt idx="12">
                  <c:v>18.876704128003482</c:v>
                </c:pt>
                <c:pt idx="13">
                  <c:v>48.488949030221022</c:v>
                </c:pt>
                <c:pt idx="14">
                  <c:v>51.353199804592087</c:v>
                </c:pt>
                <c:pt idx="15">
                  <c:v>42.000049238041314</c:v>
                </c:pt>
                <c:pt idx="16">
                  <c:v>9.6153846153846159E-2</c:v>
                </c:pt>
                <c:pt idx="17">
                  <c:v>30.651340996168582</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5.2401746724890827E-2</c:v>
                </c:pt>
                <c:pt idx="3">
                  <c:v>0</c:v>
                </c:pt>
                <c:pt idx="4">
                  <c:v>0</c:v>
                </c:pt>
                <c:pt idx="5">
                  <c:v>0</c:v>
                </c:pt>
                <c:pt idx="6">
                  <c:v>1.6210486020112191</c:v>
                </c:pt>
                <c:pt idx="7">
                  <c:v>5.3655264922870555E-3</c:v>
                </c:pt>
                <c:pt idx="8">
                  <c:v>5.6230319388214127E-3</c:v>
                </c:pt>
                <c:pt idx="9">
                  <c:v>0.15527950310559005</c:v>
                </c:pt>
                <c:pt idx="10">
                  <c:v>0</c:v>
                </c:pt>
                <c:pt idx="11">
                  <c:v>9.1959660362321057E-3</c:v>
                </c:pt>
                <c:pt idx="12">
                  <c:v>0</c:v>
                </c:pt>
                <c:pt idx="13">
                  <c:v>5.6382498872350022E-3</c:v>
                </c:pt>
                <c:pt idx="14">
                  <c:v>0.13678553981436248</c:v>
                </c:pt>
                <c:pt idx="15">
                  <c:v>6.1966074989536919</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extLst>
              <c:ext xmlns:c16="http://schemas.microsoft.com/office/drawing/2014/chart" uri="{C3380CC4-5D6E-409C-BE32-E72D297353CC}">
                <c16:uniqueId val="{00000003-2CFB-46D3-A574-771DF452054E}"/>
              </c:ext>
            </c:extLst>
          </c:dPt>
          <c:dPt>
            <c:idx val="7"/>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Extremadura</c:v>
                </c:pt>
                <c:pt idx="6">
                  <c:v>Aragón</c:v>
                </c:pt>
                <c:pt idx="7">
                  <c:v>TOTAL</c:v>
                </c:pt>
                <c:pt idx="8">
                  <c:v>Madrid, Comunidad de</c:v>
                </c:pt>
                <c:pt idx="9">
                  <c:v>Murcia, Región de</c:v>
                </c:pt>
                <c:pt idx="10">
                  <c:v>Rioja, La</c:v>
                </c:pt>
                <c:pt idx="11">
                  <c:v>Cataluña</c:v>
                </c:pt>
                <c:pt idx="12">
                  <c:v>País Vasco</c:v>
                </c:pt>
                <c:pt idx="13">
                  <c:v>Navarra, Comunidad Foral de</c:v>
                </c:pt>
                <c:pt idx="14">
                  <c:v>Ceuta y Melilla</c:v>
                </c:pt>
                <c:pt idx="15">
                  <c:v>Cantabria</c:v>
                </c:pt>
                <c:pt idx="16">
                  <c:v>Asturias, Principado de</c:v>
                </c:pt>
                <c:pt idx="17">
                  <c:v>Canarias</c:v>
                </c:pt>
                <c:pt idx="18">
                  <c:v>Galicia</c:v>
                </c:pt>
              </c:strCache>
            </c:strRef>
          </c:cat>
          <c:val>
            <c:numRef>
              <c:f>'42pbpcasaadpot'!$Q$11:$Q$29</c:f>
              <c:numCache>
                <c:formatCode>#,##0.00</c:formatCode>
                <c:ptCount val="19"/>
                <c:pt idx="0">
                  <c:v>30.552429680005272</c:v>
                </c:pt>
                <c:pt idx="1">
                  <c:v>28.351084124256523</c:v>
                </c:pt>
                <c:pt idx="2">
                  <c:v>26.553880624530255</c:v>
                </c:pt>
                <c:pt idx="3">
                  <c:v>25.730779280161997</c:v>
                </c:pt>
                <c:pt idx="4">
                  <c:v>24.604262551328016</c:v>
                </c:pt>
                <c:pt idx="5">
                  <c:v>24.237895002557512</c:v>
                </c:pt>
                <c:pt idx="6">
                  <c:v>23.446789576107175</c:v>
                </c:pt>
                <c:pt idx="7">
                  <c:v>23.345703696093693</c:v>
                </c:pt>
                <c:pt idx="8">
                  <c:v>23.124121085600191</c:v>
                </c:pt>
                <c:pt idx="9">
                  <c:v>22.689789800617053</c:v>
                </c:pt>
                <c:pt idx="10">
                  <c:v>22.055090274976866</c:v>
                </c:pt>
                <c:pt idx="11">
                  <c:v>21.302980181776768</c:v>
                </c:pt>
                <c:pt idx="12">
                  <c:v>21.242748603011709</c:v>
                </c:pt>
                <c:pt idx="13">
                  <c:v>19.814138732160636</c:v>
                </c:pt>
                <c:pt idx="14">
                  <c:v>18.039934598424416</c:v>
                </c:pt>
                <c:pt idx="15">
                  <c:v>17.909327461969575</c:v>
                </c:pt>
                <c:pt idx="16">
                  <c:v>17.16096048731406</c:v>
                </c:pt>
                <c:pt idx="17">
                  <c:v>17.118293139826079</c:v>
                </c:pt>
                <c:pt idx="18">
                  <c:v>16.186620610639878</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extLst>
              <c:ext xmlns:c16="http://schemas.microsoft.com/office/drawing/2014/chart" uri="{C3380CC4-5D6E-409C-BE32-E72D297353CC}">
                <c16:uniqueId val="{00000003-11C3-423E-BDE0-260756DA6119}"/>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Castilla y León</c:v>
                </c:pt>
                <c:pt idx="2">
                  <c:v>Extremadura</c:v>
                </c:pt>
                <c:pt idx="3">
                  <c:v>Balears, Illes</c:v>
                </c:pt>
                <c:pt idx="4">
                  <c:v>Cataluña</c:v>
                </c:pt>
                <c:pt idx="5">
                  <c:v>País Vasco</c:v>
                </c:pt>
                <c:pt idx="6">
                  <c:v>Rioja, La</c:v>
                </c:pt>
                <c:pt idx="7">
                  <c:v>Castilla - La Mancha</c:v>
                </c:pt>
                <c:pt idx="8">
                  <c:v>Murcia, Región de</c:v>
                </c:pt>
                <c:pt idx="9">
                  <c:v>TOTAL</c:v>
                </c:pt>
                <c:pt idx="10">
                  <c:v>Comunitat Valenciana</c:v>
                </c:pt>
                <c:pt idx="11">
                  <c:v>Madrid, Comunidad de</c:v>
                </c:pt>
                <c:pt idx="12">
                  <c:v>Aragón</c:v>
                </c:pt>
                <c:pt idx="13">
                  <c:v>Canarias</c:v>
                </c:pt>
                <c:pt idx="14">
                  <c:v>Ceuta y Melilla</c:v>
                </c:pt>
                <c:pt idx="15">
                  <c:v>Asturias, Principado de</c:v>
                </c:pt>
                <c:pt idx="16">
                  <c:v>Navarra, Comunidad Foral de</c:v>
                </c:pt>
                <c:pt idx="17">
                  <c:v>Cantabria</c:v>
                </c:pt>
                <c:pt idx="18">
                  <c:v>Galicia</c:v>
                </c:pt>
              </c:strCache>
            </c:strRef>
          </c:cat>
          <c:val>
            <c:numRef>
              <c:f>'22solcasaadpot'!$R$10:$R$28</c:f>
              <c:numCache>
                <c:formatCode>0.00</c:formatCode>
                <c:ptCount val="19"/>
                <c:pt idx="0">
                  <c:v>40.695992688705054</c:v>
                </c:pt>
                <c:pt idx="1">
                  <c:v>39.133629349001495</c:v>
                </c:pt>
                <c:pt idx="2">
                  <c:v>38.848920863309353</c:v>
                </c:pt>
                <c:pt idx="3">
                  <c:v>37.433045920700245</c:v>
                </c:pt>
                <c:pt idx="4">
                  <c:v>36.123639725633751</c:v>
                </c:pt>
                <c:pt idx="5">
                  <c:v>35.482436773908674</c:v>
                </c:pt>
                <c:pt idx="6">
                  <c:v>35.262995563358558</c:v>
                </c:pt>
                <c:pt idx="7">
                  <c:v>34.933065785555257</c:v>
                </c:pt>
                <c:pt idx="8">
                  <c:v>34.281917496355895</c:v>
                </c:pt>
                <c:pt idx="9">
                  <c:v>33.714064438631567</c:v>
                </c:pt>
                <c:pt idx="10">
                  <c:v>33.057723083030432</c:v>
                </c:pt>
                <c:pt idx="11">
                  <c:v>31.578390133987348</c:v>
                </c:pt>
                <c:pt idx="12">
                  <c:v>30.601555756890203</c:v>
                </c:pt>
                <c:pt idx="13">
                  <c:v>29.043046161733677</c:v>
                </c:pt>
                <c:pt idx="14">
                  <c:v>27.533072387652975</c:v>
                </c:pt>
                <c:pt idx="15">
                  <c:v>27.208549751176136</c:v>
                </c:pt>
                <c:pt idx="16">
                  <c:v>26.406559230986712</c:v>
                </c:pt>
                <c:pt idx="17">
                  <c:v>24.284427542033626</c:v>
                </c:pt>
                <c:pt idx="18">
                  <c:v>18.003164577179692</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Aragón</c:v>
                </c:pt>
                <c:pt idx="5">
                  <c:v>País Vasco</c:v>
                </c:pt>
                <c:pt idx="6">
                  <c:v>Asturias, Principado de</c:v>
                </c:pt>
                <c:pt idx="7">
                  <c:v>TOTAL</c:v>
                </c:pt>
                <c:pt idx="8">
                  <c:v>Comunitat Valenciana</c:v>
                </c:pt>
                <c:pt idx="9">
                  <c:v>Cantabria</c:v>
                </c:pt>
                <c:pt idx="10">
                  <c:v>Rioja, La</c:v>
                </c:pt>
                <c:pt idx="11">
                  <c:v>Murcia, Región de</c:v>
                </c:pt>
                <c:pt idx="12">
                  <c:v>Galicia</c:v>
                </c:pt>
                <c:pt idx="13">
                  <c:v>Cataluña</c:v>
                </c:pt>
                <c:pt idx="14">
                  <c:v>Madrid, Comunidad de</c:v>
                </c:pt>
                <c:pt idx="15">
                  <c:v>Balears, Illes</c:v>
                </c:pt>
                <c:pt idx="16">
                  <c:v>Navarra, Comunidad Foral de</c:v>
                </c:pt>
                <c:pt idx="17">
                  <c:v>Ceuta y Melilla</c:v>
                </c:pt>
                <c:pt idx="18">
                  <c:v>Canarias</c:v>
                </c:pt>
              </c:strCache>
            </c:strRef>
          </c:cat>
          <c:val>
            <c:numRef>
              <c:f>'44bpbpcasaad'!$AF$11:$AF$29</c:f>
              <c:numCache>
                <c:formatCode>0.00</c:formatCode>
                <c:ptCount val="19"/>
                <c:pt idx="0">
                  <c:v>5.2507380323807116</c:v>
                </c:pt>
                <c:pt idx="1">
                  <c:v>3.5939015952316749</c:v>
                </c:pt>
                <c:pt idx="2">
                  <c:v>3.4607599691171256</c:v>
                </c:pt>
                <c:pt idx="3">
                  <c:v>3.350024178290516</c:v>
                </c:pt>
                <c:pt idx="4">
                  <c:v>3.260743956000534</c:v>
                </c:pt>
                <c:pt idx="5">
                  <c:v>3.1474952420744104</c:v>
                </c:pt>
                <c:pt idx="6">
                  <c:v>3.1362940580084686</c:v>
                </c:pt>
                <c:pt idx="7">
                  <c:v>3.0717685575865801</c:v>
                </c:pt>
                <c:pt idx="8">
                  <c:v>3.0417957917600855</c:v>
                </c:pt>
                <c:pt idx="9">
                  <c:v>3.0413656318035578</c:v>
                </c:pt>
                <c:pt idx="10">
                  <c:v>2.8844304056695691</c:v>
                </c:pt>
                <c:pt idx="11">
                  <c:v>2.8389654647958489</c:v>
                </c:pt>
                <c:pt idx="12">
                  <c:v>2.8157117962943206</c:v>
                </c:pt>
                <c:pt idx="13">
                  <c:v>2.8051131092362747</c:v>
                </c:pt>
                <c:pt idx="14">
                  <c:v>2.7015660727457882</c:v>
                </c:pt>
                <c:pt idx="15">
                  <c:v>2.6045825047565678</c:v>
                </c:pt>
                <c:pt idx="16">
                  <c:v>2.3981075793529767</c:v>
                </c:pt>
                <c:pt idx="17">
                  <c:v>2.1602539381174166</c:v>
                </c:pt>
                <c:pt idx="18">
                  <c:v>1.9613956699815998</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35CB-4C35-AA3A-4F0EC5CBF55F}"/>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Galicia</c:v>
                </c:pt>
                <c:pt idx="6">
                  <c:v>Asturias, Principado de</c:v>
                </c:pt>
                <c:pt idx="7">
                  <c:v>País Vasco</c:v>
                </c:pt>
                <c:pt idx="8">
                  <c:v>TOTAL</c:v>
                </c:pt>
                <c:pt idx="9">
                  <c:v>Cantabria</c:v>
                </c:pt>
                <c:pt idx="10">
                  <c:v>Castilla - La Mancha</c:v>
                </c:pt>
                <c:pt idx="11">
                  <c:v>Comunitat Valenciana</c:v>
                </c:pt>
                <c:pt idx="12">
                  <c:v>Canarias</c:v>
                </c:pt>
                <c:pt idx="13">
                  <c:v>Cataluña</c:v>
                </c:pt>
                <c:pt idx="14">
                  <c:v>Madrid, Comunidad de</c:v>
                </c:pt>
                <c:pt idx="15">
                  <c:v>Balears, Illes</c:v>
                </c:pt>
                <c:pt idx="16">
                  <c:v>Aragón</c:v>
                </c:pt>
                <c:pt idx="17">
                  <c:v>Navarra, Comunidad Foral de</c:v>
                </c:pt>
                <c:pt idx="18">
                  <c:v>Rioja, La</c:v>
                </c:pt>
              </c:strCache>
            </c:strRef>
          </c:cat>
          <c:val>
            <c:numRef>
              <c:f>'44bpbpcasaad'!$AL$11:$AL$29</c:f>
              <c:numCache>
                <c:formatCode>0.00</c:formatCode>
                <c:ptCount val="19"/>
                <c:pt idx="0">
                  <c:v>1.4831957922293413</c:v>
                </c:pt>
                <c:pt idx="1">
                  <c:v>1.372187185258789</c:v>
                </c:pt>
                <c:pt idx="2">
                  <c:v>1.2535584192202314</c:v>
                </c:pt>
                <c:pt idx="3">
                  <c:v>1.249037971894527</c:v>
                </c:pt>
                <c:pt idx="4">
                  <c:v>1.0895115401091453</c:v>
                </c:pt>
                <c:pt idx="5">
                  <c:v>1.0893616336805363</c:v>
                </c:pt>
                <c:pt idx="6">
                  <c:v>1.056422569027611</c:v>
                </c:pt>
                <c:pt idx="7">
                  <c:v>1.0435374261965098</c:v>
                </c:pt>
                <c:pt idx="8">
                  <c:v>1.0366928024249442</c:v>
                </c:pt>
                <c:pt idx="9">
                  <c:v>1.0341748590670214</c:v>
                </c:pt>
                <c:pt idx="10">
                  <c:v>1.0156877920995446</c:v>
                </c:pt>
                <c:pt idx="11">
                  <c:v>1.0031038743615757</c:v>
                </c:pt>
                <c:pt idx="12">
                  <c:v>0.94378826029897034</c:v>
                </c:pt>
                <c:pt idx="13">
                  <c:v>0.90934925140428879</c:v>
                </c:pt>
                <c:pt idx="14">
                  <c:v>0.87403764072455581</c:v>
                </c:pt>
                <c:pt idx="15">
                  <c:v>0.83854620318314987</c:v>
                </c:pt>
                <c:pt idx="16">
                  <c:v>0.83362142191586408</c:v>
                </c:pt>
                <c:pt idx="17">
                  <c:v>0.63266638115952056</c:v>
                </c:pt>
                <c:pt idx="18">
                  <c:v>0.61641960960091391</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Castilla y León</c:v>
                </c:pt>
                <c:pt idx="1">
                  <c:v>Andalucía</c:v>
                </c:pt>
                <c:pt idx="2">
                  <c:v>Castilla - La Mancha</c:v>
                </c:pt>
                <c:pt idx="3">
                  <c:v>Murcia, Región de</c:v>
                </c:pt>
                <c:pt idx="4">
                  <c:v>Balears, Illes</c:v>
                </c:pt>
                <c:pt idx="5">
                  <c:v>Extremadura</c:v>
                </c:pt>
                <c:pt idx="6">
                  <c:v>Comunitat Valenciana</c:v>
                </c:pt>
                <c:pt idx="7">
                  <c:v>TOTAL</c:v>
                </c:pt>
                <c:pt idx="8">
                  <c:v>Cataluña</c:v>
                </c:pt>
                <c:pt idx="9">
                  <c:v>Aragón</c:v>
                </c:pt>
                <c:pt idx="10">
                  <c:v>Cantabria</c:v>
                </c:pt>
                <c:pt idx="11">
                  <c:v>Madrid, Comunidad de</c:v>
                </c:pt>
                <c:pt idx="12">
                  <c:v>País Vasco</c:v>
                </c:pt>
                <c:pt idx="13">
                  <c:v>Ceuta y Melilla</c:v>
                </c:pt>
                <c:pt idx="14">
                  <c:v>Rioja, La</c:v>
                </c:pt>
                <c:pt idx="15">
                  <c:v>Asturias, Principado de</c:v>
                </c:pt>
                <c:pt idx="16">
                  <c:v>Canarias</c:v>
                </c:pt>
                <c:pt idx="17">
                  <c:v>Galicia</c:v>
                </c:pt>
                <c:pt idx="18">
                  <c:v>Navarra, Comunidad Foral de</c:v>
                </c:pt>
              </c:strCache>
            </c:strRef>
          </c:cat>
          <c:val>
            <c:numRef>
              <c:f>'44bpbpcasaad'!$AR$11:$AR$29</c:f>
              <c:numCache>
                <c:formatCode>0.00</c:formatCode>
                <c:ptCount val="19"/>
                <c:pt idx="0">
                  <c:v>5.2008382055440485</c:v>
                </c:pt>
                <c:pt idx="1">
                  <c:v>5.1418428885702792</c:v>
                </c:pt>
                <c:pt idx="2">
                  <c:v>4.8293896061149102</c:v>
                </c:pt>
                <c:pt idx="3">
                  <c:v>4.7229412538937394</c:v>
                </c:pt>
                <c:pt idx="4">
                  <c:v>4.6308387061671974</c:v>
                </c:pt>
                <c:pt idx="5">
                  <c:v>4.3076688209251435</c:v>
                </c:pt>
                <c:pt idx="6">
                  <c:v>4.2653281714234268</c:v>
                </c:pt>
                <c:pt idx="7">
                  <c:v>4.1554466145592626</c:v>
                </c:pt>
                <c:pt idx="8">
                  <c:v>4.1297071674016754</c:v>
                </c:pt>
                <c:pt idx="9">
                  <c:v>3.9931738916280666</c:v>
                </c:pt>
                <c:pt idx="10">
                  <c:v>3.9058413251961639</c:v>
                </c:pt>
                <c:pt idx="11">
                  <c:v>3.6715724244771497</c:v>
                </c:pt>
                <c:pt idx="12">
                  <c:v>3.5193570171262829</c:v>
                </c:pt>
                <c:pt idx="13">
                  <c:v>3.5063202693260496</c:v>
                </c:pt>
                <c:pt idx="14">
                  <c:v>3.4656244152928215</c:v>
                </c:pt>
                <c:pt idx="15">
                  <c:v>3.3441632348984958</c:v>
                </c:pt>
                <c:pt idx="16">
                  <c:v>3.0113855218913637</c:v>
                </c:pt>
                <c:pt idx="17">
                  <c:v>2.8358511780469868</c:v>
                </c:pt>
                <c:pt idx="18">
                  <c:v>2.8213460955704868</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Castilla - La Mancha</c:v>
                </c:pt>
                <c:pt idx="2">
                  <c:v>Andalucía</c:v>
                </c:pt>
                <c:pt idx="3">
                  <c:v>Balears, Illes</c:v>
                </c:pt>
                <c:pt idx="4">
                  <c:v>Comunitat Valenciana</c:v>
                </c:pt>
                <c:pt idx="5">
                  <c:v>Extremadura</c:v>
                </c:pt>
                <c:pt idx="6">
                  <c:v>Aragón</c:v>
                </c:pt>
                <c:pt idx="7">
                  <c:v>TOTAL</c:v>
                </c:pt>
                <c:pt idx="8">
                  <c:v>Madrid, Comunidad de</c:v>
                </c:pt>
                <c:pt idx="9">
                  <c:v>Rioja, La</c:v>
                </c:pt>
                <c:pt idx="10">
                  <c:v>Murcia, Región de</c:v>
                </c:pt>
                <c:pt idx="11">
                  <c:v>Cataluña</c:v>
                </c:pt>
                <c:pt idx="12">
                  <c:v>País Vasco</c:v>
                </c:pt>
                <c:pt idx="13">
                  <c:v>Navarra, Comunidad Foral de</c:v>
                </c:pt>
                <c:pt idx="14">
                  <c:v>Cantabria</c:v>
                </c:pt>
                <c:pt idx="15">
                  <c:v>Ceuta y Melilla</c:v>
                </c:pt>
                <c:pt idx="16">
                  <c:v>Asturias, Principado de</c:v>
                </c:pt>
                <c:pt idx="17">
                  <c:v>Canarias</c:v>
                </c:pt>
                <c:pt idx="18">
                  <c:v>Galicia</c:v>
                </c:pt>
              </c:strCache>
            </c:strRef>
          </c:cat>
          <c:val>
            <c:numRef>
              <c:f>'44bpbpcasaad'!$AX$11:$AX$29</c:f>
              <c:numCache>
                <c:formatCode>0.00</c:formatCode>
                <c:ptCount val="19"/>
                <c:pt idx="0">
                  <c:v>35.718392787322614</c:v>
                </c:pt>
                <c:pt idx="1">
                  <c:v>34.070958582049677</c:v>
                </c:pt>
                <c:pt idx="2">
                  <c:v>33.333491277905843</c:v>
                </c:pt>
                <c:pt idx="3">
                  <c:v>30.888677450047574</c:v>
                </c:pt>
                <c:pt idx="4">
                  <c:v>28.959001977704631</c:v>
                </c:pt>
                <c:pt idx="5">
                  <c:v>28.383908895550171</c:v>
                </c:pt>
                <c:pt idx="6">
                  <c:v>28.113515933247967</c:v>
                </c:pt>
                <c:pt idx="7">
                  <c:v>27.709416982896762</c:v>
                </c:pt>
                <c:pt idx="8">
                  <c:v>27.664817909875769</c:v>
                </c:pt>
                <c:pt idx="9">
                  <c:v>27.513586956521738</c:v>
                </c:pt>
                <c:pt idx="10">
                  <c:v>26.962935954788314</c:v>
                </c:pt>
                <c:pt idx="11">
                  <c:v>26.328628257826953</c:v>
                </c:pt>
                <c:pt idx="12">
                  <c:v>24.755235075002517</c:v>
                </c:pt>
                <c:pt idx="13">
                  <c:v>24.046962980711633</c:v>
                </c:pt>
                <c:pt idx="14">
                  <c:v>23.184522346231379</c:v>
                </c:pt>
                <c:pt idx="15">
                  <c:v>21.776681061073411</c:v>
                </c:pt>
                <c:pt idx="16">
                  <c:v>20.72759348217372</c:v>
                </c:pt>
                <c:pt idx="17">
                  <c:v>17.779087970398681</c:v>
                </c:pt>
                <c:pt idx="18">
                  <c:v>17.276204791298987</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'45ResolPIAAltaBaj'!$AC$11:$AC$53</c:f>
              <c:numCache>
                <c:formatCode>m/d/yyyy</c:formatCode>
                <c:ptCount val="4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numCache>
            </c:numRef>
          </c:cat>
          <c:val>
            <c:numRef>
              <c:f>'45ResolPIAAltaBaj'!$AD$11:$AD$53</c:f>
              <c:numCache>
                <c:formatCode>0</c:formatCode>
                <c:ptCount val="43"/>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'45ResolPIAAltaBaj'!$AC$11:$AC$53</c:f>
              <c:numCache>
                <c:formatCode>m/d/yyyy</c:formatCode>
                <c:ptCount val="4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numCache>
            </c:numRef>
          </c:cat>
          <c:val>
            <c:numRef>
              <c:f>'45ResolPIAAltaBaj'!$AE$11:$AE$53</c:f>
              <c:numCache>
                <c:formatCode>0</c:formatCode>
                <c:ptCount val="43"/>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3408</c:v>
                </c:pt>
                <c:pt idx="1">
                  <c:v>99169</c:v>
                </c:pt>
                <c:pt idx="2">
                  <c:v>53210</c:v>
                </c:pt>
                <c:pt idx="3">
                  <c:v>66788</c:v>
                </c:pt>
                <c:pt idx="4">
                  <c:v>69898</c:v>
                </c:pt>
                <c:pt idx="5">
                  <c:v>105592</c:v>
                </c:pt>
                <c:pt idx="6">
                  <c:v>283232</c:v>
                </c:pt>
                <c:pt idx="7">
                  <c:v>795774</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932229</c:v>
                </c:pt>
                <c:pt idx="1">
                  <c:v>544842</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480</c:v>
                </c:pt>
                <c:pt idx="1">
                  <c:v>10124</c:v>
                </c:pt>
                <c:pt idx="2">
                  <c:v>6085</c:v>
                </c:pt>
                <c:pt idx="3">
                  <c:v>8867</c:v>
                </c:pt>
                <c:pt idx="4">
                  <c:v>8372</c:v>
                </c:pt>
                <c:pt idx="5">
                  <c:v>11287</c:v>
                </c:pt>
                <c:pt idx="6">
                  <c:v>37541</c:v>
                </c:pt>
                <c:pt idx="7">
                  <c:v>178038</c:v>
                </c:pt>
              </c:numCache>
            </c:numRef>
          </c:val>
          <c:extLst>
            <c:ext xmlns:c15="http://schemas.microsoft.com/office/drawing/2012/chart" uri="{02D57815-91ED-43cb-92C2-25804820EDAC}">
              <c15:datalabelsRange>
                <c15:f>'46aperfpb_graf'!$V$12:$AC$12</c15:f>
                <c15:dlblRangeCache>
                  <c:ptCount val="8"/>
                  <c:pt idx="0">
                    <c:v>32%</c:v>
                  </c:pt>
                  <c:pt idx="1">
                    <c:v>34%</c:v>
                  </c:pt>
                  <c:pt idx="2">
                    <c:v>30%</c:v>
                  </c:pt>
                  <c:pt idx="3">
                    <c:v>31%</c:v>
                  </c:pt>
                  <c:pt idx="4">
                    <c:v>26%</c:v>
                  </c:pt>
                  <c:pt idx="5">
                    <c:v>22%</c:v>
                  </c:pt>
                  <c:pt idx="6">
                    <c:v>22%</c:v>
                  </c:pt>
                  <c:pt idx="7">
                    <c:v>30%</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697</c:v>
                </c:pt>
                <c:pt idx="1">
                  <c:v>11667</c:v>
                </c:pt>
                <c:pt idx="2">
                  <c:v>7689</c:v>
                </c:pt>
                <c:pt idx="3">
                  <c:v>11193</c:v>
                </c:pt>
                <c:pt idx="4">
                  <c:v>12429</c:v>
                </c:pt>
                <c:pt idx="5">
                  <c:v>20048</c:v>
                </c:pt>
                <c:pt idx="6">
                  <c:v>63628</c:v>
                </c:pt>
                <c:pt idx="7">
                  <c:v>226567</c:v>
                </c:pt>
              </c:numCache>
            </c:numRef>
          </c:val>
          <c:extLst>
            <c:ext xmlns:c15="http://schemas.microsoft.com/office/drawing/2012/chart" uri="{02D57815-91ED-43cb-92C2-25804820EDAC}">
              <c15:datalabelsRange>
                <c15:f>'46aperfpb_graf'!$V$13:$AC$13</c15:f>
                <c15:dlblRangeCache>
                  <c:ptCount val="8"/>
                  <c:pt idx="0">
                    <c:v>46%</c:v>
                  </c:pt>
                  <c:pt idx="1">
                    <c:v>39%</c:v>
                  </c:pt>
                  <c:pt idx="2">
                    <c:v>38%</c:v>
                  </c:pt>
                  <c:pt idx="3">
                    <c:v>39%</c:v>
                  </c:pt>
                  <c:pt idx="4">
                    <c:v>38%</c:v>
                  </c:pt>
                  <c:pt idx="5">
                    <c:v>39%</c:v>
                  </c:pt>
                  <c:pt idx="6">
                    <c:v>36%</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330</c:v>
                </c:pt>
                <c:pt idx="1">
                  <c:v>8286</c:v>
                </c:pt>
                <c:pt idx="2">
                  <c:v>6649</c:v>
                </c:pt>
                <c:pt idx="3">
                  <c:v>8786</c:v>
                </c:pt>
                <c:pt idx="4">
                  <c:v>11585</c:v>
                </c:pt>
                <c:pt idx="5">
                  <c:v>20448</c:v>
                </c:pt>
                <c:pt idx="6">
                  <c:v>73316</c:v>
                </c:pt>
                <c:pt idx="7">
                  <c:v>188117</c:v>
                </c:pt>
              </c:numCache>
            </c:numRef>
          </c:val>
          <c:extLst>
            <c:ext xmlns:c15="http://schemas.microsoft.com/office/drawing/2012/chart" uri="{02D57815-91ED-43cb-92C2-25804820EDAC}">
              <c15:datalabelsRange>
                <c15:f>'46aperfpb_graf'!$V$14:$AC$14</c15:f>
                <c15:dlblRangeCache>
                  <c:ptCount val="8"/>
                  <c:pt idx="0">
                    <c:v>22%</c:v>
                  </c:pt>
                  <c:pt idx="1">
                    <c:v>28%</c:v>
                  </c:pt>
                  <c:pt idx="2">
                    <c:v>33%</c:v>
                  </c:pt>
                  <c:pt idx="3">
                    <c:v>30%</c:v>
                  </c:pt>
                  <c:pt idx="4">
                    <c:v>36%</c:v>
                  </c:pt>
                  <c:pt idx="5">
                    <c:v>39%</c:v>
                  </c:pt>
                  <c:pt idx="6">
                    <c:v>42%</c:v>
                  </c:pt>
                  <c:pt idx="7">
                    <c:v>32%</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595</c:v>
                </c:pt>
                <c:pt idx="1">
                  <c:v>21376</c:v>
                </c:pt>
                <c:pt idx="2">
                  <c:v>9408</c:v>
                </c:pt>
                <c:pt idx="3">
                  <c:v>10898</c:v>
                </c:pt>
                <c:pt idx="4">
                  <c:v>9383</c:v>
                </c:pt>
                <c:pt idx="5">
                  <c:v>12300</c:v>
                </c:pt>
                <c:pt idx="6">
                  <c:v>27854</c:v>
                </c:pt>
                <c:pt idx="7">
                  <c:v>55737</c:v>
                </c:pt>
              </c:numCache>
            </c:numRef>
          </c:val>
          <c:extLst>
            <c:ext xmlns:c15="http://schemas.microsoft.com/office/drawing/2012/chart" uri="{02D57815-91ED-43cb-92C2-25804820EDAC}">
              <c15:datalabelsRange>
                <c15:f>'46aperfpb_graf'!$V$16:$AC$16</c15:f>
                <c15:dlblRangeCache>
                  <c:ptCount val="8"/>
                  <c:pt idx="0">
                    <c:v>31%</c:v>
                  </c:pt>
                  <c:pt idx="1">
                    <c:v>31%</c:v>
                  </c:pt>
                  <c:pt idx="2">
                    <c:v>29%</c:v>
                  </c:pt>
                  <c:pt idx="3">
                    <c:v>29%</c:v>
                  </c:pt>
                  <c:pt idx="4">
                    <c:v>25%</c:v>
                  </c:pt>
                  <c:pt idx="5">
                    <c:v>23%</c:v>
                  </c:pt>
                  <c:pt idx="6">
                    <c:v>26%</c:v>
                  </c:pt>
                  <c:pt idx="7">
                    <c:v>27%</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929</c:v>
                </c:pt>
                <c:pt idx="1">
                  <c:v>28647</c:v>
                </c:pt>
                <c:pt idx="2">
                  <c:v>12106</c:v>
                </c:pt>
                <c:pt idx="3">
                  <c:v>14697</c:v>
                </c:pt>
                <c:pt idx="4">
                  <c:v>14850</c:v>
                </c:pt>
                <c:pt idx="5">
                  <c:v>21527</c:v>
                </c:pt>
                <c:pt idx="6">
                  <c:v>42554</c:v>
                </c:pt>
                <c:pt idx="7">
                  <c:v>76162</c:v>
                </c:pt>
              </c:numCache>
            </c:numRef>
          </c:val>
          <c:extLst>
            <c:ext xmlns:c15="http://schemas.microsoft.com/office/drawing/2012/chart" uri="{02D57815-91ED-43cb-92C2-25804820EDAC}">
              <c15:datalabelsRange>
                <c15:f>'46aperfpb_graf'!$V$17:$AC$17</c15:f>
                <c15:dlblRangeCache>
                  <c:ptCount val="8"/>
                  <c:pt idx="0">
                    <c:v>49%</c:v>
                  </c:pt>
                  <c:pt idx="1">
                    <c:v>41%</c:v>
                  </c:pt>
                  <c:pt idx="2">
                    <c:v>37%</c:v>
                  </c:pt>
                  <c:pt idx="3">
                    <c:v>39%</c:v>
                  </c:pt>
                  <c:pt idx="4">
                    <c:v>40%</c:v>
                  </c:pt>
                  <c:pt idx="5">
                    <c:v>40%</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377</c:v>
                </c:pt>
                <c:pt idx="1">
                  <c:v>19069</c:v>
                </c:pt>
                <c:pt idx="2">
                  <c:v>11273</c:v>
                </c:pt>
                <c:pt idx="3">
                  <c:v>12347</c:v>
                </c:pt>
                <c:pt idx="4">
                  <c:v>13279</c:v>
                </c:pt>
                <c:pt idx="5">
                  <c:v>19982</c:v>
                </c:pt>
                <c:pt idx="6">
                  <c:v>38339</c:v>
                </c:pt>
                <c:pt idx="7">
                  <c:v>71153</c:v>
                </c:pt>
              </c:numCache>
            </c:numRef>
          </c:val>
          <c:extLst>
            <c:ext xmlns:c15="http://schemas.microsoft.com/office/drawing/2012/chart" uri="{02D57815-91ED-43cb-92C2-25804820EDAC}">
              <c15:datalabelsRange>
                <c15:f>'46aperfpb_graf'!$V$18:$AC$18</c15:f>
                <c15:dlblRangeCache>
                  <c:ptCount val="8"/>
                  <c:pt idx="0">
                    <c:v>20%</c:v>
                  </c:pt>
                  <c:pt idx="1">
                    <c:v>28%</c:v>
                  </c:pt>
                  <c:pt idx="2">
                    <c:v>34%</c:v>
                  </c:pt>
                  <c:pt idx="3">
                    <c:v>33%</c:v>
                  </c:pt>
                  <c:pt idx="4">
                    <c:v>35%</c:v>
                  </c:pt>
                  <c:pt idx="5">
                    <c:v>37%</c:v>
                  </c:pt>
                  <c:pt idx="6">
                    <c:v>35%</c:v>
                  </c:pt>
                  <c:pt idx="7">
                    <c:v>35%</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0.35025573322211317</c:v>
                </c:pt>
                <c:pt idx="1">
                  <c:v>0.23835245713999004</c:v>
                </c:pt>
                <c:pt idx="2">
                  <c:v>0.20088777529344251</c:v>
                </c:pt>
                <c:pt idx="3">
                  <c:v>4.3749039628457727E-2</c:v>
                </c:pt>
                <c:pt idx="4">
                  <c:v>3.3057164450103017E-2</c:v>
                </c:pt>
                <c:pt idx="5">
                  <c:v>1.687118007319207E-2</c:v>
                </c:pt>
                <c:pt idx="6">
                  <c:v>1.7390172694402718E-2</c:v>
                </c:pt>
                <c:pt idx="7">
                  <c:v>1.3421682288710421E-2</c:v>
                </c:pt>
                <c:pt idx="8">
                  <c:v>8.6014795209588352E-2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Asturias, Principado de</c:v>
                </c:pt>
                <c:pt idx="4">
                  <c:v>Andalucía</c:v>
                </c:pt>
                <c:pt idx="5">
                  <c:v>Cataluña</c:v>
                </c:pt>
                <c:pt idx="6">
                  <c:v>Castilla - La Mancha</c:v>
                </c:pt>
                <c:pt idx="7">
                  <c:v>Rioja, La</c:v>
                </c:pt>
                <c:pt idx="8">
                  <c:v>TOTAL</c:v>
                </c:pt>
                <c:pt idx="9">
                  <c:v>Murcia, Región de</c:v>
                </c:pt>
                <c:pt idx="10">
                  <c:v>Aragón</c:v>
                </c:pt>
                <c:pt idx="11">
                  <c:v>Cantabria</c:v>
                </c:pt>
                <c:pt idx="12">
                  <c:v>Comunitat Valenciana</c:v>
                </c:pt>
                <c:pt idx="13">
                  <c:v>Balears, Illes</c:v>
                </c:pt>
                <c:pt idx="14">
                  <c:v>Madrid, Comunidad de</c:v>
                </c:pt>
                <c:pt idx="15">
                  <c:v>Canarias</c:v>
                </c:pt>
                <c:pt idx="16">
                  <c:v>Ceuta y Melilla</c:v>
                </c:pt>
                <c:pt idx="17">
                  <c:v>Navarra, Comunidad Foral de</c:v>
                </c:pt>
                <c:pt idx="18">
                  <c:v>Galicia</c:v>
                </c:pt>
              </c:strCache>
            </c:strRef>
          </c:cat>
          <c:val>
            <c:numRef>
              <c:f>'24asolcasaad_pobl'!$AF$11:$AF$29</c:f>
              <c:numCache>
                <c:formatCode>0.00</c:formatCode>
                <c:ptCount val="19"/>
                <c:pt idx="0">
                  <c:v>6.7255022962172717</c:v>
                </c:pt>
                <c:pt idx="1">
                  <c:v>5.5469664404831232</c:v>
                </c:pt>
                <c:pt idx="2">
                  <c:v>5.2573611358018901</c:v>
                </c:pt>
                <c:pt idx="3">
                  <c:v>4.9725662485338846</c:v>
                </c:pt>
                <c:pt idx="4">
                  <c:v>4.808724734094139</c:v>
                </c:pt>
                <c:pt idx="5">
                  <c:v>4.7566535049581979</c:v>
                </c:pt>
                <c:pt idx="6">
                  <c:v>4.727971878319801</c:v>
                </c:pt>
                <c:pt idx="7">
                  <c:v>4.6117996040734512</c:v>
                </c:pt>
                <c:pt idx="8">
                  <c:v>4.436011200997326</c:v>
                </c:pt>
                <c:pt idx="9">
                  <c:v>4.2893821712040792</c:v>
                </c:pt>
                <c:pt idx="10">
                  <c:v>4.2557569621461147</c:v>
                </c:pt>
                <c:pt idx="11">
                  <c:v>4.1239864239012762</c:v>
                </c:pt>
                <c:pt idx="12">
                  <c:v>4.0868870891521505</c:v>
                </c:pt>
                <c:pt idx="13">
                  <c:v>3.789137337941956</c:v>
                </c:pt>
                <c:pt idx="14">
                  <c:v>3.6892691878799804</c:v>
                </c:pt>
                <c:pt idx="15">
                  <c:v>3.3277210829022472</c:v>
                </c:pt>
                <c:pt idx="16">
                  <c:v>3.2970423329081253</c:v>
                </c:pt>
                <c:pt idx="17">
                  <c:v>3.1959890203896424</c:v>
                </c:pt>
                <c:pt idx="18">
                  <c:v>3.1317051341323188</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0.27959813874125083</c:v>
                </c:pt>
                <c:pt idx="1">
                  <c:v>0.47278450142950568</c:v>
                </c:pt>
                <c:pt idx="2">
                  <c:v>0.17581430070275536</c:v>
                </c:pt>
                <c:pt idx="3">
                  <c:v>6.3051943672927838E-2</c:v>
                </c:pt>
                <c:pt idx="4">
                  <c:v>8.7511154535602764E-3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0.27252566889474972</c:v>
                </c:pt>
                <c:pt idx="1">
                  <c:v>0.72747433110525028</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0.18229978186350887</c:v>
                </c:pt>
                <c:pt idx="1">
                  <c:v>0.30219780219780218</c:v>
                </c:pt>
                <c:pt idx="2">
                  <c:v>0.25840901446350489</c:v>
                </c:pt>
                <c:pt idx="3">
                  <c:v>0.2929336355819589</c:v>
                </c:pt>
                <c:pt idx="4">
                  <c:v>0.26179160917778116</c:v>
                </c:pt>
                <c:pt idx="5">
                  <c:v>0.27959724430312666</c:v>
                </c:pt>
                <c:pt idx="6">
                  <c:v>0.24634173482445892</c:v>
                </c:pt>
                <c:pt idx="7">
                  <c:v>0.22960620584020949</c:v>
                </c:pt>
                <c:pt idx="8">
                  <c:v>0.3499022599236834</c:v>
                </c:pt>
                <c:pt idx="9">
                  <c:v>0.26541266308379929</c:v>
                </c:pt>
                <c:pt idx="10">
                  <c:v>0.18555507309306701</c:v>
                </c:pt>
                <c:pt idx="11">
                  <c:v>0.15836693548387096</c:v>
                </c:pt>
                <c:pt idx="12">
                  <c:v>0.25367226156980693</c:v>
                </c:pt>
                <c:pt idx="13">
                  <c:v>0.28651807753738928</c:v>
                </c:pt>
                <c:pt idx="14">
                  <c:v>0.28348170128585559</c:v>
                </c:pt>
                <c:pt idx="15">
                  <c:v>0.33461053957589754</c:v>
                </c:pt>
                <c:pt idx="16">
                  <c:v>0.29570345408593091</c:v>
                </c:pt>
                <c:pt idx="17">
                  <c:v>0.16899766899766899</c:v>
                </c:pt>
                <c:pt idx="18">
                  <c:v>0.1083984375</c:v>
                </c:pt>
                <c:pt idx="19">
                  <c:v>0.27252566889474972</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0.81770021813649107</c:v>
                </c:pt>
                <c:pt idx="1">
                  <c:v>0.69780219780219777</c:v>
                </c:pt>
                <c:pt idx="2">
                  <c:v>0.74159098553649516</c:v>
                </c:pt>
                <c:pt idx="3">
                  <c:v>0.70706636441804116</c:v>
                </c:pt>
                <c:pt idx="4">
                  <c:v>0.73820839082221879</c:v>
                </c:pt>
                <c:pt idx="5">
                  <c:v>0.7204027556968734</c:v>
                </c:pt>
                <c:pt idx="6">
                  <c:v>0.75365826517554113</c:v>
                </c:pt>
                <c:pt idx="7">
                  <c:v>0.77039379415979048</c:v>
                </c:pt>
                <c:pt idx="8">
                  <c:v>0.6500977400763166</c:v>
                </c:pt>
                <c:pt idx="9">
                  <c:v>0.73458733691620071</c:v>
                </c:pt>
                <c:pt idx="10">
                  <c:v>0.81444492690693293</c:v>
                </c:pt>
                <c:pt idx="11">
                  <c:v>0.84163306451612907</c:v>
                </c:pt>
                <c:pt idx="12">
                  <c:v>0.74632773843019307</c:v>
                </c:pt>
                <c:pt idx="13">
                  <c:v>0.71348192246261066</c:v>
                </c:pt>
                <c:pt idx="14">
                  <c:v>0.71651829871414441</c:v>
                </c:pt>
                <c:pt idx="15">
                  <c:v>0.66538946042410241</c:v>
                </c:pt>
                <c:pt idx="16">
                  <c:v>0.70429654591406909</c:v>
                </c:pt>
                <c:pt idx="17">
                  <c:v>0.83100233100233101</c:v>
                </c:pt>
                <c:pt idx="18">
                  <c:v>0.8916015625</c:v>
                </c:pt>
                <c:pt idx="19">
                  <c:v>0.72747433110525028</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0.27252566889474972</c:v>
                </c:pt>
                <c:pt idx="1">
                  <c:v>0.27252566889474972</c:v>
                </c:pt>
                <c:pt idx="2">
                  <c:v>0.27252566889474972</c:v>
                </c:pt>
                <c:pt idx="3">
                  <c:v>0.27252566889474972</c:v>
                </c:pt>
                <c:pt idx="4">
                  <c:v>0.27252566889474972</c:v>
                </c:pt>
                <c:pt idx="5">
                  <c:v>0.27252566889474972</c:v>
                </c:pt>
                <c:pt idx="6">
                  <c:v>0.27252566889474972</c:v>
                </c:pt>
                <c:pt idx="7">
                  <c:v>0.27252566889474972</c:v>
                </c:pt>
                <c:pt idx="8">
                  <c:v>0.27252566889474972</c:v>
                </c:pt>
                <c:pt idx="9">
                  <c:v>0.27252566889474972</c:v>
                </c:pt>
                <c:pt idx="10">
                  <c:v>0.27252566889474972</c:v>
                </c:pt>
                <c:pt idx="11">
                  <c:v>0.27252566889474972</c:v>
                </c:pt>
                <c:pt idx="12">
                  <c:v>0.27252566889474972</c:v>
                </c:pt>
                <c:pt idx="13">
                  <c:v>0.27252566889474972</c:v>
                </c:pt>
                <c:pt idx="14">
                  <c:v>0.27252566889474972</c:v>
                </c:pt>
                <c:pt idx="15">
                  <c:v>0.27252566889474972</c:v>
                </c:pt>
                <c:pt idx="16">
                  <c:v>0.27252566889474972</c:v>
                </c:pt>
                <c:pt idx="17">
                  <c:v>0.27252566889474972</c:v>
                </c:pt>
                <c:pt idx="18">
                  <c:v>0.27252566889474972</c:v>
                </c:pt>
                <c:pt idx="19">
                  <c:v>0.27252566889474972</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2.7448744747788265E-3</c:v>
                </c:pt>
                <c:pt idx="1">
                  <c:v>0.35698148265450474</c:v>
                </c:pt>
                <c:pt idx="2">
                  <c:v>7.0543274001815842E-2</c:v>
                </c:pt>
                <c:pt idx="3">
                  <c:v>0.44332538023549617</c:v>
                </c:pt>
                <c:pt idx="4">
                  <c:v>0.1019193006904415</c:v>
                </c:pt>
                <c:pt idx="5">
                  <c:v>2.2669847905801538E-2</c:v>
                </c:pt>
                <c:pt idx="6">
                  <c:v>6.7566140917632654E-4</c:v>
                </c:pt>
                <c:pt idx="7">
                  <c:v>4.9266977752440472E-4</c:v>
                </c:pt>
                <c:pt idx="8">
                  <c:v>2.5337302844112244E-4</c:v>
                </c:pt>
                <c:pt idx="9">
                  <c:v>3.9413582201952379E-4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4.8596112311015117E-4</c:v>
                </c:pt>
                <c:pt idx="1">
                  <c:v>1.7683585313174946E-2</c:v>
                </c:pt>
                <c:pt idx="2">
                  <c:v>6.9060475161987045E-2</c:v>
                </c:pt>
                <c:pt idx="3">
                  <c:v>0.64532937365010801</c:v>
                </c:pt>
                <c:pt idx="4">
                  <c:v>0.21592872570194385</c:v>
                </c:pt>
                <c:pt idx="5">
                  <c:v>3.763498920086393E-2</c:v>
                </c:pt>
                <c:pt idx="6">
                  <c:v>1.6198704103671707E-4</c:v>
                </c:pt>
                <c:pt idx="7">
                  <c:v>4.3736501079913604E-3</c:v>
                </c:pt>
                <c:pt idx="8">
                  <c:v>1.3498920086393089E-4</c:v>
                </c:pt>
                <c:pt idx="9">
                  <c:v>9.2062634989200868E-3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2.2775482862565592E-3</c:v>
                </c:pt>
                <c:pt idx="1">
                  <c:v>0.28679245283018867</c:v>
                </c:pt>
                <c:pt idx="2">
                  <c:v>7.0229987719102382E-2</c:v>
                </c:pt>
                <c:pt idx="3">
                  <c:v>0.48505079825834541</c:v>
                </c:pt>
                <c:pt idx="4">
                  <c:v>0.12548286256559116</c:v>
                </c:pt>
                <c:pt idx="5">
                  <c:v>2.5761973875181421E-2</c:v>
                </c:pt>
                <c:pt idx="6">
                  <c:v>5.6938707156413979E-4</c:v>
                </c:pt>
                <c:pt idx="7">
                  <c:v>1.2950764764988276E-3</c:v>
                </c:pt>
                <c:pt idx="8">
                  <c:v>2.2887127386401698E-4</c:v>
                </c:pt>
                <c:pt idx="9">
                  <c:v>2.311041643407391E-3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1.8259144600402753E-3</c:v>
                </c:pt>
                <c:pt idx="1">
                  <c:v>1.7860899882780799E-2</c:v>
                </c:pt>
                <c:pt idx="2">
                  <c:v>5.3267109494755195E-2</c:v>
                </c:pt>
                <c:pt idx="3">
                  <c:v>1.8499594241231102E-2</c:v>
                </c:pt>
                <c:pt idx="4">
                  <c:v>0.14968741546692316</c:v>
                </c:pt>
                <c:pt idx="5">
                  <c:v>0.60858555498782718</c:v>
                </c:pt>
                <c:pt idx="6">
                  <c:v>8.7516155210243154E-2</c:v>
                </c:pt>
                <c:pt idx="7">
                  <c:v>6.1044152565297105E-2</c:v>
                </c:pt>
                <c:pt idx="8">
                  <c:v>4.8089928165669804E-4</c:v>
                </c:pt>
                <c:pt idx="9">
                  <c:v>1.2323044092452887E-3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3.5471774602209387E-4</c:v>
                </c:pt>
                <c:pt idx="2">
                  <c:v>8.1078341947907163E-4</c:v>
                </c:pt>
                <c:pt idx="3">
                  <c:v>4.0589844937671024E-2</c:v>
                </c:pt>
                <c:pt idx="4">
                  <c:v>5.736292692814432E-2</c:v>
                </c:pt>
                <c:pt idx="5">
                  <c:v>0.65825478868957132</c:v>
                </c:pt>
                <c:pt idx="6">
                  <c:v>0.15531569879395965</c:v>
                </c:pt>
                <c:pt idx="7">
                  <c:v>5.523462045201176E-2</c:v>
                </c:pt>
                <c:pt idx="8">
                  <c:v>3.5471774602209387E-4</c:v>
                </c:pt>
                <c:pt idx="9">
                  <c:v>3.172190128711868E-2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1.5899395430395979E-3</c:v>
                </c:pt>
                <c:pt idx="1">
                  <c:v>1.5598419220602476E-2</c:v>
                </c:pt>
                <c:pt idx="2">
                  <c:v>4.6487738490931456E-2</c:v>
                </c:pt>
                <c:pt idx="3">
                  <c:v>2.1349682012091392E-2</c:v>
                </c:pt>
                <c:pt idx="4">
                  <c:v>0.13774895966918788</c:v>
                </c:pt>
                <c:pt idx="5">
                  <c:v>0.61492711141354128</c:v>
                </c:pt>
                <c:pt idx="6">
                  <c:v>9.6260043445261581E-2</c:v>
                </c:pt>
                <c:pt idx="7">
                  <c:v>6.0286843413855373E-2</c:v>
                </c:pt>
                <c:pt idx="8">
                  <c:v>4.6455023685519121E-4</c:v>
                </c:pt>
                <c:pt idx="9">
                  <c:v>5.2867125546337251E-3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1.2348869934809454E-3</c:v>
                </c:pt>
                <c:pt idx="1">
                  <c:v>6.5477728956664085E-3</c:v>
                </c:pt>
                <c:pt idx="2">
                  <c:v>1.4215559576117859E-2</c:v>
                </c:pt>
                <c:pt idx="3">
                  <c:v>2.8201372734843917E-2</c:v>
                </c:pt>
                <c:pt idx="4">
                  <c:v>0.1605209500014359</c:v>
                </c:pt>
                <c:pt idx="5">
                  <c:v>2.6679302719623217E-2</c:v>
                </c:pt>
                <c:pt idx="6">
                  <c:v>8.0899457224088908E-2</c:v>
                </c:pt>
                <c:pt idx="7">
                  <c:v>8.5594899629533899E-2</c:v>
                </c:pt>
                <c:pt idx="8">
                  <c:v>0.41084403090089316</c:v>
                </c:pt>
                <c:pt idx="9">
                  <c:v>0.18526176732431579</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0</c:v>
                </c:pt>
                <c:pt idx="2">
                  <c:v>1.656726308813784E-4</c:v>
                </c:pt>
                <c:pt idx="3">
                  <c:v>2.9324055666003976E-2</c:v>
                </c:pt>
                <c:pt idx="4">
                  <c:v>6.2127236580516903E-3</c:v>
                </c:pt>
                <c:pt idx="5">
                  <c:v>1.6898608349900597E-2</c:v>
                </c:pt>
                <c:pt idx="6">
                  <c:v>2.6176275679257788E-2</c:v>
                </c:pt>
                <c:pt idx="7">
                  <c:v>0.17950629555997349</c:v>
                </c:pt>
                <c:pt idx="8">
                  <c:v>0.49900596421471172</c:v>
                </c:pt>
                <c:pt idx="9">
                  <c:v>0.24271040424121934</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1.052258072410038E-3</c:v>
                </c:pt>
                <c:pt idx="1">
                  <c:v>5.5794148955695044E-3</c:v>
                </c:pt>
                <c:pt idx="2">
                  <c:v>1.2137674509659973E-2</c:v>
                </c:pt>
                <c:pt idx="3">
                  <c:v>2.8362025719144979E-2</c:v>
                </c:pt>
                <c:pt idx="4">
                  <c:v>0.13769898077793685</c:v>
                </c:pt>
                <c:pt idx="5">
                  <c:v>2.5229722619877888E-2</c:v>
                </c:pt>
                <c:pt idx="6">
                  <c:v>7.2801575939996824E-2</c:v>
                </c:pt>
                <c:pt idx="7">
                  <c:v>9.9450623401730109E-2</c:v>
                </c:pt>
                <c:pt idx="8">
                  <c:v>0.42379082088365205</c:v>
                </c:pt>
                <c:pt idx="9">
                  <c:v>0.19389690318002178</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8.3808829021303943E-4</c:v>
                </c:pt>
                <c:pt idx="1">
                  <c:v>6.1228211875667649E-4</c:v>
                </c:pt>
                <c:pt idx="2">
                  <c:v>6.9391973459090005E-3</c:v>
                </c:pt>
                <c:pt idx="3">
                  <c:v>0.96714520205309917</c:v>
                </c:pt>
                <c:pt idx="4">
                  <c:v>2.9398226553068794E-3</c:v>
                </c:pt>
                <c:pt idx="5">
                  <c:v>2.518607297013279E-3</c:v>
                </c:pt>
                <c:pt idx="6">
                  <c:v>1.8850472890232145E-2</c:v>
                </c:pt>
                <c:pt idx="7">
                  <c:v>8.6848527483216522E-5</c:v>
                </c:pt>
                <c:pt idx="8">
                  <c:v>6.9478821986573223E-5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1.8479408658922914E-3</c:v>
                </c:pt>
                <c:pt idx="2">
                  <c:v>5.0158394931362196E-3</c:v>
                </c:pt>
                <c:pt idx="3">
                  <c:v>0.12988384371700107</c:v>
                </c:pt>
                <c:pt idx="4">
                  <c:v>0.18268215417106654</c:v>
                </c:pt>
                <c:pt idx="5">
                  <c:v>0.58870116156283003</c:v>
                </c:pt>
                <c:pt idx="6">
                  <c:v>8.2101372756071808E-2</c:v>
                </c:pt>
                <c:pt idx="7">
                  <c:v>3.9598732840549098E-3</c:v>
                </c:pt>
                <c:pt idx="8">
                  <c:v>5.8078141499472019E-3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2.6836326749806075E-2</c:v>
                </c:pt>
                <c:pt idx="1">
                  <c:v>6.5188853750223763E-3</c:v>
                </c:pt>
                <c:pt idx="2">
                  <c:v>1.8258845993197687E-2</c:v>
                </c:pt>
                <c:pt idx="3">
                  <c:v>0.2763589712990035</c:v>
                </c:pt>
                <c:pt idx="4">
                  <c:v>0.26849752371859897</c:v>
                </c:pt>
                <c:pt idx="5">
                  <c:v>0.34909600811504266</c:v>
                </c:pt>
                <c:pt idx="6">
                  <c:v>4.1485172146309444E-2</c:v>
                </c:pt>
                <c:pt idx="7">
                  <c:v>2.3867772540127692E-3</c:v>
                </c:pt>
                <c:pt idx="8">
                  <c:v>1.0561489349006505E-2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1.3162932150676859E-3</c:v>
                </c:pt>
                <c:pt idx="1">
                  <c:v>2.7960476790653456E-4</c:v>
                </c:pt>
                <c:pt idx="2">
                  <c:v>3.3380507676226282E-3</c:v>
                </c:pt>
                <c:pt idx="3">
                  <c:v>0.14984664753883281</c:v>
                </c:pt>
                <c:pt idx="4">
                  <c:v>0.29854046311152788</c:v>
                </c:pt>
                <c:pt idx="5">
                  <c:v>0.52547629596809919</c:v>
                </c:pt>
                <c:pt idx="6">
                  <c:v>2.0845610850385641E-2</c:v>
                </c:pt>
                <c:pt idx="7">
                  <c:v>3.0541443879021467E-4</c:v>
                </c:pt>
                <c:pt idx="8">
                  <c:v>5.161934176736023E-5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2.7670171555063639E-4</c:v>
                </c:pt>
                <c:pt idx="1">
                  <c:v>8.3010514665190929E-4</c:v>
                </c:pt>
                <c:pt idx="2">
                  <c:v>8.3010514665190929E-4</c:v>
                </c:pt>
                <c:pt idx="3">
                  <c:v>5.8660763696734917E-2</c:v>
                </c:pt>
                <c:pt idx="4">
                  <c:v>5.3680132816823461E-2</c:v>
                </c:pt>
                <c:pt idx="5">
                  <c:v>0.13198671831765357</c:v>
                </c:pt>
                <c:pt idx="6">
                  <c:v>0.11953514111787493</c:v>
                </c:pt>
                <c:pt idx="7">
                  <c:v>0.4203099059214167</c:v>
                </c:pt>
                <c:pt idx="8">
                  <c:v>0.21389042612064194</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1.6159695817490494E-2</c:v>
                </c:pt>
                <c:pt idx="1">
                  <c:v>1.9771863117870724E-3</c:v>
                </c:pt>
                <c:pt idx="2">
                  <c:v>9.987325728770596E-3</c:v>
                </c:pt>
                <c:pt idx="3">
                  <c:v>0.14088719898605831</c:v>
                </c:pt>
                <c:pt idx="4">
                  <c:v>0.10307984790874525</c:v>
                </c:pt>
                <c:pt idx="5">
                  <c:v>0.1867427122940431</c:v>
                </c:pt>
                <c:pt idx="6">
                  <c:v>0.22788339670468949</c:v>
                </c:pt>
                <c:pt idx="7">
                  <c:v>0.11153358681875793</c:v>
                </c:pt>
                <c:pt idx="8">
                  <c:v>0.2017490494296578</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1.5659955257270694E-3</c:v>
                </c:pt>
                <c:pt idx="1">
                  <c:v>1.8981763948206903E-4</c:v>
                </c:pt>
                <c:pt idx="2">
                  <c:v>1.3965154904752219E-3</c:v>
                </c:pt>
                <c:pt idx="3">
                  <c:v>8.7248322147650999E-3</c:v>
                </c:pt>
                <c:pt idx="4">
                  <c:v>0.19078706528370959</c:v>
                </c:pt>
                <c:pt idx="5">
                  <c:v>0.26832757101213478</c:v>
                </c:pt>
                <c:pt idx="6">
                  <c:v>0.49820351162633042</c:v>
                </c:pt>
                <c:pt idx="7">
                  <c:v>3.0736899193275033E-2</c:v>
                </c:pt>
                <c:pt idx="8">
                  <c:v>6.7792014100738932E-5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1.0231923601637107E-3</c:v>
                </c:pt>
                <c:pt idx="1">
                  <c:v>3.4106412005457026E-4</c:v>
                </c:pt>
                <c:pt idx="2">
                  <c:v>1.0231923601637107E-3</c:v>
                </c:pt>
                <c:pt idx="3">
                  <c:v>1.7053206002728514E-3</c:v>
                </c:pt>
                <c:pt idx="4">
                  <c:v>5.6275579809004092E-2</c:v>
                </c:pt>
                <c:pt idx="5">
                  <c:v>4.0245566166439289E-2</c:v>
                </c:pt>
                <c:pt idx="6">
                  <c:v>4.7066848567530697E-2</c:v>
                </c:pt>
                <c:pt idx="7">
                  <c:v>0.15109140518417463</c:v>
                </c:pt>
                <c:pt idx="8">
                  <c:v>0.70122783083219642</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1.1453943833253204E-2</c:v>
                </c:pt>
                <c:pt idx="1">
                  <c:v>4.3836081337141888E-4</c:v>
                </c:pt>
                <c:pt idx="2">
                  <c:v>7.7632285980938371E-3</c:v>
                </c:pt>
                <c:pt idx="3">
                  <c:v>1.7421307163664131E-2</c:v>
                </c:pt>
                <c:pt idx="4">
                  <c:v>0.17278486382533442</c:v>
                </c:pt>
                <c:pt idx="5">
                  <c:v>7.5129387143301571E-2</c:v>
                </c:pt>
                <c:pt idx="6">
                  <c:v>0.14624282360926497</c:v>
                </c:pt>
                <c:pt idx="7">
                  <c:v>0.20716083599649313</c:v>
                </c:pt>
                <c:pt idx="8">
                  <c:v>0.36160524901722335</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4"/>
            <c:invertIfNegative val="0"/>
            <c:bubble3D val="0"/>
            <c:extLst>
              <c:ext xmlns:c16="http://schemas.microsoft.com/office/drawing/2014/chart" uri="{C3380CC4-5D6E-409C-BE32-E72D297353CC}">
                <c16:uniqueId val="{00000006-54D3-47CB-B024-215BA3F11768}"/>
              </c:ext>
            </c:extLst>
          </c:dPt>
          <c:dPt>
            <c:idx val="5"/>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Andalucía</c:v>
                </c:pt>
                <c:pt idx="1">
                  <c:v>Canarias</c:v>
                </c:pt>
                <c:pt idx="2">
                  <c:v>Murcia, Región de</c:v>
                </c:pt>
                <c:pt idx="3">
                  <c:v>Galicia</c:v>
                </c:pt>
                <c:pt idx="4">
                  <c:v>Asturias, Principado de</c:v>
                </c:pt>
                <c:pt idx="5">
                  <c:v>TOTAL</c:v>
                </c:pt>
                <c:pt idx="6">
                  <c:v>Comunitat Valenciana</c:v>
                </c:pt>
                <c:pt idx="7">
                  <c:v>Madrid, Comunidad de*</c:v>
                </c:pt>
                <c:pt idx="8">
                  <c:v>Extremadura</c:v>
                </c:pt>
                <c:pt idx="9">
                  <c:v>Melilla</c:v>
                </c:pt>
                <c:pt idx="10">
                  <c:v>Cataluña</c:v>
                </c:pt>
                <c:pt idx="11">
                  <c:v>Balears, Illes</c:v>
                </c:pt>
                <c:pt idx="12">
                  <c:v>Cantabria</c:v>
                </c:pt>
                <c:pt idx="13">
                  <c:v>Aragón</c:v>
                </c:pt>
                <c:pt idx="14">
                  <c:v>Rioja, La</c:v>
                </c:pt>
                <c:pt idx="15">
                  <c:v>Navarra, Comunidad Foral de</c:v>
                </c:pt>
                <c:pt idx="16">
                  <c:v>Castilla - La Mancha</c:v>
                </c:pt>
                <c:pt idx="17">
                  <c:v>País Vasco*</c:v>
                </c:pt>
                <c:pt idx="18">
                  <c:v>Castilla y León*</c:v>
                </c:pt>
                <c:pt idx="19">
                  <c:v>Ceuta</c:v>
                </c:pt>
              </c:strCache>
            </c:strRef>
          </c:cat>
          <c:val>
            <c:numRef>
              <c:f>'9TiempoEspera'!$Q$13:$Q$32</c:f>
              <c:numCache>
                <c:formatCode>#,##0</c:formatCode>
                <c:ptCount val="20"/>
                <c:pt idx="0">
                  <c:v>609.29</c:v>
                </c:pt>
                <c:pt idx="1">
                  <c:v>575.55999999999995</c:v>
                </c:pt>
                <c:pt idx="2">
                  <c:v>512.92999999999995</c:v>
                </c:pt>
                <c:pt idx="3">
                  <c:v>387.2</c:v>
                </c:pt>
                <c:pt idx="4">
                  <c:v>333</c:v>
                </c:pt>
                <c:pt idx="5">
                  <c:v>329.38</c:v>
                </c:pt>
                <c:pt idx="6">
                  <c:v>315.82</c:v>
                </c:pt>
                <c:pt idx="7">
                  <c:v>294.2</c:v>
                </c:pt>
                <c:pt idx="8">
                  <c:v>287.67</c:v>
                </c:pt>
                <c:pt idx="9">
                  <c:v>272.33999999999997</c:v>
                </c:pt>
                <c:pt idx="10">
                  <c:v>262.42</c:v>
                </c:pt>
                <c:pt idx="11">
                  <c:v>248.97</c:v>
                </c:pt>
                <c:pt idx="12">
                  <c:v>214.12</c:v>
                </c:pt>
                <c:pt idx="13">
                  <c:v>202.07</c:v>
                </c:pt>
                <c:pt idx="14">
                  <c:v>200.81</c:v>
                </c:pt>
                <c:pt idx="15">
                  <c:v>200.19</c:v>
                </c:pt>
                <c:pt idx="16">
                  <c:v>195.1</c:v>
                </c:pt>
                <c:pt idx="17">
                  <c:v>129.86000000000001</c:v>
                </c:pt>
                <c:pt idx="18">
                  <c:v>126.37</c:v>
                </c:pt>
                <c:pt idx="19">
                  <c:v>57.93</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686B-498B-ACF0-F46FF0C502D2}"/>
              </c:ext>
            </c:extLst>
          </c:dPt>
          <c:dPt>
            <c:idx val="8"/>
            <c:invertIfNegative val="0"/>
            <c:bubble3D val="0"/>
            <c:extLst>
              <c:ext xmlns:c16="http://schemas.microsoft.com/office/drawing/2014/chart" uri="{C3380CC4-5D6E-409C-BE32-E72D297353CC}">
                <c16:uniqueId val="{00000000-686B-498B-ACF0-F46FF0C502D2}"/>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Murcia, Región de</c:v>
                </c:pt>
                <c:pt idx="4">
                  <c:v>Andalucía</c:v>
                </c:pt>
                <c:pt idx="5">
                  <c:v>Extremadura</c:v>
                </c:pt>
                <c:pt idx="6">
                  <c:v>Cantabria</c:v>
                </c:pt>
                <c:pt idx="7">
                  <c:v>Cataluña</c:v>
                </c:pt>
                <c:pt idx="8">
                  <c:v>Asturias, Principado de</c:v>
                </c:pt>
                <c:pt idx="9">
                  <c:v>TOTAL</c:v>
                </c:pt>
                <c:pt idx="10">
                  <c:v>Rioja, La</c:v>
                </c:pt>
                <c:pt idx="11">
                  <c:v>Comunitat Valenciana</c:v>
                </c:pt>
                <c:pt idx="12">
                  <c:v>Castilla - La Mancha</c:v>
                </c:pt>
                <c:pt idx="13">
                  <c:v>Canarias</c:v>
                </c:pt>
                <c:pt idx="14">
                  <c:v>Balears, Illes</c:v>
                </c:pt>
                <c:pt idx="15">
                  <c:v>Galicia</c:v>
                </c:pt>
                <c:pt idx="16">
                  <c:v>Madrid, Comunidad de</c:v>
                </c:pt>
                <c:pt idx="17">
                  <c:v>Aragón</c:v>
                </c:pt>
                <c:pt idx="18">
                  <c:v>Navarra, Comunidad Foral de</c:v>
                </c:pt>
              </c:strCache>
            </c:strRef>
          </c:cat>
          <c:val>
            <c:numRef>
              <c:f>'24asolcasaad_pobl'!$AL$11:$AL$29</c:f>
              <c:numCache>
                <c:formatCode>0.00</c:formatCode>
                <c:ptCount val="19"/>
                <c:pt idx="0">
                  <c:v>1.9987968013843544</c:v>
                </c:pt>
                <c:pt idx="1">
                  <c:v>1.8412990772963316</c:v>
                </c:pt>
                <c:pt idx="2">
                  <c:v>1.8142657857219506</c:v>
                </c:pt>
                <c:pt idx="3">
                  <c:v>1.7605018031045292</c:v>
                </c:pt>
                <c:pt idx="4">
                  <c:v>1.6940733657568221</c:v>
                </c:pt>
                <c:pt idx="5">
                  <c:v>1.6449464163710699</c:v>
                </c:pt>
                <c:pt idx="6">
                  <c:v>1.5088380192530664</c:v>
                </c:pt>
                <c:pt idx="7">
                  <c:v>1.4772472817673992</c:v>
                </c:pt>
                <c:pt idx="8">
                  <c:v>1.4714457211456011</c:v>
                </c:pt>
                <c:pt idx="9">
                  <c:v>1.4451716169128865</c:v>
                </c:pt>
                <c:pt idx="10">
                  <c:v>1.3776224608391081</c:v>
                </c:pt>
                <c:pt idx="11">
                  <c:v>1.3725510421691762</c:v>
                </c:pt>
                <c:pt idx="12">
                  <c:v>1.3633197392313874</c:v>
                </c:pt>
                <c:pt idx="13">
                  <c:v>1.3581396673034145</c:v>
                </c:pt>
                <c:pt idx="14">
                  <c:v>1.3028545411354819</c:v>
                </c:pt>
                <c:pt idx="15">
                  <c:v>1.2448841924941012</c:v>
                </c:pt>
                <c:pt idx="16">
                  <c:v>1.0633741067709239</c:v>
                </c:pt>
                <c:pt idx="17">
                  <c:v>1.0423858905863503</c:v>
                </c:pt>
                <c:pt idx="18">
                  <c:v>0.96742039306479455</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6C81-47B0-B1AF-BAF6FD9CCEB2}"/>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440059D4-DA4A-4FB6-B84B-90C394413944}" type="CELLRANGE">
                      <a:rPr lang="en-US" baseline="0"/>
                      <a:pPr/>
                      <a:t>[CELLRANGE]</a:t>
                    </a:fld>
                    <a:r>
                      <a:rPr lang="en-US" baseline="0"/>
                      <a:t>
</a:t>
                    </a:r>
                    <a:fld id="{E0E355B2-CACB-48EC-85C9-DABA6304C0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4217EB27-8330-469A-B8C5-A54226C64079}" type="CELLRANGE">
                      <a:rPr lang="en-US" baseline="0"/>
                      <a:pPr/>
                      <a:t>[CELLRANGE]</a:t>
                    </a:fld>
                    <a:r>
                      <a:rPr lang="en-US" baseline="0"/>
                      <a:t>
</a:t>
                    </a:r>
                    <a:fld id="{27502C75-4F6B-4158-8109-7278E361955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2B59EA48-92FE-4830-A077-B4791CC85CCA}" type="CELLRANGE">
                      <a:rPr lang="en-US" baseline="0"/>
                      <a:pPr/>
                      <a:t>[CELLRANGE]</a:t>
                    </a:fld>
                    <a:r>
                      <a:rPr lang="en-US" baseline="0"/>
                      <a:t>
</a:t>
                    </a:r>
                    <a:fld id="{7DF43AF7-5AEE-4108-A9CA-8A5852ADFED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6D3F5542-D139-4A48-8220-6374B372D629}" type="CELLRANGE">
                      <a:rPr lang="en-US" baseline="0"/>
                      <a:pPr/>
                      <a:t>[CELLRANGE]</a:t>
                    </a:fld>
                    <a:r>
                      <a:rPr lang="en-US" baseline="0"/>
                      <a:t>
</a:t>
                    </a:r>
                    <a:fld id="{C999A2AB-2952-4556-ADA6-32AA3AC866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66EFE163-0D12-4760-8E7E-C0771E01D7F0}" type="CELLRANGE">
                      <a:rPr lang="en-US" baseline="0"/>
                      <a:pPr/>
                      <a:t>[CELLRANGE]</a:t>
                    </a:fld>
                    <a:r>
                      <a:rPr lang="en-US" baseline="0"/>
                      <a:t>
</a:t>
                    </a:r>
                    <a:fld id="{F5D69619-A952-4B7A-9FA0-3B350A5DDEC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321DFB05-0602-4717-AD10-B0EFCFF3C1BF}" type="CELLRANGE">
                      <a:rPr lang="en-US" baseline="0"/>
                      <a:pPr/>
                      <a:t>[CELLRANGE]</a:t>
                    </a:fld>
                    <a:r>
                      <a:rPr lang="en-US" baseline="0"/>
                      <a:t>
</a:t>
                    </a:r>
                    <a:fld id="{BE736207-0E33-452E-973B-7340B5378A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15384514-A929-4CA3-9916-A4740073FA8E}" type="CELLRANGE">
                      <a:rPr lang="en-US" baseline="0"/>
                      <a:pPr/>
                      <a:t>[CELLRANGE]</a:t>
                    </a:fld>
                    <a:r>
                      <a:rPr lang="en-US" baseline="0"/>
                      <a:t>
</a:t>
                    </a:r>
                    <a:fld id="{8A3C93E0-5998-4AEB-8454-82B5C6E77A6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C11D4DFB-EAF2-435F-80A7-1D7EF08811A8}" type="CELLRANGE">
                      <a:rPr lang="en-US" baseline="0"/>
                      <a:pPr/>
                      <a:t>[CELLRANGE]</a:t>
                    </a:fld>
                    <a:r>
                      <a:rPr lang="en-US" baseline="0"/>
                      <a:t>
</a:t>
                    </a:r>
                    <a:fld id="{27F94B81-2B09-4825-9CEA-D3EBF4BBB4B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0F3CCD5D-8B06-4067-81FF-2CD40D1B0CD4}" type="CELLRANGE">
                      <a:rPr lang="en-US" baseline="0"/>
                      <a:pPr/>
                      <a:t>[CELLRANGE]</a:t>
                    </a:fld>
                    <a:r>
                      <a:rPr lang="en-US" baseline="0"/>
                      <a:t>
</a:t>
                    </a:r>
                    <a:fld id="{18659A0C-4A60-4DA1-9BA8-AFEA6D954E6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778CBDC7-4DC5-437B-AFC7-5D809378D6E1}" type="CELLRANGE">
                      <a:rPr lang="en-US" baseline="0"/>
                      <a:pPr/>
                      <a:t>[CELLRANGE]</a:t>
                    </a:fld>
                    <a:r>
                      <a:rPr lang="en-US" baseline="0"/>
                      <a:t>
</a:t>
                    </a:r>
                    <a:fld id="{C6CBC74F-BA6F-4135-939B-67B32C851B1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850F819A-3422-4955-A560-5137CDA3341A}" type="CELLRANGE">
                      <a:rPr lang="en-US" baseline="0">
                        <a:solidFill>
                          <a:sysClr val="windowText" lastClr="000000"/>
                        </a:solidFill>
                      </a:rPr>
                      <a:pPr/>
                      <a:t>[CELLRANGE]</a:t>
                    </a:fld>
                    <a:r>
                      <a:rPr lang="en-US" baseline="0">
                        <a:solidFill>
                          <a:sysClr val="windowText" lastClr="000000"/>
                        </a:solidFill>
                      </a:rPr>
                      <a:t>
</a:t>
                    </a:r>
                    <a:fld id="{ACE97BDE-1D6D-4E49-B6CA-194ED1BED0BF}"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E1280FC6-881A-4AED-BB53-5A0CB1A86750}" type="CELLRANGE">
                      <a:rPr lang="en-US" baseline="0">
                        <a:solidFill>
                          <a:schemeClr val="bg1"/>
                        </a:solidFill>
                      </a:rPr>
                      <a:pPr>
                        <a:defRPr b="1">
                          <a:solidFill>
                            <a:schemeClr val="bg1"/>
                          </a:solidFill>
                        </a:defRPr>
                      </a:pPr>
                      <a:t>[CELLRANGE]</a:t>
                    </a:fld>
                    <a:r>
                      <a:rPr lang="en-US" baseline="0">
                        <a:solidFill>
                          <a:schemeClr val="bg1"/>
                        </a:solidFill>
                      </a:rPr>
                      <a:t>
</a:t>
                    </a:r>
                    <a:fld id="{10D5E2A5-0FDF-4A92-B26C-13F4DA56B103}"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9042CF5C-A6E5-423E-B7BB-82F7FC1E3389}" type="CELLRANGE">
                      <a:rPr lang="en-US" baseline="0">
                        <a:solidFill>
                          <a:schemeClr val="tx1"/>
                        </a:solidFill>
                      </a:rPr>
                      <a:pPr>
                        <a:defRPr b="1">
                          <a:solidFill>
                            <a:schemeClr val="tx1"/>
                          </a:solidFill>
                        </a:defRPr>
                      </a:pPr>
                      <a:t>[CELLRANGE]</a:t>
                    </a:fld>
                    <a:r>
                      <a:rPr lang="en-US" baseline="0">
                        <a:solidFill>
                          <a:schemeClr val="tx1"/>
                        </a:solidFill>
                      </a:rPr>
                      <a:t>
</a:t>
                    </a:r>
                    <a:fld id="{1E47F78F-6E9A-4899-85CE-79A83E5EB0A0}"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C825910E-3FEB-4FE8-B989-6F4999014682}" type="CELLRANGE">
                      <a:rPr lang="en-US" baseline="0"/>
                      <a:pPr/>
                      <a:t>[CELLRANGE]</a:t>
                    </a:fld>
                    <a:r>
                      <a:rPr lang="en-US" baseline="0"/>
                      <a:t>
</a:t>
                    </a:r>
                    <a:fld id="{AEB021BB-39EC-440A-8C33-10285B03F4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815D12B6-E7A2-4956-BC04-D9C250676C60}" type="CELLRANGE">
                      <a:rPr lang="en-US" baseline="0"/>
                      <a:pPr/>
                      <a:t>[CELLRANGE]</a:t>
                    </a:fld>
                    <a:r>
                      <a:rPr lang="en-US" baseline="0"/>
                      <a:t>
</a:t>
                    </a:r>
                    <a:fld id="{638461D6-C82B-4485-B9EF-480069511A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2917B0EA-EC68-4402-AF86-A358A27253B3}" type="CELLRANGE">
                      <a:rPr lang="en-US" baseline="0"/>
                      <a:pPr/>
                      <a:t>[CELLRANGE]</a:t>
                    </a:fld>
                    <a:r>
                      <a:rPr lang="en-US" baseline="0"/>
                      <a:t>
</a:t>
                    </a:r>
                    <a:fld id="{BA8CDA17-2D66-444F-8ABB-B5DC8C2F61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0D73655E-7887-4553-9F1E-7C6AB4B8C29F}" type="CELLRANGE">
                      <a:rPr lang="en-US" baseline="0"/>
                      <a:pPr/>
                      <a:t>[CELLRANGE]</a:t>
                    </a:fld>
                    <a:r>
                      <a:rPr lang="en-US" baseline="0"/>
                      <a:t>
</a:t>
                    </a:r>
                    <a:fld id="{D68F5D3C-82FB-4F90-BEA8-2471FA7422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7ECDBAF2-1171-40C6-8762-617D2CEC88F6}" type="CELLRANGE">
                      <a:rPr lang="en-US" baseline="0"/>
                      <a:pPr/>
                      <a:t>[CELLRANGE]</a:t>
                    </a:fld>
                    <a:r>
                      <a:rPr lang="en-US" baseline="0"/>
                      <a:t>
</a:t>
                    </a:r>
                    <a:fld id="{CAFAEF77-6E0E-4A45-A237-83A05571D70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18538D68-8261-4A87-8C92-34AA6FB9491D}" type="CELLRANGE">
                      <a:rPr lang="en-US" baseline="0"/>
                      <a:pPr/>
                      <a:t>[CELLRANGE]</a:t>
                    </a:fld>
                    <a:r>
                      <a:rPr lang="en-US" baseline="0"/>
                      <a:t>
</a:t>
                    </a:r>
                    <a:fld id="{9E9E8B7C-5A97-4921-98FD-6CBA50848FF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98B3751A-D2B8-45E2-993D-967BE8D7FE97}" type="CELLRANGE">
                      <a:rPr lang="en-US" baseline="0"/>
                      <a:pPr/>
                      <a:t>[CELLRANGE]</a:t>
                    </a:fld>
                    <a:r>
                      <a:rPr lang="en-US" baseline="0"/>
                      <a:t>
</a:t>
                    </a:r>
                    <a:fld id="{F929B47D-9D18-4CAB-93E6-855158BA13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Asturias, Principado de</c:v>
                </c:pt>
                <c:pt idx="4">
                  <c:v>Navarra, Comunidad Foral de</c:v>
                </c:pt>
                <c:pt idx="5">
                  <c:v>Cantabria</c:v>
                </c:pt>
                <c:pt idx="6">
                  <c:v>Ceuta</c:v>
                </c:pt>
                <c:pt idx="7">
                  <c:v>Castilla - La Mancha</c:v>
                </c:pt>
                <c:pt idx="8">
                  <c:v>Comunitat Valenciana</c:v>
                </c:pt>
                <c:pt idx="9">
                  <c:v>Madrid, Comunidad de</c:v>
                </c:pt>
                <c:pt idx="10">
                  <c:v>Andalucía</c:v>
                </c:pt>
                <c:pt idx="11">
                  <c:v>Media Nacional</c:v>
                </c:pt>
                <c:pt idx="12">
                  <c:v>Melilla</c:v>
                </c:pt>
                <c:pt idx="13">
                  <c:v>Extremadura</c:v>
                </c:pt>
                <c:pt idx="14">
                  <c:v>Balears, Illes</c:v>
                </c:pt>
                <c:pt idx="15">
                  <c:v>Murcia, Región de</c:v>
                </c:pt>
                <c:pt idx="16">
                  <c:v>Rioja, La</c:v>
                </c:pt>
                <c:pt idx="17">
                  <c:v>Canarias</c:v>
                </c:pt>
                <c:pt idx="18">
                  <c:v>Cataluña</c:v>
                </c:pt>
                <c:pt idx="19">
                  <c:v>País Vasco</c:v>
                </c:pt>
              </c:strCache>
            </c:strRef>
          </c:cat>
          <c:val>
            <c:numRef>
              <c:f>'11ListaEspera'!$O$13:$O$32</c:f>
              <c:numCache>
                <c:formatCode>0.00%</c:formatCode>
                <c:ptCount val="20"/>
                <c:pt idx="0">
                  <c:v>0.99889864325618516</c:v>
                </c:pt>
                <c:pt idx="1">
                  <c:v>0.99826531543869257</c:v>
                </c:pt>
                <c:pt idx="2">
                  <c:v>0.98190132930279428</c:v>
                </c:pt>
                <c:pt idx="3">
                  <c:v>0.98079015262192659</c:v>
                </c:pt>
                <c:pt idx="4">
                  <c:v>0.96671464555595543</c:v>
                </c:pt>
                <c:pt idx="5">
                  <c:v>0.95587842529779388</c:v>
                </c:pt>
                <c:pt idx="6">
                  <c:v>0.95255255255255256</c:v>
                </c:pt>
                <c:pt idx="7">
                  <c:v>0.95131647466754732</c:v>
                </c:pt>
                <c:pt idx="8">
                  <c:v>0.94018167704623701</c:v>
                </c:pt>
                <c:pt idx="9">
                  <c:v>0.93308303553927108</c:v>
                </c:pt>
                <c:pt idx="10">
                  <c:v>0.92439511268406993</c:v>
                </c:pt>
                <c:pt idx="11">
                  <c:v>0.91843884094485839</c:v>
                </c:pt>
                <c:pt idx="12">
                  <c:v>0.90369393139841692</c:v>
                </c:pt>
                <c:pt idx="13">
                  <c:v>0.89382915656157369</c:v>
                </c:pt>
                <c:pt idx="14">
                  <c:v>0.89355488133382477</c:v>
                </c:pt>
                <c:pt idx="15">
                  <c:v>0.87698831398936916</c:v>
                </c:pt>
                <c:pt idx="16">
                  <c:v>0.87409496944052656</c:v>
                </c:pt>
                <c:pt idx="17">
                  <c:v>0.86980742640723008</c:v>
                </c:pt>
                <c:pt idx="18">
                  <c:v>0.84740455855704311</c:v>
                </c:pt>
                <c:pt idx="19">
                  <c:v>0.82812574196305622</c:v>
                </c:pt>
              </c:numCache>
            </c:numRef>
          </c:val>
          <c:extLst>
            <c:ext xmlns:c15="http://schemas.microsoft.com/office/drawing/2012/chart" uri="{02D57815-91ED-43cb-92C2-25804820EDAC}">
              <c15:datalabelsRange>
                <c15:f>'11ListaEspera'!$M$13:$M$32</c15:f>
                <c15:dlblRangeCache>
                  <c:ptCount val="20"/>
                  <c:pt idx="0">
                    <c:v>125.162</c:v>
                  </c:pt>
                  <c:pt idx="1">
                    <c:v>43.736</c:v>
                  </c:pt>
                  <c:pt idx="2">
                    <c:v>76.008</c:v>
                  </c:pt>
                  <c:pt idx="3">
                    <c:v>31.553</c:v>
                  </c:pt>
                  <c:pt idx="4">
                    <c:v>16.119</c:v>
                  </c:pt>
                  <c:pt idx="5">
                    <c:v>17.895</c:v>
                  </c:pt>
                  <c:pt idx="6">
                    <c:v>1.586</c:v>
                  </c:pt>
                  <c:pt idx="7">
                    <c:v>74.900</c:v>
                  </c:pt>
                  <c:pt idx="8">
                    <c:v>158.666</c:v>
                  </c:pt>
                  <c:pt idx="9">
                    <c:v>185.649</c:v>
                  </c:pt>
                  <c:pt idx="10">
                    <c:v>287.571</c:v>
                  </c:pt>
                  <c:pt idx="11">
                    <c:v>1.477.071</c:v>
                  </c:pt>
                  <c:pt idx="12">
                    <c:v>2.055</c:v>
                  </c:pt>
                  <c:pt idx="13">
                    <c:v>36.487</c:v>
                  </c:pt>
                  <c:pt idx="14">
                    <c:v>31.513</c:v>
                  </c:pt>
                  <c:pt idx="15">
                    <c:v>44.052</c:v>
                  </c:pt>
                  <c:pt idx="16">
                    <c:v>9.296</c:v>
                  </c:pt>
                  <c:pt idx="17">
                    <c:v>43.406</c:v>
                  </c:pt>
                  <c:pt idx="18">
                    <c:v>221.659</c:v>
                  </c:pt>
                  <c:pt idx="19">
                    <c:v>69.758</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6C81-47B0-B1AF-BAF6FD9CCEB2}"/>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1F1CB5BA-DCF4-4C6B-AB94-6D0CD38EF110}" type="CELLRANGE">
                      <a:rPr lang="en-US" baseline="0"/>
                      <a:pPr/>
                      <a:t>[CELLRANGE]</a:t>
                    </a:fld>
                    <a:r>
                      <a:rPr lang="en-US" baseline="0"/>
                      <a:t>
</a:t>
                    </a:r>
                    <a:fld id="{0DE93B2B-0242-4D30-99E2-AD29BA8163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A3B92165-F72A-4FAA-9DFE-576FCAC5E99B}" type="CELLRANGE">
                      <a:rPr lang="en-US" baseline="0"/>
                      <a:pPr/>
                      <a:t>[CELLRANGE]</a:t>
                    </a:fld>
                    <a:r>
                      <a:rPr lang="en-US" baseline="0"/>
                      <a:t>
</a:t>
                    </a:r>
                    <a:fld id="{3F6C442C-748F-4E6B-A6E6-95B84EC815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76F9E2FF-71BC-45F0-9BB2-5A1457A1E8DE}" type="CELLRANGE">
                      <a:rPr lang="en-US" baseline="0"/>
                      <a:pPr/>
                      <a:t>[CELLRANGE]</a:t>
                    </a:fld>
                    <a:r>
                      <a:rPr lang="en-US" baseline="0"/>
                      <a:t>
</a:t>
                    </a:r>
                    <a:fld id="{56128C53-B881-4F12-AD0C-7AFA7A78604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A24E7E45-DF1A-4B70-A9C7-17880DA9FED5}" type="CELLRANGE">
                      <a:rPr lang="en-US" baseline="0"/>
                      <a:pPr/>
                      <a:t>[CELLRANGE]</a:t>
                    </a:fld>
                    <a:r>
                      <a:rPr lang="en-US" baseline="0"/>
                      <a:t>
</a:t>
                    </a:r>
                    <a:fld id="{84961D16-7356-42E1-9413-F0F2F13CF8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C493A02B-CAF5-4F75-A3A8-4A986493CF80}" type="CELLRANGE">
                      <a:rPr lang="en-US" baseline="0"/>
                      <a:pPr/>
                      <a:t>[CELLRANGE]</a:t>
                    </a:fld>
                    <a:r>
                      <a:rPr lang="en-US" baseline="0"/>
                      <a:t>
</a:t>
                    </a:r>
                    <a:fld id="{890EA168-D6CC-4545-AAA0-6D92BD6575D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379A4353-5AFA-426B-96EA-B6C78047BC13}" type="CELLRANGE">
                      <a:rPr lang="en-US" baseline="0"/>
                      <a:pPr/>
                      <a:t>[CELLRANGE]</a:t>
                    </a:fld>
                    <a:r>
                      <a:rPr lang="en-US" baseline="0"/>
                      <a:t>
</a:t>
                    </a:r>
                    <a:fld id="{833566FE-7C52-4970-9AC5-43A51782D54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578E3595-2EA5-4AFB-8FE3-57E07CFA3E1E}" type="CELLRANGE">
                      <a:rPr lang="en-US" baseline="0"/>
                      <a:pPr/>
                      <a:t>[CELLRANGE]</a:t>
                    </a:fld>
                    <a:r>
                      <a:rPr lang="en-US" baseline="0"/>
                      <a:t>
</a:t>
                    </a:r>
                    <a:fld id="{16082A57-79A1-489A-8C8A-D42157A8A46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5F21466A-6747-4918-83F9-9710D61BF7F9}" type="CELLRANGE">
                      <a:rPr lang="en-US" baseline="0"/>
                      <a:pPr/>
                      <a:t>[CELLRANGE]</a:t>
                    </a:fld>
                    <a:r>
                      <a:rPr lang="en-US" baseline="0"/>
                      <a:t>
</a:t>
                    </a:r>
                    <a:fld id="{B1A4A72E-354E-456B-8D1C-F52CABF87C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420C06DE-8E56-4D63-B1C2-FA6460BDE43D}" type="CELLRANGE">
                      <a:rPr lang="en-US" baseline="0"/>
                      <a:pPr/>
                      <a:t>[CELLRANGE]</a:t>
                    </a:fld>
                    <a:r>
                      <a:rPr lang="en-US" baseline="0"/>
                      <a:t>
</a:t>
                    </a:r>
                    <a:fld id="{229753D6-E41E-472A-BC3F-975D8293CB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D834F94B-0A94-4CF7-B86F-7DAB213B38AF}" type="CELLRANGE">
                      <a:rPr lang="en-US" baseline="0"/>
                      <a:pPr/>
                      <a:t>[CELLRANGE]</a:t>
                    </a:fld>
                    <a:r>
                      <a:rPr lang="en-US" baseline="0"/>
                      <a:t>
</a:t>
                    </a:r>
                    <a:fld id="{95ACA580-0896-4EBB-B900-715F97766A7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fld id="{B31624BE-F2F1-4362-B92B-C6109789FB30}" type="CELLRANGE">
                      <a:rPr lang="en-US" baseline="0">
                        <a:solidFill>
                          <a:sysClr val="windowText" lastClr="000000"/>
                        </a:solidFill>
                      </a:rPr>
                      <a:pPr>
                        <a:defRPr b="1">
                          <a:solidFill>
                            <a:sysClr val="windowText" lastClr="000000"/>
                          </a:solidFill>
                        </a:defRPr>
                      </a:pPr>
                      <a:t>[CELLRANGE]</a:t>
                    </a:fld>
                    <a:r>
                      <a:rPr lang="en-US" baseline="0">
                        <a:solidFill>
                          <a:sysClr val="windowText" lastClr="000000"/>
                        </a:solidFill>
                      </a:rPr>
                      <a:t>
</a:t>
                    </a:r>
                    <a:fld id="{6B4DCA1D-2107-414E-917F-17F82D5BE7CC}" type="VALUE">
                      <a:rPr lang="en-US" baseline="0">
                        <a:solidFill>
                          <a:sysClr val="windowText" lastClr="000000"/>
                        </a:solidFill>
                      </a:rPr>
                      <a:pPr>
                        <a:defRPr b="1">
                          <a:solidFill>
                            <a:sysClr val="windowText" lastClr="000000"/>
                          </a:solidFill>
                        </a:defRPr>
                      </a:pPr>
                      <a:t>[VALOR]</a:t>
                    </a:fld>
                    <a:endParaRPr lang="en-US" baseline="0">
                      <a:solidFill>
                        <a:sysClr val="windowText" lastClr="000000"/>
                      </a:solidFill>
                    </a:endParaRPr>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9.846590962094013E-17"/>
                  <c:y val="-1.9317811201518046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4D87DF6C-D2C0-4787-8771-CC87F758612A}" type="CELLRANGE">
                      <a:rPr lang="en-US" baseline="0">
                        <a:solidFill>
                          <a:schemeClr val="bg1"/>
                        </a:solidFill>
                      </a:rPr>
                      <a:pPr>
                        <a:defRPr b="1">
                          <a:solidFill>
                            <a:schemeClr val="bg1"/>
                          </a:solidFill>
                        </a:defRPr>
                      </a:pPr>
                      <a:t>[CELLRANGE]</a:t>
                    </a:fld>
                    <a:r>
                      <a:rPr lang="en-US" baseline="0">
                        <a:solidFill>
                          <a:schemeClr val="bg1"/>
                        </a:solidFill>
                      </a:rPr>
                      <a:t>
</a:t>
                    </a:r>
                    <a:fld id="{F69DEDF1-CCAA-4594-A951-87186AAFA121}"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0663001444445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5B334E84-418B-412E-B5BC-0964A817AB1E}" type="CELLRANGE">
                      <a:rPr lang="en-US" baseline="0">
                        <a:solidFill>
                          <a:schemeClr val="tx1"/>
                        </a:solidFill>
                      </a:rPr>
                      <a:pPr>
                        <a:defRPr b="1">
                          <a:solidFill>
                            <a:schemeClr val="tx1"/>
                          </a:solidFill>
                        </a:defRPr>
                      </a:pPr>
                      <a:t>[CELLRANGE]</a:t>
                    </a:fld>
                    <a:r>
                      <a:rPr lang="en-US" baseline="0">
                        <a:solidFill>
                          <a:schemeClr val="tx1"/>
                        </a:solidFill>
                      </a:rPr>
                      <a:t>
</a:t>
                    </a:r>
                    <a:fld id="{392EBCDE-D543-4B40-8D79-E955D1C2A351}"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9A8FEDE5-2D06-4C88-AF69-44475BE41F00}" type="CELLRANGE">
                      <a:rPr lang="en-US" baseline="0"/>
                      <a:pPr/>
                      <a:t>[CELLRANGE]</a:t>
                    </a:fld>
                    <a:r>
                      <a:rPr lang="en-US" baseline="0"/>
                      <a:t>
</a:t>
                    </a:r>
                    <a:fld id="{DA4ED62F-7225-42D9-9F6E-58BF2B4072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9504655A-6ACA-4139-BFF0-21DE0A650B14}" type="CELLRANGE">
                      <a:rPr lang="en-US" baseline="0"/>
                      <a:pPr/>
                      <a:t>[CELLRANGE]</a:t>
                    </a:fld>
                    <a:r>
                      <a:rPr lang="en-US" baseline="0"/>
                      <a:t>
</a:t>
                    </a:r>
                    <a:fld id="{B4327D91-BE60-417D-A397-4284115057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1F07C6FC-441C-4C67-95D0-E73D90BA016A}" type="CELLRANGE">
                      <a:rPr lang="en-US" baseline="0"/>
                      <a:pPr/>
                      <a:t>[CELLRANGE]</a:t>
                    </a:fld>
                    <a:r>
                      <a:rPr lang="en-US" baseline="0"/>
                      <a:t>
</a:t>
                    </a:r>
                    <a:fld id="{DB2632C0-90B5-4ABF-9A50-2ABA943E4B4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9C758D39-4950-418A-A66E-9C6475C237D4}" type="CELLRANGE">
                      <a:rPr lang="en-US" baseline="0"/>
                      <a:pPr/>
                      <a:t>[CELLRANGE]</a:t>
                    </a:fld>
                    <a:r>
                      <a:rPr lang="en-US" baseline="0"/>
                      <a:t>
</a:t>
                    </a:r>
                    <a:fld id="{6F411F7F-D0E2-41BC-87B9-48429BC432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D2C14A2A-06DC-45E9-ADEA-7C5BDC45D4F8}" type="CELLRANGE">
                      <a:rPr lang="en-US" baseline="0"/>
                      <a:pPr/>
                      <a:t>[CELLRANGE]</a:t>
                    </a:fld>
                    <a:r>
                      <a:rPr lang="en-US" baseline="0"/>
                      <a:t>
</a:t>
                    </a:r>
                    <a:fld id="{BD42AD87-EF72-403D-9666-B5DCAABBC7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B7E80877-5AFC-483C-BD8E-8D67908E1FBA}" type="CELLRANGE">
                      <a:rPr lang="en-US" baseline="0"/>
                      <a:pPr/>
                      <a:t>[CELLRANGE]</a:t>
                    </a:fld>
                    <a:r>
                      <a:rPr lang="en-US" baseline="0"/>
                      <a:t>
</a:t>
                    </a:r>
                    <a:fld id="{FF145961-9C2B-421F-B2DE-BFCA19A7C5B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C9A8BF4B-0CA1-4E63-A547-E1C4386E02A2}" type="CELLRANGE">
                      <a:rPr lang="en-US" baseline="0"/>
                      <a:pPr/>
                      <a:t>[CELLRANGE]</a:t>
                    </a:fld>
                    <a:r>
                      <a:rPr lang="en-US" baseline="0"/>
                      <a:t>
</a:t>
                    </a:r>
                    <a:fld id="{66BF0266-ACEB-45F3-9028-DB5B9FFD77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Asturias, Principado de</c:v>
                </c:pt>
                <c:pt idx="4">
                  <c:v>Navarra, Comunidad Foral de</c:v>
                </c:pt>
                <c:pt idx="5">
                  <c:v>Cantabria</c:v>
                </c:pt>
                <c:pt idx="6">
                  <c:v>Ceuta</c:v>
                </c:pt>
                <c:pt idx="7">
                  <c:v>Castilla - La Mancha</c:v>
                </c:pt>
                <c:pt idx="8">
                  <c:v>Comunitat Valenciana</c:v>
                </c:pt>
                <c:pt idx="9">
                  <c:v>Madrid, Comunidad de</c:v>
                </c:pt>
                <c:pt idx="10">
                  <c:v>Andalucía</c:v>
                </c:pt>
                <c:pt idx="11">
                  <c:v>Media Nacional</c:v>
                </c:pt>
                <c:pt idx="12">
                  <c:v>Melilla</c:v>
                </c:pt>
                <c:pt idx="13">
                  <c:v>Extremadura</c:v>
                </c:pt>
                <c:pt idx="14">
                  <c:v>Balears, Illes</c:v>
                </c:pt>
                <c:pt idx="15">
                  <c:v>Murcia, Región de</c:v>
                </c:pt>
                <c:pt idx="16">
                  <c:v>Rioja, La</c:v>
                </c:pt>
                <c:pt idx="17">
                  <c:v>Canarias</c:v>
                </c:pt>
                <c:pt idx="18">
                  <c:v>Cataluña</c:v>
                </c:pt>
                <c:pt idx="19">
                  <c:v>País Vasco</c:v>
                </c:pt>
              </c:strCache>
            </c:strRef>
          </c:cat>
          <c:val>
            <c:numRef>
              <c:f>'11ListaEspera'!$P$13:$P$32</c:f>
              <c:numCache>
                <c:formatCode>0.00%</c:formatCode>
                <c:ptCount val="20"/>
                <c:pt idx="0">
                  <c:v>1.1013567438148443E-3</c:v>
                </c:pt>
                <c:pt idx="1">
                  <c:v>1.7346845613074044E-3</c:v>
                </c:pt>
                <c:pt idx="2">
                  <c:v>1.8098670697205752E-2</c:v>
                </c:pt>
                <c:pt idx="3">
                  <c:v>1.9209847378073418E-2</c:v>
                </c:pt>
                <c:pt idx="4">
                  <c:v>3.3285354444044624E-2</c:v>
                </c:pt>
                <c:pt idx="5">
                  <c:v>4.4121574702206082E-2</c:v>
                </c:pt>
                <c:pt idx="6">
                  <c:v>4.7447447447447451E-2</c:v>
                </c:pt>
                <c:pt idx="7">
                  <c:v>4.8683525332452723E-2</c:v>
                </c:pt>
                <c:pt idx="8">
                  <c:v>5.9818322953763013E-2</c:v>
                </c:pt>
                <c:pt idx="9">
                  <c:v>6.6916964460728881E-2</c:v>
                </c:pt>
                <c:pt idx="10">
                  <c:v>7.5604887315930069E-2</c:v>
                </c:pt>
                <c:pt idx="11">
                  <c:v>8.1561159055141608E-2</c:v>
                </c:pt>
                <c:pt idx="12">
                  <c:v>9.6306068601583111E-2</c:v>
                </c:pt>
                <c:pt idx="13">
                  <c:v>0.1061708434384263</c:v>
                </c:pt>
                <c:pt idx="14">
                  <c:v>0.10644511866617518</c:v>
                </c:pt>
                <c:pt idx="15">
                  <c:v>0.12301168601063088</c:v>
                </c:pt>
                <c:pt idx="16">
                  <c:v>0.12590503055947344</c:v>
                </c:pt>
                <c:pt idx="17">
                  <c:v>0.13019257359276998</c:v>
                </c:pt>
                <c:pt idx="18">
                  <c:v>0.15259544144295686</c:v>
                </c:pt>
                <c:pt idx="19">
                  <c:v>0.17187425803694381</c:v>
                </c:pt>
              </c:numCache>
            </c:numRef>
          </c:val>
          <c:extLst>
            <c:ext xmlns:c15="http://schemas.microsoft.com/office/drawing/2012/chart" uri="{02D57815-91ED-43cb-92C2-25804820EDAC}">
              <c15:datalabelsRange>
                <c15:f>'11ListaEspera'!$N$13:$N$32</c15:f>
                <c15:dlblRangeCache>
                  <c:ptCount val="20"/>
                  <c:pt idx="0">
                    <c:v>138</c:v>
                  </c:pt>
                  <c:pt idx="1">
                    <c:v>76</c:v>
                  </c:pt>
                  <c:pt idx="2">
                    <c:v>1.401</c:v>
                  </c:pt>
                  <c:pt idx="3">
                    <c:v>618</c:v>
                  </c:pt>
                  <c:pt idx="4">
                    <c:v>555</c:v>
                  </c:pt>
                  <c:pt idx="5">
                    <c:v>826</c:v>
                  </c:pt>
                  <c:pt idx="6">
                    <c:v>79</c:v>
                  </c:pt>
                  <c:pt idx="7">
                    <c:v>3.833</c:v>
                  </c:pt>
                  <c:pt idx="8">
                    <c:v>10.095</c:v>
                  </c:pt>
                  <c:pt idx="9">
                    <c:v>13.314</c:v>
                  </c:pt>
                  <c:pt idx="10">
                    <c:v>23.520</c:v>
                  </c:pt>
                  <c:pt idx="11">
                    <c:v>131.170</c:v>
                  </c:pt>
                  <c:pt idx="12">
                    <c:v>219</c:v>
                  </c:pt>
                  <c:pt idx="13">
                    <c:v>4.334</c:v>
                  </c:pt>
                  <c:pt idx="14">
                    <c:v>3.754</c:v>
                  </c:pt>
                  <c:pt idx="15">
                    <c:v>6.179</c:v>
                  </c:pt>
                  <c:pt idx="16">
                    <c:v>1.339</c:v>
                  </c:pt>
                  <c:pt idx="17">
                    <c:v>6.497</c:v>
                  </c:pt>
                  <c:pt idx="18">
                    <c:v>39.915</c:v>
                  </c:pt>
                  <c:pt idx="19">
                    <c:v>14.478</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Galicia</c:v>
                </c:pt>
                <c:pt idx="3">
                  <c:v>Asturias, Principado de</c:v>
                </c:pt>
                <c:pt idx="4">
                  <c:v>Navarra, Comunidad Foral de</c:v>
                </c:pt>
                <c:pt idx="5">
                  <c:v>Cantabria</c:v>
                </c:pt>
                <c:pt idx="6">
                  <c:v>Ceuta</c:v>
                </c:pt>
                <c:pt idx="7">
                  <c:v>Castilla - La Mancha</c:v>
                </c:pt>
                <c:pt idx="8">
                  <c:v>Comunitat Valenciana</c:v>
                </c:pt>
                <c:pt idx="9">
                  <c:v>Madrid, Comunidad de</c:v>
                </c:pt>
                <c:pt idx="10">
                  <c:v>Andalucía</c:v>
                </c:pt>
                <c:pt idx="11">
                  <c:v>Media Nacional</c:v>
                </c:pt>
                <c:pt idx="12">
                  <c:v>Melilla</c:v>
                </c:pt>
                <c:pt idx="13">
                  <c:v>Extremadura</c:v>
                </c:pt>
                <c:pt idx="14">
                  <c:v>Balears, Illes</c:v>
                </c:pt>
                <c:pt idx="15">
                  <c:v>Murcia, Región de</c:v>
                </c:pt>
                <c:pt idx="16">
                  <c:v>Rioja, La</c:v>
                </c:pt>
                <c:pt idx="17">
                  <c:v>Canarias</c:v>
                </c:pt>
                <c:pt idx="18">
                  <c:v>Cataluña</c:v>
                </c:pt>
                <c:pt idx="19">
                  <c:v>País Vasco</c:v>
                </c:pt>
              </c:strCache>
            </c:strRef>
          </c:cat>
          <c:val>
            <c:numRef>
              <c:f>'11ListaEspera'!$Q$13:$Q$32</c:f>
              <c:numCache>
                <c:formatCode>0.00%</c:formatCode>
                <c:ptCount val="20"/>
                <c:pt idx="0">
                  <c:v>0.91843884094485839</c:v>
                </c:pt>
                <c:pt idx="1">
                  <c:v>0.91843884094485839</c:v>
                </c:pt>
                <c:pt idx="2">
                  <c:v>0.91843884094485839</c:v>
                </c:pt>
                <c:pt idx="3">
                  <c:v>0.91843884094485839</c:v>
                </c:pt>
                <c:pt idx="4">
                  <c:v>0.91843884094485839</c:v>
                </c:pt>
                <c:pt idx="5">
                  <c:v>0.91843884094485839</c:v>
                </c:pt>
                <c:pt idx="6">
                  <c:v>0.91843884094485839</c:v>
                </c:pt>
                <c:pt idx="7">
                  <c:v>0.91843884094485839</c:v>
                </c:pt>
                <c:pt idx="8">
                  <c:v>0.91843884094485839</c:v>
                </c:pt>
                <c:pt idx="9">
                  <c:v>0.91843884094485839</c:v>
                </c:pt>
                <c:pt idx="10">
                  <c:v>0.91843884094485839</c:v>
                </c:pt>
                <c:pt idx="11">
                  <c:v>0.91843884094485839</c:v>
                </c:pt>
                <c:pt idx="12">
                  <c:v>0.91843884094485839</c:v>
                </c:pt>
                <c:pt idx="13">
                  <c:v>0.91843884094485839</c:v>
                </c:pt>
                <c:pt idx="14">
                  <c:v>0.91843884094485839</c:v>
                </c:pt>
                <c:pt idx="15">
                  <c:v>0.91843884094485839</c:v>
                </c:pt>
                <c:pt idx="16">
                  <c:v>0.91843884094485839</c:v>
                </c:pt>
                <c:pt idx="17">
                  <c:v>0.91843884094485839</c:v>
                </c:pt>
                <c:pt idx="18">
                  <c:v>0.91843884094485839</c:v>
                </c:pt>
                <c:pt idx="19">
                  <c:v>0.91843884094485839</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8"/>
            <c:invertIfNegative val="0"/>
            <c:bubble3D val="0"/>
            <c:spPr>
              <a:solidFill>
                <a:schemeClr val="accent1"/>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Pt>
            <c:idx val="13"/>
            <c:invertIfNegative val="0"/>
            <c:bubble3D val="0"/>
            <c:spPr>
              <a:solidFill>
                <a:schemeClr val="accent1"/>
              </a:solidFill>
              <a:ln>
                <a:noFill/>
              </a:ln>
              <a:effectLst/>
            </c:spPr>
            <c:extLst>
              <c:ext xmlns:c16="http://schemas.microsoft.com/office/drawing/2014/chart" uri="{C3380CC4-5D6E-409C-BE32-E72D297353CC}">
                <c16:uniqueId val="{0000000F-C55D-4E29-9CD8-90CA83D3C1E4}"/>
              </c:ext>
            </c:extLst>
          </c:dPt>
          <c:dLbls>
            <c:dLbl>
              <c:idx val="0"/>
              <c:layout>
                <c:manualLayout>
                  <c:x val="0"/>
                  <c:y val="-3.0478894636931943E-3"/>
                </c:manualLayout>
              </c:layout>
              <c:tx>
                <c:rich>
                  <a:bodyPr/>
                  <a:lstStyle/>
                  <a:p>
                    <a:fld id="{1379CE41-424C-40C4-BE21-68B3E40A8064}" type="CELLRANGE">
                      <a:rPr lang="en-US" baseline="0"/>
                      <a:pPr/>
                      <a:t>[CELLRANGE]</a:t>
                    </a:fld>
                    <a:r>
                      <a:rPr lang="en-US" baseline="0"/>
                      <a:t>
</a:t>
                    </a:r>
                    <a:fld id="{928FA43E-CF41-4A13-B2AD-DE7259550F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DD28E743-18A1-4335-8D8A-4304E4917E8A}" type="CELLRANGE">
                      <a:rPr lang="en-US" baseline="0"/>
                      <a:pPr/>
                      <a:t>[CELLRANGE]</a:t>
                    </a:fld>
                    <a:r>
                      <a:rPr lang="en-US" baseline="0"/>
                      <a:t>
</a:t>
                    </a:r>
                    <a:fld id="{7021A937-504D-4DCE-A27B-74EC9FDFBB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9757DCE3-CC60-41B0-A504-E565DC13A699}" type="CELLRANGE">
                      <a:rPr lang="en-US" baseline="0"/>
                      <a:pPr/>
                      <a:t>[CELLRANGE]</a:t>
                    </a:fld>
                    <a:r>
                      <a:rPr lang="en-US" baseline="0"/>
                      <a:t>
</a:t>
                    </a:r>
                    <a:fld id="{09D0C0CE-4E4F-466A-817F-CCB440678C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6ABCD38B-FAD1-43E3-A50F-F52B9BD95BE2}" type="CELLRANGE">
                      <a:rPr lang="en-US" baseline="0"/>
                      <a:pPr/>
                      <a:t>[CELLRANGE]</a:t>
                    </a:fld>
                    <a:r>
                      <a:rPr lang="en-US" baseline="0"/>
                      <a:t>
</a:t>
                    </a:r>
                    <a:fld id="{B34E90AE-15B9-4401-A5A2-317C6FC296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7AF512D3-7EE7-4C63-B2B4-17215DE39187}" type="CELLRANGE">
                      <a:rPr lang="en-US" baseline="0"/>
                      <a:pPr/>
                      <a:t>[CELLRANGE]</a:t>
                    </a:fld>
                    <a:r>
                      <a:rPr lang="en-US" baseline="0"/>
                      <a:t>
</a:t>
                    </a:r>
                    <a:fld id="{8ED8926F-A79D-4989-9F8B-F1DB0772F38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751218E5-105E-4866-9897-FD0BAB250F5E}" type="CELLRANGE">
                      <a:rPr lang="en-US" baseline="0"/>
                      <a:pPr/>
                      <a:t>[CELLRANGE]</a:t>
                    </a:fld>
                    <a:r>
                      <a:rPr lang="en-US" baseline="0"/>
                      <a:t>
</a:t>
                    </a:r>
                    <a:fld id="{EE7D270F-A838-4198-AD00-CAF52E7B391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B1210BFE-66D6-4D17-8D69-C175E1091B8C}" type="CELLRANGE">
                      <a:rPr lang="en-US" baseline="0"/>
                      <a:pPr/>
                      <a:t>[CELLRANGE]</a:t>
                    </a:fld>
                    <a:r>
                      <a:rPr lang="en-US" baseline="0"/>
                      <a:t>
</a:t>
                    </a:r>
                    <a:fld id="{E064EF3E-3B7E-4059-9536-F1CC09175F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341AA7ED-C8FE-4A66-8812-FB6202459EC7}" type="CELLRANGE">
                      <a:rPr lang="en-US" baseline="0"/>
                      <a:pPr/>
                      <a:t>[CELLRANGE]</a:t>
                    </a:fld>
                    <a:r>
                      <a:rPr lang="en-US" baseline="0"/>
                      <a:t>
</a:t>
                    </a:r>
                    <a:fld id="{92D949D7-80E1-40D1-B00A-9A3615DE88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01CDF2CB-EE78-47CB-9FB7-4E5BE7E468DE}" type="CELLRANGE">
                      <a:rPr lang="en-US" baseline="0">
                        <a:solidFill>
                          <a:sysClr val="windowText" lastClr="000000"/>
                        </a:solidFill>
                      </a:rPr>
                      <a:pPr/>
                      <a:t>[CELLRANGE]</a:t>
                    </a:fld>
                    <a:r>
                      <a:rPr lang="en-US" baseline="0">
                        <a:solidFill>
                          <a:sysClr val="windowText" lastClr="000000"/>
                        </a:solidFill>
                      </a:rPr>
                      <a:t>
</a:t>
                    </a:r>
                    <a:fld id="{D47C541A-0FDF-4AA5-957F-D62170EC9465}"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EBC5CD10-8A27-40D6-B89F-13E6D1D56B76}" type="CELLRANGE">
                      <a:rPr lang="en-US" baseline="0">
                        <a:solidFill>
                          <a:sysClr val="windowText" lastClr="000000"/>
                        </a:solidFill>
                      </a:rPr>
                      <a:pPr/>
                      <a:t>[CELLRANGE]</a:t>
                    </a:fld>
                    <a:r>
                      <a:rPr lang="en-US" baseline="0">
                        <a:solidFill>
                          <a:sysClr val="windowText" lastClr="000000"/>
                        </a:solidFill>
                      </a:rPr>
                      <a:t>
</a:t>
                    </a:r>
                    <a:fld id="{6DB5ADAF-1A3E-403E-AD36-109CA17A3B6F}"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14BFA30A-3F08-495A-9978-EECB31E24AB8}" type="CELLRANGE">
                      <a:rPr lang="en-US" baseline="0">
                        <a:solidFill>
                          <a:sysClr val="windowText" lastClr="000000"/>
                        </a:solidFill>
                      </a:rPr>
                      <a:pPr/>
                      <a:t>[CELLRANGE]</a:t>
                    </a:fld>
                    <a:r>
                      <a:rPr lang="en-US" baseline="0">
                        <a:solidFill>
                          <a:sysClr val="windowText" lastClr="000000"/>
                        </a:solidFill>
                      </a:rPr>
                      <a:t>
</a:t>
                    </a:r>
                    <a:fld id="{87042E81-69A0-4116-9E4D-C513B3E05B99}"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167176E6-C5D6-45E7-822F-797616933A8B}" type="CELLRANGE">
                      <a:rPr lang="en-US" baseline="0">
                        <a:solidFill>
                          <a:schemeClr val="bg1"/>
                        </a:solidFill>
                      </a:rPr>
                      <a:pPr>
                        <a:defRPr b="1">
                          <a:solidFill>
                            <a:schemeClr val="bg1"/>
                          </a:solidFill>
                        </a:defRPr>
                      </a:pPr>
                      <a:t>[CELLRANGE]</a:t>
                    </a:fld>
                    <a:r>
                      <a:rPr lang="en-US" baseline="0">
                        <a:solidFill>
                          <a:schemeClr val="bg1"/>
                        </a:solidFill>
                      </a:rPr>
                      <a:t>
</a:t>
                    </a:r>
                    <a:fld id="{B041283B-76A2-4DE0-8DF6-2CAFDEA032A7}"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ECD44798-B295-4CD8-B53C-32F5C1854076}" type="CELLRANGE">
                      <a:rPr lang="en-US" baseline="0"/>
                      <a:pPr/>
                      <a:t>[CELLRANGE]</a:t>
                    </a:fld>
                    <a:r>
                      <a:rPr lang="en-US" baseline="0"/>
                      <a:t>
</a:t>
                    </a:r>
                    <a:fld id="{6D780B4F-F3A3-4E24-B401-E579CCFB7DB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C363A6C1-21C8-47A0-9E00-75E965CA518C}" type="CELLRANGE">
                      <a:rPr lang="en-US" baseline="0">
                        <a:solidFill>
                          <a:schemeClr val="tx1"/>
                        </a:solidFill>
                      </a:rPr>
                      <a:pPr>
                        <a:defRPr b="1">
                          <a:solidFill>
                            <a:schemeClr val="tx1"/>
                          </a:solidFill>
                        </a:defRPr>
                      </a:pPr>
                      <a:t>[CELLRANGE]</a:t>
                    </a:fld>
                    <a:r>
                      <a:rPr lang="en-US" baseline="0">
                        <a:solidFill>
                          <a:schemeClr val="tx1"/>
                        </a:solidFill>
                      </a:rPr>
                      <a:t>
</a:t>
                    </a:r>
                    <a:fld id="{75C78A74-0100-4E01-963D-BEE60648CD14}"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17F08BB5-10D7-47D2-8039-9F7E0B106118}" type="CELLRANGE">
                      <a:rPr lang="en-US" baseline="0"/>
                      <a:pPr/>
                      <a:t>[CELLRANGE]</a:t>
                    </a:fld>
                    <a:r>
                      <a:rPr lang="en-US" baseline="0"/>
                      <a:t>
</a:t>
                    </a:r>
                    <a:fld id="{D1FF0314-4DDC-4B27-A27E-090E22215E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E9CFABD4-6EC8-451D-B4A8-8900A66A35CD}" type="CELLRANGE">
                      <a:rPr lang="en-US" baseline="0"/>
                      <a:pPr/>
                      <a:t>[CELLRANGE]</a:t>
                    </a:fld>
                    <a:r>
                      <a:rPr lang="en-US" baseline="0"/>
                      <a:t>
</a:t>
                    </a:r>
                    <a:fld id="{B7040E8B-B308-411C-8DEC-F78E383FF4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47FE1090-AD0B-4714-86D3-16AEAFBA6797}" type="CELLRANGE">
                      <a:rPr lang="en-US" baseline="0"/>
                      <a:pPr/>
                      <a:t>[CELLRANGE]</a:t>
                    </a:fld>
                    <a:r>
                      <a:rPr lang="en-US" baseline="0"/>
                      <a:t>
</a:t>
                    </a:r>
                    <a:fld id="{D94A51B4-8C78-4CD1-811F-BE6557FBF4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5BD921DE-D765-4346-8631-FBF503E24F13}" type="CELLRANGE">
                      <a:rPr lang="en-US" baseline="0"/>
                      <a:pPr/>
                      <a:t>[CELLRANGE]</a:t>
                    </a:fld>
                    <a:r>
                      <a:rPr lang="en-US" baseline="0"/>
                      <a:t>
</a:t>
                    </a:r>
                    <a:fld id="{25338DC6-74EF-4A3E-9AC7-F508B346A7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1CC478C7-A3E1-46D3-9D4B-0AD81B4869D4}" type="CELLRANGE">
                      <a:rPr lang="en-US" baseline="0"/>
                      <a:pPr/>
                      <a:t>[CELLRANGE]</a:t>
                    </a:fld>
                    <a:r>
                      <a:rPr lang="en-US" baseline="0"/>
                      <a:t>
</a:t>
                    </a:r>
                    <a:fld id="{97406EFB-BF19-411B-92A3-E48AB19E91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65D21478-DCD5-4672-A234-53A2ECE7BD2D}" type="CELLRANGE">
                      <a:rPr lang="en-US" baseline="0"/>
                      <a:pPr/>
                      <a:t>[CELLRANGE]</a:t>
                    </a:fld>
                    <a:r>
                      <a:rPr lang="en-US" baseline="0"/>
                      <a:t>
</a:t>
                    </a:r>
                    <a:fld id="{EA04719C-6D32-433B-8108-8560728C3A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Asturias, Principado de</c:v>
                </c:pt>
                <c:pt idx="4">
                  <c:v>Navarra, Comunidad Foral de</c:v>
                </c:pt>
                <c:pt idx="5">
                  <c:v>Ceuta</c:v>
                </c:pt>
                <c:pt idx="6">
                  <c:v>Madrid, Comunidad de</c:v>
                </c:pt>
                <c:pt idx="7">
                  <c:v>Castilla - La Mancha</c:v>
                </c:pt>
                <c:pt idx="8">
                  <c:v>Cantabria</c:v>
                </c:pt>
                <c:pt idx="9">
                  <c:v>Andalucía</c:v>
                </c:pt>
                <c:pt idx="10">
                  <c:v>Comunitat Valenciana</c:v>
                </c:pt>
                <c:pt idx="11">
                  <c:v>Media Nacional</c:v>
                </c:pt>
                <c:pt idx="12">
                  <c:v>Melilla</c:v>
                </c:pt>
                <c:pt idx="13">
                  <c:v>Rioja, La</c:v>
                </c:pt>
                <c:pt idx="14">
                  <c:v>Extremadura</c:v>
                </c:pt>
                <c:pt idx="15">
                  <c:v>Balears, Illes</c:v>
                </c:pt>
                <c:pt idx="16">
                  <c:v>Cataluña</c:v>
                </c:pt>
                <c:pt idx="17">
                  <c:v>Murcia, Región de</c:v>
                </c:pt>
                <c:pt idx="18">
                  <c:v>Canarias</c:v>
                </c:pt>
                <c:pt idx="19">
                  <c:v>País Vasco</c:v>
                </c:pt>
              </c:strCache>
            </c:strRef>
          </c:cat>
          <c:val>
            <c:numRef>
              <c:f>'11ListaEsperaGIII'!$O$13:$O$32</c:f>
              <c:numCache>
                <c:formatCode>0.00%</c:formatCode>
                <c:ptCount val="20"/>
                <c:pt idx="0">
                  <c:v>0.999083986946814</c:v>
                </c:pt>
                <c:pt idx="1">
                  <c:v>0.99898659183037108</c:v>
                </c:pt>
                <c:pt idx="2">
                  <c:v>0.99617465224111279</c:v>
                </c:pt>
                <c:pt idx="3">
                  <c:v>0.98895595222807242</c:v>
                </c:pt>
                <c:pt idx="4">
                  <c:v>0.98052935807727415</c:v>
                </c:pt>
                <c:pt idx="5">
                  <c:v>0.97887323943661975</c:v>
                </c:pt>
                <c:pt idx="6">
                  <c:v>0.97099635498959691</c:v>
                </c:pt>
                <c:pt idx="7">
                  <c:v>0.97018398035244946</c:v>
                </c:pt>
                <c:pt idx="8">
                  <c:v>0.9665625574131913</c:v>
                </c:pt>
                <c:pt idx="9">
                  <c:v>0.96411818380434644</c:v>
                </c:pt>
                <c:pt idx="10">
                  <c:v>0.95458656738394232</c:v>
                </c:pt>
                <c:pt idx="11">
                  <c:v>0.95443613134847449</c:v>
                </c:pt>
                <c:pt idx="12">
                  <c:v>0.9463414634146341</c:v>
                </c:pt>
                <c:pt idx="13">
                  <c:v>0.93787817668414686</c:v>
                </c:pt>
                <c:pt idx="14">
                  <c:v>0.93720361021875476</c:v>
                </c:pt>
                <c:pt idx="15">
                  <c:v>0.92798042186225382</c:v>
                </c:pt>
                <c:pt idx="16">
                  <c:v>0.91738589296280426</c:v>
                </c:pt>
                <c:pt idx="17">
                  <c:v>0.90812768240343344</c:v>
                </c:pt>
                <c:pt idx="18">
                  <c:v>0.88216776742176406</c:v>
                </c:pt>
                <c:pt idx="19">
                  <c:v>0.87065813528336378</c:v>
                </c:pt>
              </c:numCache>
            </c:numRef>
          </c:val>
          <c:extLst>
            <c:ext xmlns:c15="http://schemas.microsoft.com/office/drawing/2012/chart" uri="{02D57815-91ED-43cb-92C2-25804820EDAC}">
              <c15:datalabelsRange>
                <c15:f>'11ListaEsperaGIII'!$M$13:$M$32</c15:f>
                <c15:dlblRangeCache>
                  <c:ptCount val="20"/>
                  <c:pt idx="0">
                    <c:v>34.902</c:v>
                  </c:pt>
                  <c:pt idx="1">
                    <c:v>12.815</c:v>
                  </c:pt>
                  <c:pt idx="2">
                    <c:v>25.781</c:v>
                  </c:pt>
                  <c:pt idx="3">
                    <c:v>7.701</c:v>
                  </c:pt>
                  <c:pt idx="4">
                    <c:v>3.223</c:v>
                  </c:pt>
                  <c:pt idx="5">
                    <c:v>417</c:v>
                  </c:pt>
                  <c:pt idx="6">
                    <c:v>62.069</c:v>
                  </c:pt>
                  <c:pt idx="7">
                    <c:v>22.517</c:v>
                  </c:pt>
                  <c:pt idx="8">
                    <c:v>5.261</c:v>
                  </c:pt>
                  <c:pt idx="9">
                    <c:v>75.019</c:v>
                  </c:pt>
                  <c:pt idx="10">
                    <c:v>45.382</c:v>
                  </c:pt>
                  <c:pt idx="11">
                    <c:v>408.345</c:v>
                  </c:pt>
                  <c:pt idx="12">
                    <c:v>776</c:v>
                  </c:pt>
                  <c:pt idx="13">
                    <c:v>2.325</c:v>
                  </c:pt>
                  <c:pt idx="14">
                    <c:v>12.253</c:v>
                  </c:pt>
                  <c:pt idx="15">
                    <c:v>7.963</c:v>
                  </c:pt>
                  <c:pt idx="16">
                    <c:v>44.962</c:v>
                  </c:pt>
                  <c:pt idx="17">
                    <c:v>13.542</c:v>
                  </c:pt>
                  <c:pt idx="18">
                    <c:v>14.292</c:v>
                  </c:pt>
                  <c:pt idx="19">
                    <c:v>17.145</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a:ln>
              <a:noFill/>
            </a:ln>
            <a:effectLst/>
          </c:spPr>
          <c:invertIfNegative val="0"/>
          <c:dPt>
            <c:idx val="8"/>
            <c:invertIfNegative val="0"/>
            <c:bubble3D val="0"/>
            <c:spPr>
              <a:solidFill>
                <a:schemeClr val="accent2"/>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C-C55D-4E29-9CD8-90CA83D3C1E4}"/>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26-C55D-4E29-9CD8-90CA83D3C1E4}"/>
              </c:ext>
            </c:extLst>
          </c:dPt>
          <c:dLbls>
            <c:dLbl>
              <c:idx val="0"/>
              <c:layout>
                <c:manualLayout>
                  <c:x val="0"/>
                  <c:y val="2.3297274756543279E-2"/>
                </c:manualLayout>
              </c:layout>
              <c:tx>
                <c:rich>
                  <a:bodyPr/>
                  <a:lstStyle/>
                  <a:p>
                    <a:fld id="{591EF75B-CAB9-4499-997C-09F45F356EDE}" type="CELLRANGE">
                      <a:rPr lang="en-US" baseline="0"/>
                      <a:pPr/>
                      <a:t>[CELLRANGE]</a:t>
                    </a:fld>
                    <a:r>
                      <a:rPr lang="en-US" baseline="0"/>
                      <a:t>
</a:t>
                    </a:r>
                    <a:fld id="{77A7711C-AD58-409C-A9C6-11F9BB4FC7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E0774418-767B-4263-94AE-97EB71B561EB}" type="CELLRANGE">
                      <a:rPr lang="en-US" baseline="0"/>
                      <a:pPr/>
                      <a:t>[CELLRANGE]</a:t>
                    </a:fld>
                    <a:r>
                      <a:rPr lang="en-US" baseline="0"/>
                      <a:t>
</a:t>
                    </a:r>
                    <a:fld id="{B2A6DC4A-12AE-447C-9609-C88AC89B85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5BCF9DE0-24AE-4526-93D8-AD8F6EA5D887}" type="CELLRANGE">
                      <a:rPr lang="en-US" baseline="0"/>
                      <a:pPr/>
                      <a:t>[CELLRANGE]</a:t>
                    </a:fld>
                    <a:r>
                      <a:rPr lang="en-US" baseline="0"/>
                      <a:t>
</a:t>
                    </a:r>
                    <a:fld id="{E1B506DB-2570-44E2-878A-651BDFB42E6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DD043481-5404-458E-B7EA-BA22282DDE4C}" type="CELLRANGE">
                      <a:rPr lang="en-US" baseline="0"/>
                      <a:pPr/>
                      <a:t>[CELLRANGE]</a:t>
                    </a:fld>
                    <a:r>
                      <a:rPr lang="en-US" baseline="0"/>
                      <a:t>
</a:t>
                    </a:r>
                    <a:fld id="{5FFD786B-45C9-4986-9C91-349A1B9970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3F90B9E0-81D1-4873-85C7-50C3543629FE}" type="CELLRANGE">
                      <a:rPr lang="en-US" baseline="0"/>
                      <a:pPr/>
                      <a:t>[CELLRANGE]</a:t>
                    </a:fld>
                    <a:r>
                      <a:rPr lang="en-US" baseline="0"/>
                      <a:t>
</a:t>
                    </a:r>
                    <a:fld id="{C4506EFD-5099-4347-8799-8B536EA492D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80850D04-0AAB-4748-B2F2-55D522D8F88A}" type="CELLRANGE">
                      <a:rPr lang="en-US" baseline="0"/>
                      <a:pPr/>
                      <a:t>[CELLRANGE]</a:t>
                    </a:fld>
                    <a:r>
                      <a:rPr lang="en-US" baseline="0"/>
                      <a:t>
</a:t>
                    </a:r>
                    <a:fld id="{3F747CE3-1C70-4DCC-8024-CEC886704C6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E4C7ECC2-0386-465B-925D-98361AE5ED6A}" type="CELLRANGE">
                      <a:rPr lang="en-US" baseline="0"/>
                      <a:pPr/>
                      <a:t>[CELLRANGE]</a:t>
                    </a:fld>
                    <a:r>
                      <a:rPr lang="en-US" baseline="0"/>
                      <a:t>
</a:t>
                    </a:r>
                    <a:fld id="{861B4229-2821-40CD-92D4-38490ED6AC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0BFB375E-DA47-4CA0-AA9E-8A33AAC460F2}" type="CELLRANGE">
                      <a:rPr lang="en-US" baseline="0"/>
                      <a:pPr/>
                      <a:t>[CELLRANGE]</a:t>
                    </a:fld>
                    <a:r>
                      <a:rPr lang="en-US" baseline="0"/>
                      <a:t>
</a:t>
                    </a:r>
                    <a:fld id="{E11117B4-3B18-44D3-8F17-D692D639212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a:lstStyle/>
                  <a:p>
                    <a:fld id="{39977EDC-242C-4440-B17D-F26C46BD253B}" type="CELLRANGE">
                      <a:rPr lang="en-US" sz="600" baseline="0">
                        <a:solidFill>
                          <a:sysClr val="windowText" lastClr="000000"/>
                        </a:solidFill>
                      </a:rPr>
                      <a:pPr/>
                      <a:t>[CELLRANGE]</a:t>
                    </a:fld>
                    <a:r>
                      <a:rPr lang="en-US" sz="600" baseline="0">
                        <a:solidFill>
                          <a:sysClr val="windowText" lastClr="000000"/>
                        </a:solidFill>
                      </a:rPr>
                      <a:t>
</a:t>
                    </a:r>
                    <a:fld id="{4A0EA077-B066-4BF7-8225-FB07C5A43A6A}"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a:lstStyle/>
                  <a:p>
                    <a:fld id="{6C58963F-D54C-46F8-9F5E-1F9EB775817A}" type="CELLRANGE">
                      <a:rPr lang="en-US" sz="600" baseline="0">
                        <a:solidFill>
                          <a:sysClr val="windowText" lastClr="000000"/>
                        </a:solidFill>
                      </a:rPr>
                      <a:pPr/>
                      <a:t>[CELLRANGE]</a:t>
                    </a:fld>
                    <a:r>
                      <a:rPr lang="en-US" sz="600" baseline="0">
                        <a:solidFill>
                          <a:sysClr val="windowText" lastClr="000000"/>
                        </a:solidFill>
                      </a:rPr>
                      <a:t>
</a:t>
                    </a:r>
                    <a:fld id="{19A745A8-BAFD-4786-9655-280F166A0CA9}"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a:lstStyle/>
                  <a:p>
                    <a:fld id="{5D56281F-9DFF-4919-8805-77756F50A65A}" type="CELLRANGE">
                      <a:rPr lang="en-US" sz="600" baseline="0">
                        <a:solidFill>
                          <a:sysClr val="windowText" lastClr="000000"/>
                        </a:solidFill>
                      </a:rPr>
                      <a:pPr/>
                      <a:t>[CELLRANGE]</a:t>
                    </a:fld>
                    <a:r>
                      <a:rPr lang="en-US" sz="600" baseline="0">
                        <a:solidFill>
                          <a:sysClr val="windowText" lastClr="000000"/>
                        </a:solidFill>
                      </a:rPr>
                      <a:t>
</a:t>
                    </a:r>
                    <a:fld id="{864B8315-BF2A-479D-BDD4-AD981D95D9C7}"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fld id="{6ECAD655-CF0C-4740-92F3-39A2E47883D9}" type="CELLRANGE">
                      <a:rPr lang="en-US" sz="600" baseline="0">
                        <a:solidFill>
                          <a:schemeClr val="bg1"/>
                        </a:solidFill>
                      </a:rPr>
                      <a:pPr>
                        <a:defRPr sz="600" b="1">
                          <a:solidFill>
                            <a:schemeClr val="bg1"/>
                          </a:solidFill>
                        </a:defRPr>
                      </a:pPr>
                      <a:t>[CELLRANGE]</a:t>
                    </a:fld>
                    <a:r>
                      <a:rPr lang="en-US" sz="600" baseline="0">
                        <a:solidFill>
                          <a:schemeClr val="bg1"/>
                        </a:solidFill>
                      </a:rPr>
                      <a:t>
</a:t>
                    </a:r>
                    <a:fld id="{0989D526-8787-4269-99BD-EC43B4D3D178}" type="VALUE">
                      <a:rPr lang="en-US" sz="600" baseline="0">
                        <a:solidFill>
                          <a:schemeClr val="bg1"/>
                        </a:solidFill>
                      </a:rPr>
                      <a:pPr>
                        <a:defRPr sz="600" b="1">
                          <a:solidFill>
                            <a:schemeClr val="bg1"/>
                          </a:solidFill>
                        </a:defRPr>
                      </a:pPr>
                      <a:t>[VALOR]</a:t>
                    </a:fld>
                    <a:endParaRPr lang="en-US" sz="6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8F5BB716-9694-4044-A92F-D8E613606ED5}" type="CELLRANGE">
                      <a:rPr lang="en-US" baseline="0"/>
                      <a:pPr/>
                      <a:t>[CELLRANGE]</a:t>
                    </a:fld>
                    <a:r>
                      <a:rPr lang="en-US" baseline="0"/>
                      <a:t>
</a:t>
                    </a:r>
                    <a:fld id="{7B1067D4-2CD8-476C-A024-7CC9580CB5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5.9258326974862409E-5"/>
                  <c:y val="7.2157889354739751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A78245FC-DA71-4ECF-853F-C6B748A3B6C9}" type="CELLRANGE">
                      <a:rPr lang="en-US" baseline="0">
                        <a:solidFill>
                          <a:schemeClr val="tx1"/>
                        </a:solidFill>
                      </a:rPr>
                      <a:pPr>
                        <a:defRPr b="1">
                          <a:solidFill>
                            <a:schemeClr val="tx1"/>
                          </a:solidFill>
                        </a:defRPr>
                      </a:pPr>
                      <a:t>[CELLRANGE]</a:t>
                    </a:fld>
                    <a:r>
                      <a:rPr lang="en-US" baseline="0">
                        <a:solidFill>
                          <a:schemeClr val="tx1"/>
                        </a:solidFill>
                      </a:rPr>
                      <a:t>
</a:t>
                    </a:r>
                    <a:fld id="{0A0ADF97-0927-42C9-886A-47B446B52456}"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1BB7C5BB-07FB-43D6-AF43-A557E8194C0B}" type="CELLRANGE">
                      <a:rPr lang="en-US" baseline="0"/>
                      <a:pPr/>
                      <a:t>[CELLRANGE]</a:t>
                    </a:fld>
                    <a:r>
                      <a:rPr lang="en-US" baseline="0"/>
                      <a:t>
</a:t>
                    </a:r>
                    <a:fld id="{3F200AF8-70B5-4061-B19D-5A2B5F21E83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027A5E10-9177-4A0E-896A-32B74407966B}" type="CELLRANGE">
                      <a:rPr lang="en-US" baseline="0"/>
                      <a:pPr/>
                      <a:t>[CELLRANGE]</a:t>
                    </a:fld>
                    <a:r>
                      <a:rPr lang="en-US" baseline="0"/>
                      <a:t>
</a:t>
                    </a:r>
                    <a:fld id="{7E85C063-8BDD-43A3-BAB9-97E3ECEC816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1431559A-A3C8-4188-8B90-7CA90DD36771}" type="CELLRANGE">
                      <a:rPr lang="en-US" baseline="0"/>
                      <a:pPr/>
                      <a:t>[CELLRANGE]</a:t>
                    </a:fld>
                    <a:r>
                      <a:rPr lang="en-US" baseline="0"/>
                      <a:t>
</a:t>
                    </a:r>
                    <a:fld id="{A1660E7A-FCF2-4601-BB70-44DAFAE3FAB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200FD752-0D10-46CC-8817-2506291F212B}" type="CELLRANGE">
                      <a:rPr lang="en-US" baseline="0"/>
                      <a:pPr/>
                      <a:t>[CELLRANGE]</a:t>
                    </a:fld>
                    <a:r>
                      <a:rPr lang="en-US" baseline="0"/>
                      <a:t>
</a:t>
                    </a:r>
                    <a:fld id="{85B69B70-B65A-409E-A8C8-86A05D3F3D3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194BA143-6999-483C-82AB-0AF551535C75}" type="CELLRANGE">
                      <a:rPr lang="en-US" baseline="0"/>
                      <a:pPr/>
                      <a:t>[CELLRANGE]</a:t>
                    </a:fld>
                    <a:r>
                      <a:rPr lang="en-US" baseline="0"/>
                      <a:t>
</a:t>
                    </a:r>
                    <a:fld id="{9B8833FA-329E-46CB-A300-A3551134A7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6AD25EB0-7078-4234-A8BF-E2A20D8ED965}" type="CELLRANGE">
                      <a:rPr lang="en-US" baseline="0"/>
                      <a:pPr/>
                      <a:t>[CELLRANGE]</a:t>
                    </a:fld>
                    <a:r>
                      <a:rPr lang="en-US" baseline="0"/>
                      <a:t>
</a:t>
                    </a:r>
                    <a:fld id="{D5A96199-9873-4B26-A70C-0C949320C6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Asturias, Principado de</c:v>
                </c:pt>
                <c:pt idx="4">
                  <c:v>Navarra, Comunidad Foral de</c:v>
                </c:pt>
                <c:pt idx="5">
                  <c:v>Ceuta</c:v>
                </c:pt>
                <c:pt idx="6">
                  <c:v>Madrid, Comunidad de</c:v>
                </c:pt>
                <c:pt idx="7">
                  <c:v>Castilla - La Mancha</c:v>
                </c:pt>
                <c:pt idx="8">
                  <c:v>Cantabria</c:v>
                </c:pt>
                <c:pt idx="9">
                  <c:v>Andalucía</c:v>
                </c:pt>
                <c:pt idx="10">
                  <c:v>Comunitat Valenciana</c:v>
                </c:pt>
                <c:pt idx="11">
                  <c:v>Media Nacional</c:v>
                </c:pt>
                <c:pt idx="12">
                  <c:v>Melilla</c:v>
                </c:pt>
                <c:pt idx="13">
                  <c:v>Rioja, La</c:v>
                </c:pt>
                <c:pt idx="14">
                  <c:v>Extremadura</c:v>
                </c:pt>
                <c:pt idx="15">
                  <c:v>Balears, Illes</c:v>
                </c:pt>
                <c:pt idx="16">
                  <c:v>Cataluña</c:v>
                </c:pt>
                <c:pt idx="17">
                  <c:v>Murcia, Región de</c:v>
                </c:pt>
                <c:pt idx="18">
                  <c:v>Canarias</c:v>
                </c:pt>
                <c:pt idx="19">
                  <c:v>País Vasco</c:v>
                </c:pt>
              </c:strCache>
            </c:strRef>
          </c:cat>
          <c:val>
            <c:numRef>
              <c:f>'11ListaEsperaGIII'!$P$13:$P$32</c:f>
              <c:numCache>
                <c:formatCode>0.00%</c:formatCode>
                <c:ptCount val="20"/>
                <c:pt idx="0">
                  <c:v>9.1601305318600793E-4</c:v>
                </c:pt>
                <c:pt idx="1">
                  <c:v>1.0134081696289367E-3</c:v>
                </c:pt>
                <c:pt idx="2">
                  <c:v>3.8253477588871716E-3</c:v>
                </c:pt>
                <c:pt idx="3">
                  <c:v>1.1044047771927572E-2</c:v>
                </c:pt>
                <c:pt idx="4">
                  <c:v>1.9470641922725889E-2</c:v>
                </c:pt>
                <c:pt idx="5">
                  <c:v>2.1126760563380281E-2</c:v>
                </c:pt>
                <c:pt idx="6">
                  <c:v>2.9003645010403142E-2</c:v>
                </c:pt>
                <c:pt idx="7">
                  <c:v>2.9816019647550519E-2</c:v>
                </c:pt>
                <c:pt idx="8">
                  <c:v>3.3437442586808745E-2</c:v>
                </c:pt>
                <c:pt idx="9">
                  <c:v>3.5881816195653574E-2</c:v>
                </c:pt>
                <c:pt idx="10">
                  <c:v>4.5413432616057715E-2</c:v>
                </c:pt>
                <c:pt idx="11">
                  <c:v>4.5563868651525459E-2</c:v>
                </c:pt>
                <c:pt idx="12">
                  <c:v>5.3658536585365853E-2</c:v>
                </c:pt>
                <c:pt idx="13">
                  <c:v>6.212182331585317E-2</c:v>
                </c:pt>
                <c:pt idx="14">
                  <c:v>6.2796389781245215E-2</c:v>
                </c:pt>
                <c:pt idx="15">
                  <c:v>7.201957813774619E-2</c:v>
                </c:pt>
                <c:pt idx="16">
                  <c:v>8.2614107037195725E-2</c:v>
                </c:pt>
                <c:pt idx="17">
                  <c:v>9.1872317596566527E-2</c:v>
                </c:pt>
                <c:pt idx="18">
                  <c:v>0.11783223257823591</c:v>
                </c:pt>
                <c:pt idx="19">
                  <c:v>0.1293418647166362</c:v>
                </c:pt>
              </c:numCache>
            </c:numRef>
          </c:val>
          <c:extLst>
            <c:ext xmlns:c15="http://schemas.microsoft.com/office/drawing/2012/chart" uri="{02D57815-91ED-43cb-92C2-25804820EDAC}">
              <c15:datalabelsRange>
                <c15:f>'11ListaEsperaGIII'!$N$13:$N$32</c15:f>
                <c15:dlblRangeCache>
                  <c:ptCount val="20"/>
                  <c:pt idx="0">
                    <c:v>32</c:v>
                  </c:pt>
                  <c:pt idx="1">
                    <c:v>13</c:v>
                  </c:pt>
                  <c:pt idx="2">
                    <c:v>99</c:v>
                  </c:pt>
                  <c:pt idx="3">
                    <c:v>86</c:v>
                  </c:pt>
                  <c:pt idx="4">
                    <c:v>64</c:v>
                  </c:pt>
                  <c:pt idx="5">
                    <c:v>9</c:v>
                  </c:pt>
                  <c:pt idx="6">
                    <c:v>1.854</c:v>
                  </c:pt>
                  <c:pt idx="7">
                    <c:v>692</c:v>
                  </c:pt>
                  <c:pt idx="8">
                    <c:v>182</c:v>
                  </c:pt>
                  <c:pt idx="9">
                    <c:v>2.792</c:v>
                  </c:pt>
                  <c:pt idx="10">
                    <c:v>2.159</c:v>
                  </c:pt>
                  <c:pt idx="11">
                    <c:v>19.494</c:v>
                  </c:pt>
                  <c:pt idx="12">
                    <c:v>44</c:v>
                  </c:pt>
                  <c:pt idx="13">
                    <c:v>154</c:v>
                  </c:pt>
                  <c:pt idx="14">
                    <c:v>821</c:v>
                  </c:pt>
                  <c:pt idx="15">
                    <c:v>618</c:v>
                  </c:pt>
                  <c:pt idx="16">
                    <c:v>4.049</c:v>
                  </c:pt>
                  <c:pt idx="17">
                    <c:v>1.370</c:v>
                  </c:pt>
                  <c:pt idx="18">
                    <c:v>1.909</c:v>
                  </c:pt>
                  <c:pt idx="19">
                    <c:v>2.547</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Castilla y León</c:v>
                </c:pt>
                <c:pt idx="1">
                  <c:v>Aragón</c:v>
                </c:pt>
                <c:pt idx="2">
                  <c:v>Galicia</c:v>
                </c:pt>
                <c:pt idx="3">
                  <c:v>Asturias, Principado de</c:v>
                </c:pt>
                <c:pt idx="4">
                  <c:v>Navarra, Comunidad Foral de</c:v>
                </c:pt>
                <c:pt idx="5">
                  <c:v>Ceuta</c:v>
                </c:pt>
                <c:pt idx="6">
                  <c:v>Madrid, Comunidad de</c:v>
                </c:pt>
                <c:pt idx="7">
                  <c:v>Castilla - La Mancha</c:v>
                </c:pt>
                <c:pt idx="8">
                  <c:v>Cantabria</c:v>
                </c:pt>
                <c:pt idx="9">
                  <c:v>Andalucía</c:v>
                </c:pt>
                <c:pt idx="10">
                  <c:v>Comunitat Valenciana</c:v>
                </c:pt>
                <c:pt idx="11">
                  <c:v>Media Nacional</c:v>
                </c:pt>
                <c:pt idx="12">
                  <c:v>Melilla</c:v>
                </c:pt>
                <c:pt idx="13">
                  <c:v>Rioja, La</c:v>
                </c:pt>
                <c:pt idx="14">
                  <c:v>Extremadura</c:v>
                </c:pt>
                <c:pt idx="15">
                  <c:v>Balears, Illes</c:v>
                </c:pt>
                <c:pt idx="16">
                  <c:v>Cataluña</c:v>
                </c:pt>
                <c:pt idx="17">
                  <c:v>Murcia, Región de</c:v>
                </c:pt>
                <c:pt idx="18">
                  <c:v>Canarias</c:v>
                </c:pt>
                <c:pt idx="19">
                  <c:v>País Vasco</c:v>
                </c:pt>
              </c:strCache>
            </c:strRef>
          </c:cat>
          <c:val>
            <c:numRef>
              <c:f>'11ListaEsperaGIII'!$Q$13:$Q$32</c:f>
              <c:numCache>
                <c:formatCode>0.00%</c:formatCode>
                <c:ptCount val="20"/>
                <c:pt idx="0">
                  <c:v>0.95443613134847449</c:v>
                </c:pt>
                <c:pt idx="1">
                  <c:v>0.95443613134847449</c:v>
                </c:pt>
                <c:pt idx="2">
                  <c:v>0.95443613134847449</c:v>
                </c:pt>
                <c:pt idx="3">
                  <c:v>0.95443613134847449</c:v>
                </c:pt>
                <c:pt idx="4">
                  <c:v>0.95443613134847449</c:v>
                </c:pt>
                <c:pt idx="5">
                  <c:v>0.95443613134847449</c:v>
                </c:pt>
                <c:pt idx="6">
                  <c:v>0.95443613134847449</c:v>
                </c:pt>
                <c:pt idx="7">
                  <c:v>0.95443613134847449</c:v>
                </c:pt>
                <c:pt idx="8">
                  <c:v>0.95443613134847449</c:v>
                </c:pt>
                <c:pt idx="9">
                  <c:v>0.95443613134847449</c:v>
                </c:pt>
                <c:pt idx="10">
                  <c:v>0.95443613134847449</c:v>
                </c:pt>
                <c:pt idx="11">
                  <c:v>0.95443613134847449</c:v>
                </c:pt>
                <c:pt idx="12">
                  <c:v>0.95443613134847449</c:v>
                </c:pt>
                <c:pt idx="13">
                  <c:v>0.95443613134847449</c:v>
                </c:pt>
                <c:pt idx="14">
                  <c:v>0.95443613134847449</c:v>
                </c:pt>
                <c:pt idx="15">
                  <c:v>0.95443613134847449</c:v>
                </c:pt>
                <c:pt idx="16">
                  <c:v>0.95443613134847449</c:v>
                </c:pt>
                <c:pt idx="17">
                  <c:v>0.95443613134847449</c:v>
                </c:pt>
                <c:pt idx="18">
                  <c:v>0.95443613134847449</c:v>
                </c:pt>
                <c:pt idx="19">
                  <c:v>0.95443613134847449</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1030684A-F285-42A8-BD50-1136C7FAA97B}" type="CELLRANGE">
                      <a:rPr lang="en-US" baseline="0"/>
                      <a:pPr/>
                      <a:t>[CELLRANGE]</a:t>
                    </a:fld>
                    <a:r>
                      <a:rPr lang="en-US" baseline="0"/>
                      <a:t>
</a:t>
                    </a:r>
                    <a:fld id="{427C2FFF-EC0C-4644-A994-846E6C2B7E1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0C39C18F-D48B-47AE-BAC9-17FCC6F704A7}" type="CELLRANGE">
                      <a:rPr lang="en-US" baseline="0"/>
                      <a:pPr/>
                      <a:t>[CELLRANGE]</a:t>
                    </a:fld>
                    <a:r>
                      <a:rPr lang="en-US" baseline="0"/>
                      <a:t>
</a:t>
                    </a:r>
                    <a:fld id="{E3D902A8-6B7A-42ED-9F1A-09FB3907A0A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A47C2A21-EEB5-46F2-8C61-77F49C18F43C}" type="CELLRANGE">
                      <a:rPr lang="en-US" baseline="0"/>
                      <a:pPr/>
                      <a:t>[CELLRANGE]</a:t>
                    </a:fld>
                    <a:r>
                      <a:rPr lang="en-US" baseline="0"/>
                      <a:t>
</a:t>
                    </a:r>
                    <a:fld id="{6D4F847B-1BC8-4918-88CE-A0DF29F1FE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2FE10ACF-6D5C-447F-8258-5937E4128787}" type="CELLRANGE">
                      <a:rPr lang="en-US" baseline="0"/>
                      <a:pPr/>
                      <a:t>[CELLRANGE]</a:t>
                    </a:fld>
                    <a:r>
                      <a:rPr lang="en-US" baseline="0"/>
                      <a:t>
</a:t>
                    </a:r>
                    <a:fld id="{31D90CDD-2017-49F3-9F97-7E3190128BD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9FA7A26B-9CB0-480F-AADA-575B8EE1E270}" type="CELLRANGE">
                      <a:rPr lang="en-US" baseline="0"/>
                      <a:pPr/>
                      <a:t>[CELLRANGE]</a:t>
                    </a:fld>
                    <a:r>
                      <a:rPr lang="en-US" baseline="0"/>
                      <a:t>
</a:t>
                    </a:r>
                    <a:fld id="{6A30DAAF-3C47-49D0-A965-8A51BCA7F4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8112D648-604D-4F0B-9B23-4952D5FCF3BA}" type="CELLRANGE">
                      <a:rPr lang="en-US" baseline="0"/>
                      <a:pPr/>
                      <a:t>[CELLRANGE]</a:t>
                    </a:fld>
                    <a:r>
                      <a:rPr lang="en-US" baseline="0"/>
                      <a:t>
</a:t>
                    </a:r>
                    <a:fld id="{150EBFE6-6B63-492B-A111-92E8C5DF187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14D6A5D4-5D46-4170-8CCD-13EDF9E726C6}" type="CELLRANGE">
                      <a:rPr lang="en-US" baseline="0"/>
                      <a:pPr/>
                      <a:t>[CELLRANGE]</a:t>
                    </a:fld>
                    <a:r>
                      <a:rPr lang="en-US" baseline="0"/>
                      <a:t>
</a:t>
                    </a:r>
                    <a:fld id="{A473E57F-8702-4E01-B748-A84EBB598E3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57826F06-B379-46D0-B497-3178B3067B63}" type="CELLRANGE">
                      <a:rPr lang="en-US" baseline="0"/>
                      <a:pPr/>
                      <a:t>[CELLRANGE]</a:t>
                    </a:fld>
                    <a:r>
                      <a:rPr lang="en-US" baseline="0"/>
                      <a:t>
</a:t>
                    </a:r>
                    <a:fld id="{10D2C68B-CD6B-4C82-827B-15929DDD6B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CAEF62D6-3C7B-4EED-81E1-088874266F8B}" type="CELLRANGE">
                      <a:rPr lang="en-US" baseline="0"/>
                      <a:pPr/>
                      <a:t>[CELLRANGE]</a:t>
                    </a:fld>
                    <a:r>
                      <a:rPr lang="en-US" baseline="0"/>
                      <a:t>
</a:t>
                    </a:r>
                    <a:fld id="{9497E5F5-48EA-425D-9163-243673F593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B2ADCDE3-170D-49AD-904F-A426C5DD8413}" type="CELLRANGE">
                      <a:rPr lang="en-US" baseline="0"/>
                      <a:pPr/>
                      <a:t>[CELLRANGE]</a:t>
                    </a:fld>
                    <a:r>
                      <a:rPr lang="en-US" baseline="0"/>
                      <a:t>
</a:t>
                    </a:r>
                    <a:fld id="{55E0638C-6B48-4528-B67F-08AF9F27DDE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C056A9CD-0C8E-4DF9-A839-C661FFF8B497}" type="CELLRANGE">
                      <a:rPr lang="en-US" baseline="0">
                        <a:solidFill>
                          <a:schemeClr val="tx1"/>
                        </a:solidFill>
                      </a:rPr>
                      <a:pPr>
                        <a:defRPr b="1">
                          <a:solidFill>
                            <a:schemeClr val="tx1"/>
                          </a:solidFill>
                        </a:defRPr>
                      </a:pPr>
                      <a:t>[CELLRANGE]</a:t>
                    </a:fld>
                    <a:r>
                      <a:rPr lang="en-US" baseline="0">
                        <a:solidFill>
                          <a:schemeClr val="tx1"/>
                        </a:solidFill>
                      </a:rPr>
                      <a:t>
</a:t>
                    </a:r>
                    <a:fld id="{A037EFE2-18EF-4F4F-B8D0-347FC4125957}"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044BA892-3307-4E9B-8518-AF32F47892B2}" type="CELLRANGE">
                      <a:rPr lang="en-US" baseline="0">
                        <a:solidFill>
                          <a:schemeClr val="bg1"/>
                        </a:solidFill>
                      </a:rPr>
                      <a:pPr>
                        <a:defRPr b="1">
                          <a:solidFill>
                            <a:schemeClr val="bg1"/>
                          </a:solidFill>
                        </a:defRPr>
                      </a:pPr>
                      <a:t>[CELLRANGE]</a:t>
                    </a:fld>
                    <a:r>
                      <a:rPr lang="en-US" baseline="0">
                        <a:solidFill>
                          <a:schemeClr val="bg1"/>
                        </a:solidFill>
                      </a:rPr>
                      <a:t>
</a:t>
                    </a:r>
                    <a:fld id="{EB8AF29D-A2E7-4DD2-BB5B-C7EF6C219E65}"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7EE63458-B2B5-4AA4-8CC6-0F593C794163}" type="CELLRANGE">
                      <a:rPr lang="en-US" baseline="0"/>
                      <a:pPr/>
                      <a:t>[CELLRANGE]</a:t>
                    </a:fld>
                    <a:r>
                      <a:rPr lang="en-US" baseline="0"/>
                      <a:t>
</a:t>
                    </a:r>
                    <a:fld id="{4A60EF8C-4A75-4990-9C2D-BAC30A1D22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813578D3-BFDA-4C41-BA05-7FBA5E597FCA}" type="CELLRANGE">
                      <a:rPr lang="en-US" baseline="0"/>
                      <a:pPr/>
                      <a:t>[CELLRANGE]</a:t>
                    </a:fld>
                    <a:r>
                      <a:rPr lang="en-US" baseline="0"/>
                      <a:t>
</a:t>
                    </a:r>
                    <a:fld id="{FA4D5A61-B5E9-4FC8-8F7E-A17B509455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B1596F01-AE6B-456B-80F5-4CED4974CD4D}" type="CELLRANGE">
                      <a:rPr lang="en-US" baseline="0"/>
                      <a:pPr/>
                      <a:t>[CELLRANGE]</a:t>
                    </a:fld>
                    <a:r>
                      <a:rPr lang="en-US" baseline="0"/>
                      <a:t>
</a:t>
                    </a:r>
                    <a:fld id="{BFD2C9F2-34A3-416E-821A-ADE98F9672A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1998FF5B-E389-412E-B38B-9B8B7E701544}" type="CELLRANGE">
                      <a:rPr lang="en-US" baseline="0"/>
                      <a:pPr/>
                      <a:t>[CELLRANGE]</a:t>
                    </a:fld>
                    <a:r>
                      <a:rPr lang="en-US" baseline="0"/>
                      <a:t>
</a:t>
                    </a:r>
                    <a:fld id="{9C357443-45D8-44F1-B9D3-788277B05A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06CCE41F-CC83-4741-82A6-061AE6ED313D}" type="CELLRANGE">
                      <a:rPr lang="en-US" baseline="0"/>
                      <a:pPr/>
                      <a:t>[CELLRANGE]</a:t>
                    </a:fld>
                    <a:r>
                      <a:rPr lang="en-US" baseline="0"/>
                      <a:t>
</a:t>
                    </a:r>
                    <a:fld id="{5C64F4B0-202E-4BC3-9C89-D9E9C0CFAB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D87DC147-5D6E-4F8E-AF7E-779D0A0AEA81}" type="CELLRANGE">
                      <a:rPr lang="en-US" baseline="0"/>
                      <a:pPr/>
                      <a:t>[CELLRANGE]</a:t>
                    </a:fld>
                    <a:r>
                      <a:rPr lang="en-US" baseline="0"/>
                      <a:t>
</a:t>
                    </a:r>
                    <a:fld id="{6D1DE7E7-1714-408A-AB5B-412485A9430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78B983C6-C973-4166-9D13-EE44F9E706B2}" type="CELLRANGE">
                      <a:rPr lang="en-US" baseline="0"/>
                      <a:pPr/>
                      <a:t>[CELLRANGE]</a:t>
                    </a:fld>
                    <a:r>
                      <a:rPr lang="en-US" baseline="0"/>
                      <a:t>
</a:t>
                    </a:r>
                    <a:fld id="{BA77A3F7-DA2B-4802-9FBA-C80D7036A1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0CE7F488-7F20-484D-AF52-54A7A85CF1C3}" type="CELLRANGE">
                      <a:rPr lang="en-US" baseline="0"/>
                      <a:pPr/>
                      <a:t>[CELLRANGE]</a:t>
                    </a:fld>
                    <a:r>
                      <a:rPr lang="en-US" baseline="0"/>
                      <a:t>
</a:t>
                    </a:r>
                    <a:fld id="{6E915FEA-16F4-4C08-97F8-C673C771F8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Aragón</c:v>
                </c:pt>
                <c:pt idx="1">
                  <c:v>Castilla y León</c:v>
                </c:pt>
                <c:pt idx="2">
                  <c:v>Galicia</c:v>
                </c:pt>
                <c:pt idx="3">
                  <c:v>Asturias, Principado de</c:v>
                </c:pt>
                <c:pt idx="4">
                  <c:v>Navarra, Comunidad Foral de</c:v>
                </c:pt>
                <c:pt idx="5">
                  <c:v>Cantabria</c:v>
                </c:pt>
                <c:pt idx="6">
                  <c:v>Castilla - La Mancha</c:v>
                </c:pt>
                <c:pt idx="7">
                  <c:v>Ceuta</c:v>
                </c:pt>
                <c:pt idx="8">
                  <c:v>Andalucía</c:v>
                </c:pt>
                <c:pt idx="9">
                  <c:v>Comunitat Valenciana</c:v>
                </c:pt>
                <c:pt idx="10">
                  <c:v>Madrid, Comunidad de</c:v>
                </c:pt>
                <c:pt idx="11">
                  <c:v>Media Nacional</c:v>
                </c:pt>
                <c:pt idx="12">
                  <c:v>Rioja, La</c:v>
                </c:pt>
                <c:pt idx="13">
                  <c:v>Balears, Illes</c:v>
                </c:pt>
                <c:pt idx="14">
                  <c:v>Extremadura</c:v>
                </c:pt>
                <c:pt idx="15">
                  <c:v>Murcia, Región de</c:v>
                </c:pt>
                <c:pt idx="16">
                  <c:v>Melilla</c:v>
                </c:pt>
                <c:pt idx="17">
                  <c:v>Cataluña</c:v>
                </c:pt>
                <c:pt idx="18">
                  <c:v>País Vasco</c:v>
                </c:pt>
                <c:pt idx="19">
                  <c:v>Canarias</c:v>
                </c:pt>
              </c:strCache>
            </c:strRef>
          </c:cat>
          <c:val>
            <c:numRef>
              <c:f>'11ListaEsperaGII'!$O$13:$O$32</c:f>
              <c:numCache>
                <c:formatCode>0.00%</c:formatCode>
                <c:ptCount val="20"/>
                <c:pt idx="0">
                  <c:v>0.99898251192368837</c:v>
                </c:pt>
                <c:pt idx="1">
                  <c:v>0.99883495145631063</c:v>
                </c:pt>
                <c:pt idx="2">
                  <c:v>0.99088248536695178</c:v>
                </c:pt>
                <c:pt idx="3">
                  <c:v>0.98219254312743465</c:v>
                </c:pt>
                <c:pt idx="4">
                  <c:v>0.97891092225369847</c:v>
                </c:pt>
                <c:pt idx="5">
                  <c:v>0.96514242878560719</c:v>
                </c:pt>
                <c:pt idx="6">
                  <c:v>0.95379856949545716</c:v>
                </c:pt>
                <c:pt idx="7">
                  <c:v>0.95336787564766834</c:v>
                </c:pt>
                <c:pt idx="8">
                  <c:v>0.94758408988894194</c:v>
                </c:pt>
                <c:pt idx="9">
                  <c:v>0.94343290659080137</c:v>
                </c:pt>
                <c:pt idx="10">
                  <c:v>0.94203681445568355</c:v>
                </c:pt>
                <c:pt idx="11">
                  <c:v>0.93580967009394678</c:v>
                </c:pt>
                <c:pt idx="12">
                  <c:v>0.91727272727272724</c:v>
                </c:pt>
                <c:pt idx="13">
                  <c:v>0.91364073847230731</c:v>
                </c:pt>
                <c:pt idx="14">
                  <c:v>0.90529659451872646</c:v>
                </c:pt>
                <c:pt idx="15">
                  <c:v>0.90390751686980175</c:v>
                </c:pt>
                <c:pt idx="16">
                  <c:v>0.90281030444964872</c:v>
                </c:pt>
                <c:pt idx="17">
                  <c:v>0.88529096070701296</c:v>
                </c:pt>
                <c:pt idx="18">
                  <c:v>0.87585950566809145</c:v>
                </c:pt>
                <c:pt idx="19">
                  <c:v>0.87476614320539714</c:v>
                </c:pt>
              </c:numCache>
            </c:numRef>
          </c:val>
          <c:extLst>
            <c:ext xmlns:c15="http://schemas.microsoft.com/office/drawing/2012/chart" uri="{02D57815-91ED-43cb-92C2-25804820EDAC}">
              <c15:datalabelsRange>
                <c15:f>'11ListaEsperaGII'!$M$13:$M$32</c15:f>
                <c15:dlblRangeCache>
                  <c:ptCount val="20"/>
                  <c:pt idx="0">
                    <c:v>15.709</c:v>
                  </c:pt>
                  <c:pt idx="1">
                    <c:v>41.152</c:v>
                  </c:pt>
                  <c:pt idx="2">
                    <c:v>26.409</c:v>
                  </c:pt>
                  <c:pt idx="3">
                    <c:v>10.590</c:v>
                  </c:pt>
                  <c:pt idx="4">
                    <c:v>6.220</c:v>
                  </c:pt>
                  <c:pt idx="5">
                    <c:v>7.725</c:v>
                  </c:pt>
                  <c:pt idx="6">
                    <c:v>24.670</c:v>
                  </c:pt>
                  <c:pt idx="7">
                    <c:v>552</c:v>
                  </c:pt>
                  <c:pt idx="8">
                    <c:v>130.886</c:v>
                  </c:pt>
                  <c:pt idx="9">
                    <c:v>59.691</c:v>
                  </c:pt>
                  <c:pt idx="10">
                    <c:v>69.755</c:v>
                  </c:pt>
                  <c:pt idx="11">
                    <c:v>565.390</c:v>
                  </c:pt>
                  <c:pt idx="12">
                    <c:v>4.036</c:v>
                  </c:pt>
                  <c:pt idx="13">
                    <c:v>10.442</c:v>
                  </c:pt>
                  <c:pt idx="14">
                    <c:v>12.255</c:v>
                  </c:pt>
                  <c:pt idx="15">
                    <c:v>17.280</c:v>
                  </c:pt>
                  <c:pt idx="16">
                    <c:v>771</c:v>
                  </c:pt>
                  <c:pt idx="17">
                    <c:v>88.252</c:v>
                  </c:pt>
                  <c:pt idx="18">
                    <c:v>23.565</c:v>
                  </c:pt>
                  <c:pt idx="19">
                    <c:v>15.430</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8133BE18-3E50-4C7E-B45E-ADA73BF1B1AC}" type="CELLRANGE">
                      <a:rPr lang="en-US" baseline="0"/>
                      <a:pPr/>
                      <a:t>[CELLRANGE]</a:t>
                    </a:fld>
                    <a:r>
                      <a:rPr lang="en-US" baseline="0"/>
                      <a:t>
</a:t>
                    </a:r>
                    <a:fld id="{44FAF24C-8A19-47D8-A592-988C8CDC7F4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41DC4693-8D32-474C-AA34-1D7B7235CBA8}" type="CELLRANGE">
                      <a:rPr lang="en-US" baseline="0"/>
                      <a:pPr/>
                      <a:t>[CELLRANGE]</a:t>
                    </a:fld>
                    <a:r>
                      <a:rPr lang="en-US" baseline="0"/>
                      <a:t>
</a:t>
                    </a:r>
                    <a:fld id="{CBD52BD1-8EDA-4AC5-9CF9-F51CC7BF477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FA95358C-ED9E-4FD1-B62B-141B1966B330}" type="CELLRANGE">
                      <a:rPr lang="en-US" baseline="0"/>
                      <a:pPr/>
                      <a:t>[CELLRANGE]</a:t>
                    </a:fld>
                    <a:r>
                      <a:rPr lang="en-US" baseline="0"/>
                      <a:t>
</a:t>
                    </a:r>
                    <a:fld id="{8CB35E4E-BD98-4B97-ADD4-C7EBD8A15E2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671EEB39-A9E5-4930-885D-FB42F9947660}" type="CELLRANGE">
                      <a:rPr lang="en-US" baseline="0"/>
                      <a:pPr/>
                      <a:t>[CELLRANGE]</a:t>
                    </a:fld>
                    <a:r>
                      <a:rPr lang="en-US" baseline="0"/>
                      <a:t>
</a:t>
                    </a:r>
                    <a:fld id="{628DC114-8149-4EF5-9979-1A3A75ED29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1C33962B-0B29-41EB-8FCB-63FFFDD3DE2D}" type="CELLRANGE">
                      <a:rPr lang="en-US" baseline="0"/>
                      <a:pPr/>
                      <a:t>[CELLRANGE]</a:t>
                    </a:fld>
                    <a:r>
                      <a:rPr lang="en-US" baseline="0"/>
                      <a:t>
</a:t>
                    </a:r>
                    <a:fld id="{40A425A2-F8DA-46B3-8304-B9D1B6E962C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BACFBE25-E605-43F4-B43D-759A6D6B2618}" type="CELLRANGE">
                      <a:rPr lang="en-US" baseline="0"/>
                      <a:pPr/>
                      <a:t>[CELLRANGE]</a:t>
                    </a:fld>
                    <a:r>
                      <a:rPr lang="en-US" baseline="0"/>
                      <a:t>
</a:t>
                    </a:r>
                    <a:fld id="{312821E9-FA90-4E9E-81F7-90AF257957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20A24D21-377A-44EF-8D66-B833DD6F726E}" type="CELLRANGE">
                      <a:rPr lang="en-US" baseline="0"/>
                      <a:pPr/>
                      <a:t>[CELLRANGE]</a:t>
                    </a:fld>
                    <a:r>
                      <a:rPr lang="en-US" baseline="0"/>
                      <a:t>
</a:t>
                    </a:r>
                    <a:fld id="{FB6A37F8-E00D-4034-8ACA-94117A4369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A0FD0E20-9FCD-47A3-8A74-93EC6E5E714D}" type="CELLRANGE">
                      <a:rPr lang="en-US" baseline="0"/>
                      <a:pPr/>
                      <a:t>[CELLRANGE]</a:t>
                    </a:fld>
                    <a:r>
                      <a:rPr lang="en-US" baseline="0"/>
                      <a:t>
</a:t>
                    </a:r>
                    <a:fld id="{52A1EE88-0F12-4AFE-A9B4-3AA607442CD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292775B4-2DFC-485F-A920-BDBA14B82BA5}" type="CELLRANGE">
                      <a:rPr lang="en-US" baseline="0"/>
                      <a:pPr/>
                      <a:t>[CELLRANGE]</a:t>
                    </a:fld>
                    <a:r>
                      <a:rPr lang="en-US" baseline="0"/>
                      <a:t>
</a:t>
                    </a:r>
                    <a:fld id="{9DE65889-5521-4978-AC54-F1F119CFE7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CDBBE05E-7C3C-44CE-A4C4-B1E6A3DD157C}" type="CELLRANGE">
                      <a:rPr lang="en-US" baseline="0"/>
                      <a:pPr/>
                      <a:t>[CELLRANGE]</a:t>
                    </a:fld>
                    <a:r>
                      <a:rPr lang="en-US" baseline="0"/>
                      <a:t>
</a:t>
                    </a:r>
                    <a:fld id="{D8C64565-1EDE-4555-9C91-2A33B190F0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tx1"/>
                        </a:solidFill>
                        <a:latin typeface="+mn-lt"/>
                        <a:ea typeface="+mn-ea"/>
                        <a:cs typeface="+mn-cs"/>
                      </a:defRPr>
                    </a:pPr>
                    <a:fld id="{82B634D0-BBF8-4AA5-8767-12C2DB41DF3A}" type="CELLRANGE">
                      <a:rPr lang="en-US" sz="800" baseline="0">
                        <a:solidFill>
                          <a:schemeClr val="tx1"/>
                        </a:solidFill>
                      </a:rPr>
                      <a:pPr>
                        <a:defRPr sz="800" b="1">
                          <a:solidFill>
                            <a:schemeClr val="tx1"/>
                          </a:solidFill>
                        </a:defRPr>
                      </a:pPr>
                      <a:t>[CELLRANGE]</a:t>
                    </a:fld>
                    <a:r>
                      <a:rPr lang="en-US" sz="800" baseline="0">
                        <a:solidFill>
                          <a:schemeClr val="tx1"/>
                        </a:solidFill>
                      </a:rPr>
                      <a:t>
</a:t>
                    </a:r>
                    <a:fld id="{64AFB463-E960-4535-AEE3-73BF42720B8F}" type="VALUE">
                      <a:rPr lang="en-US" sz="800" baseline="0">
                        <a:solidFill>
                          <a:schemeClr val="tx1"/>
                        </a:solidFill>
                      </a:rPr>
                      <a:pPr>
                        <a:defRPr sz="800" b="1">
                          <a:solidFill>
                            <a:schemeClr val="tx1"/>
                          </a:solidFill>
                        </a:defRPr>
                      </a:pPr>
                      <a:t>[VALOR]</a:t>
                    </a:fld>
                    <a:endParaRPr lang="en-US" sz="800"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7AFEAB50-11AD-4617-A3E1-B8607FFCFB66}" type="CELLRANGE">
                      <a:rPr lang="en-US" sz="800" baseline="0">
                        <a:solidFill>
                          <a:schemeClr val="bg1"/>
                        </a:solidFill>
                      </a:rPr>
                      <a:pPr>
                        <a:defRPr sz="800" b="1">
                          <a:solidFill>
                            <a:schemeClr val="bg1"/>
                          </a:solidFill>
                        </a:defRPr>
                      </a:pPr>
                      <a:t>[CELLRANGE]</a:t>
                    </a:fld>
                    <a:r>
                      <a:rPr lang="en-US" sz="800" baseline="0">
                        <a:solidFill>
                          <a:schemeClr val="bg1"/>
                        </a:solidFill>
                      </a:rPr>
                      <a:t>
</a:t>
                    </a:r>
                    <a:fld id="{09B7D376-3997-44CF-8160-E789F9C4F837}" type="VALUE">
                      <a:rPr lang="en-US" sz="800" baseline="0">
                        <a:solidFill>
                          <a:schemeClr val="bg1"/>
                        </a:solidFill>
                      </a:rPr>
                      <a:pPr>
                        <a:defRPr sz="800" b="1">
                          <a:solidFill>
                            <a:schemeClr val="bg1"/>
                          </a:solidFill>
                        </a:defRPr>
                      </a:pPr>
                      <a:t>[VALOR]</a:t>
                    </a:fld>
                    <a:endParaRPr lang="en-US" sz="8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A315C2FF-D39C-433A-AC48-79304D504EB4}" type="CELLRANGE">
                      <a:rPr lang="en-US" baseline="0"/>
                      <a:pPr/>
                      <a:t>[CELLRANGE]</a:t>
                    </a:fld>
                    <a:r>
                      <a:rPr lang="en-US" baseline="0"/>
                      <a:t>
</a:t>
                    </a:r>
                    <a:fld id="{F80BBF58-D4D5-4589-A28D-85B2765F40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5763C9B3-29B1-424C-AE3E-E75DFE14F97F}" type="CELLRANGE">
                      <a:rPr lang="en-US" baseline="0"/>
                      <a:pPr/>
                      <a:t>[CELLRANGE]</a:t>
                    </a:fld>
                    <a:r>
                      <a:rPr lang="en-US" baseline="0"/>
                      <a:t>
</a:t>
                    </a:r>
                    <a:fld id="{8B13B5A7-214C-45AA-B29E-3C258EE4B2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8E97CDEA-D3B1-45E3-82EA-0A54942665B1}" type="CELLRANGE">
                      <a:rPr lang="en-US" baseline="0"/>
                      <a:pPr/>
                      <a:t>[CELLRANGE]</a:t>
                    </a:fld>
                    <a:r>
                      <a:rPr lang="en-US" baseline="0"/>
                      <a:t>
</a:t>
                    </a:r>
                    <a:fld id="{0DD2C12E-7C0F-4385-A667-F3E45E9012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4891572F-32A8-44D8-9C08-7FDA7F31E01A}" type="CELLRANGE">
                      <a:rPr lang="en-US" baseline="0"/>
                      <a:pPr/>
                      <a:t>[CELLRANGE]</a:t>
                    </a:fld>
                    <a:r>
                      <a:rPr lang="en-US" baseline="0"/>
                      <a:t>
</a:t>
                    </a:r>
                    <a:fld id="{AFDCC359-14DC-4DF5-90E8-E183F12400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E9C93C60-0B2B-4A00-8E47-9FCDA4D9CA39}" type="CELLRANGE">
                      <a:rPr lang="en-US" baseline="0"/>
                      <a:pPr/>
                      <a:t>[CELLRANGE]</a:t>
                    </a:fld>
                    <a:r>
                      <a:rPr lang="en-US" baseline="0"/>
                      <a:t>
</a:t>
                    </a:r>
                    <a:fld id="{5574BF74-DA02-4604-8CF2-974EBC9FB5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B196F0AE-C00E-4C8A-9676-4100F66CD801}" type="CELLRANGE">
                      <a:rPr lang="en-US" baseline="0"/>
                      <a:pPr/>
                      <a:t>[CELLRANGE]</a:t>
                    </a:fld>
                    <a:r>
                      <a:rPr lang="en-US" baseline="0"/>
                      <a:t>
</a:t>
                    </a:r>
                    <a:fld id="{76ED8311-177D-45C8-AF76-4FCFA51A76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3EEC2618-5980-4658-88C1-6CA16E8A49E4}" type="CELLRANGE">
                      <a:rPr lang="en-US" baseline="0"/>
                      <a:pPr/>
                      <a:t>[CELLRANGE]</a:t>
                    </a:fld>
                    <a:r>
                      <a:rPr lang="en-US" baseline="0"/>
                      <a:t>
</a:t>
                    </a:r>
                    <a:fld id="{16AB6C84-D114-41F6-BE82-360325E2C2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B465574A-C35D-4C03-A069-2754E0F0EEE7}" type="CELLRANGE">
                      <a:rPr lang="en-US" baseline="0"/>
                      <a:pPr/>
                      <a:t>[CELLRANGE]</a:t>
                    </a:fld>
                    <a:r>
                      <a:rPr lang="en-US" baseline="0"/>
                      <a:t>
</a:t>
                    </a:r>
                    <a:fld id="{13919A05-D9F4-4348-85E3-FD0DF35CBB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Aragón</c:v>
                </c:pt>
                <c:pt idx="1">
                  <c:v>Castilla y León</c:v>
                </c:pt>
                <c:pt idx="2">
                  <c:v>Galicia</c:v>
                </c:pt>
                <c:pt idx="3">
                  <c:v>Asturias, Principado de</c:v>
                </c:pt>
                <c:pt idx="4">
                  <c:v>Navarra, Comunidad Foral de</c:v>
                </c:pt>
                <c:pt idx="5">
                  <c:v>Cantabria</c:v>
                </c:pt>
                <c:pt idx="6">
                  <c:v>Castilla - La Mancha</c:v>
                </c:pt>
                <c:pt idx="7">
                  <c:v>Ceuta</c:v>
                </c:pt>
                <c:pt idx="8">
                  <c:v>Andalucía</c:v>
                </c:pt>
                <c:pt idx="9">
                  <c:v>Comunitat Valenciana</c:v>
                </c:pt>
                <c:pt idx="10">
                  <c:v>Madrid, Comunidad de</c:v>
                </c:pt>
                <c:pt idx="11">
                  <c:v>Media Nacional</c:v>
                </c:pt>
                <c:pt idx="12">
                  <c:v>Rioja, La</c:v>
                </c:pt>
                <c:pt idx="13">
                  <c:v>Balears, Illes</c:v>
                </c:pt>
                <c:pt idx="14">
                  <c:v>Extremadura</c:v>
                </c:pt>
                <c:pt idx="15">
                  <c:v>Murcia, Región de</c:v>
                </c:pt>
                <c:pt idx="16">
                  <c:v>Melilla</c:v>
                </c:pt>
                <c:pt idx="17">
                  <c:v>Cataluña</c:v>
                </c:pt>
                <c:pt idx="18">
                  <c:v>País Vasco</c:v>
                </c:pt>
                <c:pt idx="19">
                  <c:v>Canarias</c:v>
                </c:pt>
              </c:strCache>
            </c:strRef>
          </c:cat>
          <c:val>
            <c:numRef>
              <c:f>'11ListaEsperaGII'!$P$13:$P$32</c:f>
              <c:numCache>
                <c:formatCode>0.00%</c:formatCode>
                <c:ptCount val="20"/>
                <c:pt idx="0">
                  <c:v>1.0174880763116057E-3</c:v>
                </c:pt>
                <c:pt idx="1">
                  <c:v>1.1650485436893205E-3</c:v>
                </c:pt>
                <c:pt idx="2">
                  <c:v>9.1175146330481766E-3</c:v>
                </c:pt>
                <c:pt idx="3">
                  <c:v>1.7807456872565387E-2</c:v>
                </c:pt>
                <c:pt idx="4">
                  <c:v>2.1089077746301543E-2</c:v>
                </c:pt>
                <c:pt idx="5">
                  <c:v>3.4857571214392806E-2</c:v>
                </c:pt>
                <c:pt idx="6">
                  <c:v>4.6201430504542819E-2</c:v>
                </c:pt>
                <c:pt idx="7">
                  <c:v>4.6632124352331605E-2</c:v>
                </c:pt>
                <c:pt idx="8">
                  <c:v>5.241591011105802E-2</c:v>
                </c:pt>
                <c:pt idx="9">
                  <c:v>5.6567093409198674E-2</c:v>
                </c:pt>
                <c:pt idx="10">
                  <c:v>5.7963185544316446E-2</c:v>
                </c:pt>
                <c:pt idx="11">
                  <c:v>6.4190329906053237E-2</c:v>
                </c:pt>
                <c:pt idx="12">
                  <c:v>8.2727272727272733E-2</c:v>
                </c:pt>
                <c:pt idx="13">
                  <c:v>8.6359261527692716E-2</c:v>
                </c:pt>
                <c:pt idx="14">
                  <c:v>9.4703405481273553E-2</c:v>
                </c:pt>
                <c:pt idx="15">
                  <c:v>9.6092483130198247E-2</c:v>
                </c:pt>
                <c:pt idx="16">
                  <c:v>9.7189695550351285E-2</c:v>
                </c:pt>
                <c:pt idx="17">
                  <c:v>0.11470903929298705</c:v>
                </c:pt>
                <c:pt idx="18">
                  <c:v>0.12414049433190857</c:v>
                </c:pt>
                <c:pt idx="19">
                  <c:v>0.12523385679460286</c:v>
                </c:pt>
              </c:numCache>
            </c:numRef>
          </c:val>
          <c:extLst>
            <c:ext xmlns:c15="http://schemas.microsoft.com/office/drawing/2012/chart" uri="{02D57815-91ED-43cb-92C2-25804820EDAC}">
              <c15:datalabelsRange>
                <c15:f>'11ListaEsperaGII'!$N$13:$N$32</c15:f>
                <c15:dlblRangeCache>
                  <c:ptCount val="20"/>
                  <c:pt idx="0">
                    <c:v>16</c:v>
                  </c:pt>
                  <c:pt idx="1">
                    <c:v>48</c:v>
                  </c:pt>
                  <c:pt idx="2">
                    <c:v>243</c:v>
                  </c:pt>
                  <c:pt idx="3">
                    <c:v>192</c:v>
                  </c:pt>
                  <c:pt idx="4">
                    <c:v>134</c:v>
                  </c:pt>
                  <c:pt idx="5">
                    <c:v>279</c:v>
                  </c:pt>
                  <c:pt idx="6">
                    <c:v>1.195</c:v>
                  </c:pt>
                  <c:pt idx="7">
                    <c:v>27</c:v>
                  </c:pt>
                  <c:pt idx="8">
                    <c:v>7.240</c:v>
                  </c:pt>
                  <c:pt idx="9">
                    <c:v>3.579</c:v>
                  </c:pt>
                  <c:pt idx="10">
                    <c:v>4.292</c:v>
                  </c:pt>
                  <c:pt idx="11">
                    <c:v>38.782</c:v>
                  </c:pt>
                  <c:pt idx="12">
                    <c:v>364</c:v>
                  </c:pt>
                  <c:pt idx="13">
                    <c:v>987</c:v>
                  </c:pt>
                  <c:pt idx="14">
                    <c:v>1.282</c:v>
                  </c:pt>
                  <c:pt idx="15">
                    <c:v>1.837</c:v>
                  </c:pt>
                  <c:pt idx="16">
                    <c:v>83</c:v>
                  </c:pt>
                  <c:pt idx="17">
                    <c:v>11.435</c:v>
                  </c:pt>
                  <c:pt idx="18">
                    <c:v>3.340</c:v>
                  </c:pt>
                  <c:pt idx="19">
                    <c:v>2.209</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Aragón</c:v>
                </c:pt>
                <c:pt idx="1">
                  <c:v>Castilla y León</c:v>
                </c:pt>
                <c:pt idx="2">
                  <c:v>Galicia</c:v>
                </c:pt>
                <c:pt idx="3">
                  <c:v>Asturias, Principado de</c:v>
                </c:pt>
                <c:pt idx="4">
                  <c:v>Navarra, Comunidad Foral de</c:v>
                </c:pt>
                <c:pt idx="5">
                  <c:v>Cantabria</c:v>
                </c:pt>
                <c:pt idx="6">
                  <c:v>Castilla - La Mancha</c:v>
                </c:pt>
                <c:pt idx="7">
                  <c:v>Ceuta</c:v>
                </c:pt>
                <c:pt idx="8">
                  <c:v>Andalucía</c:v>
                </c:pt>
                <c:pt idx="9">
                  <c:v>Comunitat Valenciana</c:v>
                </c:pt>
                <c:pt idx="10">
                  <c:v>Madrid, Comunidad de</c:v>
                </c:pt>
                <c:pt idx="11">
                  <c:v>Media Nacional</c:v>
                </c:pt>
                <c:pt idx="12">
                  <c:v>Rioja, La</c:v>
                </c:pt>
                <c:pt idx="13">
                  <c:v>Balears, Illes</c:v>
                </c:pt>
                <c:pt idx="14">
                  <c:v>Extremadura</c:v>
                </c:pt>
                <c:pt idx="15">
                  <c:v>Murcia, Región de</c:v>
                </c:pt>
                <c:pt idx="16">
                  <c:v>Melilla</c:v>
                </c:pt>
                <c:pt idx="17">
                  <c:v>Cataluña</c:v>
                </c:pt>
                <c:pt idx="18">
                  <c:v>País Vasco</c:v>
                </c:pt>
                <c:pt idx="19">
                  <c:v>Canarias</c:v>
                </c:pt>
              </c:strCache>
            </c:strRef>
          </c:cat>
          <c:val>
            <c:numRef>
              <c:f>'11ListaEsperaGII'!$Q$13:$Q$32</c:f>
              <c:numCache>
                <c:formatCode>0.00%</c:formatCode>
                <c:ptCount val="20"/>
                <c:pt idx="0">
                  <c:v>0.93580967009394678</c:v>
                </c:pt>
                <c:pt idx="1">
                  <c:v>0.93580967009394678</c:v>
                </c:pt>
                <c:pt idx="2">
                  <c:v>0.93580967009394678</c:v>
                </c:pt>
                <c:pt idx="3">
                  <c:v>0.93580967009394678</c:v>
                </c:pt>
                <c:pt idx="4">
                  <c:v>0.93580967009394678</c:v>
                </c:pt>
                <c:pt idx="5">
                  <c:v>0.93580967009394678</c:v>
                </c:pt>
                <c:pt idx="6">
                  <c:v>0.93580967009394678</c:v>
                </c:pt>
                <c:pt idx="7">
                  <c:v>0.93580967009394678</c:v>
                </c:pt>
                <c:pt idx="8">
                  <c:v>0.93580967009394678</c:v>
                </c:pt>
                <c:pt idx="9">
                  <c:v>0.93580967009394678</c:v>
                </c:pt>
                <c:pt idx="10">
                  <c:v>0.93580967009394678</c:v>
                </c:pt>
                <c:pt idx="11">
                  <c:v>0.93580967009394678</c:v>
                </c:pt>
                <c:pt idx="12">
                  <c:v>0.93580967009394678</c:v>
                </c:pt>
                <c:pt idx="13">
                  <c:v>0.93580967009394678</c:v>
                </c:pt>
                <c:pt idx="14">
                  <c:v>0.93580967009394678</c:v>
                </c:pt>
                <c:pt idx="15">
                  <c:v>0.93580967009394678</c:v>
                </c:pt>
                <c:pt idx="16">
                  <c:v>0.93580967009394678</c:v>
                </c:pt>
                <c:pt idx="17">
                  <c:v>0.93580967009394678</c:v>
                </c:pt>
                <c:pt idx="18">
                  <c:v>0.93580967009394678</c:v>
                </c:pt>
                <c:pt idx="19">
                  <c:v>0.93580967009394678</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E6BD-407D-8DB5-88274B443806}"/>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chemeClr val="accent1"/>
              </a:solidFill>
              <a:ln>
                <a:noFill/>
              </a:ln>
              <a:effectLst/>
            </c:spPr>
            <c:extLst>
              <c:ext xmlns:c16="http://schemas.microsoft.com/office/drawing/2014/chart" uri="{C3380CC4-5D6E-409C-BE32-E72D297353CC}">
                <c16:uniqueId val="{00000001-E6BD-407D-8DB5-88274B443806}"/>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21FA0656-7D6E-41CF-BFA2-BAD5FBBEF7ED}" type="CELLRANGE">
                      <a:rPr lang="en-US" baseline="0"/>
                      <a:pPr/>
                      <a:t>[CELLRANGE]</a:t>
                    </a:fld>
                    <a:r>
                      <a:rPr lang="en-US" baseline="0"/>
                      <a:t>
</a:t>
                    </a:r>
                    <a:fld id="{6DB26759-9C23-4549-8425-1F49F0EE6B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E0774265-2294-4519-BD85-86901E1B05A4}" type="CELLRANGE">
                      <a:rPr lang="en-US" baseline="0"/>
                      <a:pPr/>
                      <a:t>[CELLRANGE]</a:t>
                    </a:fld>
                    <a:r>
                      <a:rPr lang="en-US" baseline="0"/>
                      <a:t>
</a:t>
                    </a:r>
                    <a:fld id="{A2E44968-5109-45D6-91B4-84B2885447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294FA07D-50AB-4B23-B2E2-53B78288AB65}" type="CELLRANGE">
                      <a:rPr lang="en-US" baseline="0"/>
                      <a:pPr/>
                      <a:t>[CELLRANGE]</a:t>
                    </a:fld>
                    <a:r>
                      <a:rPr lang="en-US" baseline="0"/>
                      <a:t>
</a:t>
                    </a:r>
                    <a:fld id="{042B30EC-9283-4FF5-AC49-438D7B06E8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ABFB5410-5E84-4241-8F22-B1328FF53E51}" type="CELLRANGE">
                      <a:rPr lang="en-US" baseline="0"/>
                      <a:pPr/>
                      <a:t>[CELLRANGE]</a:t>
                    </a:fld>
                    <a:r>
                      <a:rPr lang="en-US" baseline="0"/>
                      <a:t>
</a:t>
                    </a:r>
                    <a:fld id="{56DC7B20-2B5B-44E1-88D1-69CB231CC20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98F4B32D-FB7A-4FA2-8F2B-9A9DF019595D}" type="CELLRANGE">
                      <a:rPr lang="en-US" baseline="0"/>
                      <a:pPr/>
                      <a:t>[CELLRANGE]</a:t>
                    </a:fld>
                    <a:r>
                      <a:rPr lang="en-US" baseline="0"/>
                      <a:t>
</a:t>
                    </a:r>
                    <a:fld id="{1B45E3CD-444B-44BA-A910-418B88AEFD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78F43E6C-A593-42D0-93F6-E00727D77866}" type="CELLRANGE">
                      <a:rPr lang="en-US" baseline="0"/>
                      <a:pPr/>
                      <a:t>[CELLRANGE]</a:t>
                    </a:fld>
                    <a:r>
                      <a:rPr lang="en-US" baseline="0"/>
                      <a:t>
</a:t>
                    </a:r>
                    <a:fld id="{193D6998-B1F5-48D4-A72F-D45FF63BCF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D1BE4D3B-B374-429B-8B46-379600FAE45E}" type="CELLRANGE">
                      <a:rPr lang="en-US" baseline="0"/>
                      <a:pPr/>
                      <a:t>[CELLRANGE]</a:t>
                    </a:fld>
                    <a:r>
                      <a:rPr lang="en-US" baseline="0"/>
                      <a:t>
</a:t>
                    </a:r>
                    <a:fld id="{49F3F00B-3392-4664-A071-8C22DC5A21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A2A1F815-1ADD-4FE9-B850-194BC6AFCC6E}" type="CELLRANGE">
                      <a:rPr lang="en-US" baseline="0"/>
                      <a:pPr/>
                      <a:t>[CELLRANGE]</a:t>
                    </a:fld>
                    <a:r>
                      <a:rPr lang="en-US" baseline="0"/>
                      <a:t>
</a:t>
                    </a:r>
                    <a:fld id="{EDA29108-0808-4C43-B088-D06C7F1A7D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D7AF6028-25BE-4BDB-AD0F-31367522814C}" type="CELLRANGE">
                      <a:rPr lang="en-US" baseline="0"/>
                      <a:pPr/>
                      <a:t>[CELLRANGE]</a:t>
                    </a:fld>
                    <a:r>
                      <a:rPr lang="en-US" baseline="0"/>
                      <a:t>
</a:t>
                    </a:r>
                    <a:fld id="{8969A9B4-7E2D-4FFE-BA4E-38E90E538E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FE648F63-5187-4CC4-AF5F-FEE25D251D08}" type="CELLRANGE">
                      <a:rPr lang="en-US" baseline="0"/>
                      <a:pPr/>
                      <a:t>[CELLRANGE]</a:t>
                    </a:fld>
                    <a:r>
                      <a:rPr lang="en-US" baseline="0"/>
                      <a:t>
</a:t>
                    </a:r>
                    <a:fld id="{913D57C9-0A15-4B9B-8E34-D8BF676110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86AF7914-5677-4EBA-BC04-E2FE7174C6D4}" type="CELLRANGE">
                      <a:rPr lang="en-US" baseline="0">
                        <a:solidFill>
                          <a:schemeClr val="bg1"/>
                        </a:solidFill>
                      </a:rPr>
                      <a:pPr>
                        <a:defRPr b="1">
                          <a:solidFill>
                            <a:schemeClr val="bg1"/>
                          </a:solidFill>
                        </a:defRPr>
                      </a:pPr>
                      <a:t>[CELLRANGE]</a:t>
                    </a:fld>
                    <a:r>
                      <a:rPr lang="en-US" baseline="0">
                        <a:solidFill>
                          <a:schemeClr val="bg1"/>
                        </a:solidFill>
                      </a:rPr>
                      <a:t>
</a:t>
                    </a:r>
                    <a:fld id="{72A3EC82-E0B6-4544-8E3E-35B9F48EE9ED}"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2E6A9FAF-C4B6-4A1B-B452-77E075D1B204}" type="CELLRANGE">
                      <a:rPr lang="en-US" baseline="0">
                        <a:solidFill>
                          <a:sysClr val="windowText" lastClr="000000"/>
                        </a:solidFill>
                      </a:rPr>
                      <a:pPr/>
                      <a:t>[CELLRANGE]</a:t>
                    </a:fld>
                    <a:r>
                      <a:rPr lang="en-US" baseline="0">
                        <a:solidFill>
                          <a:sysClr val="windowText" lastClr="000000"/>
                        </a:solidFill>
                      </a:rPr>
                      <a:t>
</a:t>
                    </a:r>
                    <a:fld id="{1906B458-4DFE-4DAA-913E-4C7B5149B852}"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A310DB8D-8831-4A88-9D57-D70E67EFBBB6}" type="CELLRANGE">
                      <a:rPr lang="en-US" baseline="0">
                        <a:solidFill>
                          <a:schemeClr val="tx1"/>
                        </a:solidFill>
                      </a:rPr>
                      <a:pPr>
                        <a:defRPr b="1">
                          <a:solidFill>
                            <a:schemeClr val="tx1"/>
                          </a:solidFill>
                        </a:defRPr>
                      </a:pPr>
                      <a:t>[CELLRANGE]</a:t>
                    </a:fld>
                    <a:r>
                      <a:rPr lang="en-US" baseline="0">
                        <a:solidFill>
                          <a:schemeClr val="tx1"/>
                        </a:solidFill>
                      </a:rPr>
                      <a:t>
</a:t>
                    </a:r>
                    <a:fld id="{4C7549B3-E20C-4690-98E6-8FFB36EE4A21}"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00B02E04-6CFE-4F35-B467-4C14A1B6E820}" type="CELLRANGE">
                      <a:rPr lang="en-US" baseline="0"/>
                      <a:pPr/>
                      <a:t>[CELLRANGE]</a:t>
                    </a:fld>
                    <a:r>
                      <a:rPr lang="en-US" baseline="0"/>
                      <a:t>
</a:t>
                    </a:r>
                    <a:fld id="{A2E53866-33BE-4D78-850D-4FA19B0304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DD3BF8CC-215E-43C8-8FE4-E64514A87140}" type="CELLRANGE">
                      <a:rPr lang="en-US" baseline="0"/>
                      <a:pPr/>
                      <a:t>[CELLRANGE]</a:t>
                    </a:fld>
                    <a:r>
                      <a:rPr lang="en-US" baseline="0"/>
                      <a:t>
</a:t>
                    </a:r>
                    <a:fld id="{691E5E13-2839-41F5-9CE0-E06F58FC13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AB542D8D-CA75-43B1-B62D-0AB1CD5735A1}" type="CELLRANGE">
                      <a:rPr lang="en-US" baseline="0"/>
                      <a:pPr/>
                      <a:t>[CELLRANGE]</a:t>
                    </a:fld>
                    <a:r>
                      <a:rPr lang="en-US" baseline="0"/>
                      <a:t>
</a:t>
                    </a:r>
                    <a:fld id="{939922B0-ACBC-4770-AB88-3F0553CDAE9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ABA532A2-F6FF-4E17-A5EB-3B814738BCFE}" type="CELLRANGE">
                      <a:rPr lang="en-US" baseline="0"/>
                      <a:pPr/>
                      <a:t>[CELLRANGE]</a:t>
                    </a:fld>
                    <a:r>
                      <a:rPr lang="en-US" baseline="0"/>
                      <a:t>
</a:t>
                    </a:r>
                    <a:fld id="{74570576-737E-4B66-B33A-B55C35C205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2BA60B89-59A1-4707-B006-659C4955860C}" type="CELLRANGE">
                      <a:rPr lang="en-US" baseline="0"/>
                      <a:pPr/>
                      <a:t>[CELLRANGE]</a:t>
                    </a:fld>
                    <a:r>
                      <a:rPr lang="en-US" baseline="0"/>
                      <a:t>
</a:t>
                    </a:r>
                    <a:fld id="{594C02F6-B0F0-4417-A528-F30F2B5E08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9EEB5086-8518-4F5E-BBFD-A5EF2C51C6F6}" type="CELLRANGE">
                      <a:rPr lang="en-US" baseline="0"/>
                      <a:pPr/>
                      <a:t>[CELLRANGE]</a:t>
                    </a:fld>
                    <a:r>
                      <a:rPr lang="en-US" baseline="0"/>
                      <a:t>
</a:t>
                    </a:r>
                    <a:fld id="{3A25E320-F1FB-4A3B-B4B0-3B85812F1B8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369290DA-3E9C-445A-B418-59CC84CFA93C}" type="CELLRANGE">
                      <a:rPr lang="en-US" baseline="0"/>
                      <a:pPr/>
                      <a:t>[CELLRANGE]</a:t>
                    </a:fld>
                    <a:r>
                      <a:rPr lang="en-US" baseline="0"/>
                      <a:t>
</a:t>
                    </a:r>
                    <a:fld id="{861EF2C2-4045-445C-9DFB-865DFAAD48A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Galicia</c:v>
                </c:pt>
                <c:pt idx="4">
                  <c:v>Navarra, Comunidad Foral de</c:v>
                </c:pt>
                <c:pt idx="5">
                  <c:v>Ceuta</c:v>
                </c:pt>
                <c:pt idx="6">
                  <c:v>Castilla - La Mancha</c:v>
                </c:pt>
                <c:pt idx="7">
                  <c:v>Cantabria</c:v>
                </c:pt>
                <c:pt idx="8">
                  <c:v>Comunitat Valenciana</c:v>
                </c:pt>
                <c:pt idx="9">
                  <c:v>Madrid, Comunidad de</c:v>
                </c:pt>
                <c:pt idx="10">
                  <c:v>Media Nacional</c:v>
                </c:pt>
                <c:pt idx="11">
                  <c:v>Balears, Illes</c:v>
                </c:pt>
                <c:pt idx="12">
                  <c:v>Andalucía</c:v>
                </c:pt>
                <c:pt idx="13">
                  <c:v>Canarias</c:v>
                </c:pt>
                <c:pt idx="14">
                  <c:v>Melilla</c:v>
                </c:pt>
                <c:pt idx="15">
                  <c:v>Extremadura</c:v>
                </c:pt>
                <c:pt idx="16">
                  <c:v>Murcia, Región de</c:v>
                </c:pt>
                <c:pt idx="17">
                  <c:v>Cataluña</c:v>
                </c:pt>
                <c:pt idx="18">
                  <c:v>Rioja, La</c:v>
                </c:pt>
                <c:pt idx="19">
                  <c:v>País Vasco</c:v>
                </c:pt>
              </c:strCache>
            </c:strRef>
          </c:cat>
          <c:val>
            <c:numRef>
              <c:f>'11ListaEsperaGI'!$O$13:$O$32</c:f>
              <c:numCache>
                <c:formatCode>0.00%</c:formatCode>
                <c:ptCount val="20"/>
                <c:pt idx="0">
                  <c:v>0.99882032298743029</c:v>
                </c:pt>
                <c:pt idx="1">
                  <c:v>0.99691985057998556</c:v>
                </c:pt>
                <c:pt idx="2">
                  <c:v>0.97500367593001025</c:v>
                </c:pt>
                <c:pt idx="3">
                  <c:v>0.95743055834706758</c:v>
                </c:pt>
                <c:pt idx="4">
                  <c:v>0.9492393004407792</c:v>
                </c:pt>
                <c:pt idx="5">
                  <c:v>0.93484848484848482</c:v>
                </c:pt>
                <c:pt idx="6">
                  <c:v>0.93438753835260802</c:v>
                </c:pt>
                <c:pt idx="7">
                  <c:v>0.93079256731133864</c:v>
                </c:pt>
                <c:pt idx="8">
                  <c:v>0.92481449525452974</c:v>
                </c:pt>
                <c:pt idx="9">
                  <c:v>0.8824783171839391</c:v>
                </c:pt>
                <c:pt idx="10">
                  <c:v>0.87349842944657519</c:v>
                </c:pt>
                <c:pt idx="11">
                  <c:v>0.85914662122304519</c:v>
                </c:pt>
                <c:pt idx="12">
                  <c:v>0.85825083548773562</c:v>
                </c:pt>
                <c:pt idx="13">
                  <c:v>0.85189566083546042</c:v>
                </c:pt>
                <c:pt idx="14">
                  <c:v>0.84666666666666668</c:v>
                </c:pt>
                <c:pt idx="15">
                  <c:v>0.8429978888106967</c:v>
                </c:pt>
                <c:pt idx="16">
                  <c:v>0.81656585606715215</c:v>
                </c:pt>
                <c:pt idx="17">
                  <c:v>0.78355894964385697</c:v>
                </c:pt>
                <c:pt idx="18">
                  <c:v>0.78141640042598504</c:v>
                </c:pt>
                <c:pt idx="19">
                  <c:v>0.7717527033130529</c:v>
                </c:pt>
              </c:numCache>
            </c:numRef>
          </c:val>
          <c:extLst>
            <c:ext xmlns:c15="http://schemas.microsoft.com/office/drawing/2012/chart" uri="{02D57815-91ED-43cb-92C2-25804820EDAC}">
              <c15:datalabelsRange>
                <c15:f>'11ListaEsperaGI'!$M$13:$M$32</c15:f>
                <c15:dlblRangeCache>
                  <c:ptCount val="20"/>
                  <c:pt idx="0">
                    <c:v>49.108</c:v>
                  </c:pt>
                  <c:pt idx="1">
                    <c:v>15.212</c:v>
                  </c:pt>
                  <c:pt idx="2">
                    <c:v>13.262</c:v>
                  </c:pt>
                  <c:pt idx="3">
                    <c:v>23.818</c:v>
                  </c:pt>
                  <c:pt idx="4">
                    <c:v>6.676</c:v>
                  </c:pt>
                  <c:pt idx="5">
                    <c:v>617</c:v>
                  </c:pt>
                  <c:pt idx="6">
                    <c:v>27.713</c:v>
                  </c:pt>
                  <c:pt idx="7">
                    <c:v>4.909</c:v>
                  </c:pt>
                  <c:pt idx="8">
                    <c:v>53.593</c:v>
                  </c:pt>
                  <c:pt idx="9">
                    <c:v>53.825</c:v>
                  </c:pt>
                  <c:pt idx="10">
                    <c:v>503.336</c:v>
                  </c:pt>
                  <c:pt idx="11">
                    <c:v>13.108</c:v>
                  </c:pt>
                  <c:pt idx="12">
                    <c:v>81.666</c:v>
                  </c:pt>
                  <c:pt idx="13">
                    <c:v>13.684</c:v>
                  </c:pt>
                  <c:pt idx="14">
                    <c:v>508</c:v>
                  </c:pt>
                  <c:pt idx="15">
                    <c:v>11.979</c:v>
                  </c:pt>
                  <c:pt idx="16">
                    <c:v>13.230</c:v>
                  </c:pt>
                  <c:pt idx="17">
                    <c:v>88.445</c:v>
                  </c:pt>
                  <c:pt idx="18">
                    <c:v>2.935</c:v>
                  </c:pt>
                  <c:pt idx="19">
                    <c:v>29.048</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17-E6BD-407D-8DB5-88274B443806}"/>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BBED0E13-25D9-4976-AFFC-A4CD1F8C2937}" type="CELLRANGE">
                      <a:rPr lang="en-US" baseline="0"/>
                      <a:pPr/>
                      <a:t>[CELLRANGE]</a:t>
                    </a:fld>
                    <a:r>
                      <a:rPr lang="en-US" baseline="0"/>
                      <a:t>
</a:t>
                    </a:r>
                    <a:fld id="{4DDD0267-991D-400B-AF3F-7614A041DF0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F6FBDBA5-D9EC-48E6-A568-3D920CF16121}" type="CELLRANGE">
                      <a:rPr lang="en-US" baseline="0"/>
                      <a:pPr/>
                      <a:t>[CELLRANGE]</a:t>
                    </a:fld>
                    <a:r>
                      <a:rPr lang="en-US" baseline="0"/>
                      <a:t>
</a:t>
                    </a:r>
                    <a:fld id="{6AE48D75-DB60-4DCE-9498-F0AFDF74FA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1635FFAA-3CD0-40CF-B9E4-95648DCA3666}" type="CELLRANGE">
                      <a:rPr lang="en-US" baseline="0"/>
                      <a:pPr/>
                      <a:t>[CELLRANGE]</a:t>
                    </a:fld>
                    <a:r>
                      <a:rPr lang="en-US" baseline="0"/>
                      <a:t>
</a:t>
                    </a:r>
                    <a:fld id="{EFB1A0BD-210D-4C41-8783-913891371E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AC12B9DD-5E1B-450E-8003-B695395FEBB1}" type="CELLRANGE">
                      <a:rPr lang="en-US" baseline="0"/>
                      <a:pPr/>
                      <a:t>[CELLRANGE]</a:t>
                    </a:fld>
                    <a:r>
                      <a:rPr lang="en-US" baseline="0"/>
                      <a:t>
</a:t>
                    </a:r>
                    <a:fld id="{0A55374D-E44E-4DB2-B2C4-5E8C989EC68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FA18EB27-A1AE-4005-B740-32C23EF6E8CC}" type="CELLRANGE">
                      <a:rPr lang="en-US" baseline="0"/>
                      <a:pPr/>
                      <a:t>[CELLRANGE]</a:t>
                    </a:fld>
                    <a:r>
                      <a:rPr lang="en-US" baseline="0"/>
                      <a:t>
</a:t>
                    </a:r>
                    <a:fld id="{1B8604D9-9FFE-4725-B681-C7CD61A5F3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BC015F66-E293-4C6F-9AE2-653641163E6E}" type="CELLRANGE">
                      <a:rPr lang="en-US" baseline="0"/>
                      <a:pPr/>
                      <a:t>[CELLRANGE]</a:t>
                    </a:fld>
                    <a:r>
                      <a:rPr lang="en-US" baseline="0"/>
                      <a:t>
</a:t>
                    </a:r>
                    <a:fld id="{CCA0936A-F071-4AF6-9D2A-02A518F1E2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945031C8-0F6F-486B-9E01-90B02B0EA468}" type="CELLRANGE">
                      <a:rPr lang="en-US" baseline="0"/>
                      <a:pPr/>
                      <a:t>[CELLRANGE]</a:t>
                    </a:fld>
                    <a:r>
                      <a:rPr lang="en-US" baseline="0"/>
                      <a:t>
</a:t>
                    </a:r>
                    <a:fld id="{98AF8F72-5671-4145-A982-D7D180474C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C404FC8F-20F8-48CD-93F2-A8FB869E94FB}" type="CELLRANGE">
                      <a:rPr lang="en-US" baseline="0"/>
                      <a:pPr/>
                      <a:t>[CELLRANGE]</a:t>
                    </a:fld>
                    <a:r>
                      <a:rPr lang="en-US" baseline="0"/>
                      <a:t>
</a:t>
                    </a:r>
                    <a:fld id="{DB814C58-EB5B-4D89-913C-6DAF48C729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C9BC9714-FA9A-49D1-8E84-A2F5CD687B04}" type="CELLRANGE">
                      <a:rPr lang="en-US" baseline="0"/>
                      <a:pPr/>
                      <a:t>[CELLRANGE]</a:t>
                    </a:fld>
                    <a:r>
                      <a:rPr lang="en-US" baseline="0"/>
                      <a:t>
</a:t>
                    </a:r>
                    <a:fld id="{A085C49A-84DA-4641-8040-D117CD241ED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57B8CE5F-9439-4404-A5CA-9612285EBF48}" type="CELLRANGE">
                      <a:rPr lang="en-US" baseline="0"/>
                      <a:pPr/>
                      <a:t>[CELLRANGE]</a:t>
                    </a:fld>
                    <a:r>
                      <a:rPr lang="en-US" baseline="0"/>
                      <a:t>
</a:t>
                    </a:r>
                    <a:fld id="{D67AD4A5-6B4E-4A2A-A470-3DDA539E8F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AC7A0D15-8E58-4B7D-9C52-E11D401BADE8}" type="CELLRANGE">
                      <a:rPr lang="en-US" baseline="0">
                        <a:solidFill>
                          <a:schemeClr val="bg1"/>
                        </a:solidFill>
                      </a:rPr>
                      <a:pPr>
                        <a:defRPr b="1">
                          <a:solidFill>
                            <a:schemeClr val="bg1"/>
                          </a:solidFill>
                        </a:defRPr>
                      </a:pPr>
                      <a:t>[CELLRANGE]</a:t>
                    </a:fld>
                    <a:r>
                      <a:rPr lang="en-US" baseline="0">
                        <a:solidFill>
                          <a:schemeClr val="bg1"/>
                        </a:solidFill>
                      </a:rPr>
                      <a:t>
</a:t>
                    </a:r>
                    <a:fld id="{6A3FEF4C-7132-45C8-8DFB-6B423152BA92}"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a:lstStyle/>
                  <a:p>
                    <a:fld id="{95AAC549-0555-4D2E-B225-53A7E6CF3ABC}" type="CELLRANGE">
                      <a:rPr lang="en-US" baseline="0">
                        <a:solidFill>
                          <a:sysClr val="windowText" lastClr="000000"/>
                        </a:solidFill>
                      </a:rPr>
                      <a:pPr/>
                      <a:t>[CELLRANGE]</a:t>
                    </a:fld>
                    <a:r>
                      <a:rPr lang="en-US" baseline="0">
                        <a:solidFill>
                          <a:sysClr val="windowText" lastClr="000000"/>
                        </a:solidFill>
                      </a:rPr>
                      <a:t>
</a:t>
                    </a:r>
                    <a:fld id="{F5CCCCC0-1575-44D9-9887-ECA6824ED66D}"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846E52D0-BAF4-46F0-9A61-413CE17A3485}" type="CELLRANGE">
                      <a:rPr lang="en-US" baseline="0">
                        <a:solidFill>
                          <a:schemeClr val="tx1"/>
                        </a:solidFill>
                      </a:rPr>
                      <a:pPr>
                        <a:defRPr b="1">
                          <a:solidFill>
                            <a:schemeClr val="tx1"/>
                          </a:solidFill>
                        </a:defRPr>
                      </a:pPr>
                      <a:t>[CELLRANGE]</a:t>
                    </a:fld>
                    <a:r>
                      <a:rPr lang="en-US" baseline="0">
                        <a:solidFill>
                          <a:schemeClr val="tx1"/>
                        </a:solidFill>
                      </a:rPr>
                      <a:t>
</a:t>
                    </a:r>
                    <a:fld id="{D089ACF0-A2C4-4B7C-948D-F158F4DA43F0}"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C478B56A-FB9E-4989-A357-F9F2D78464E1}" type="CELLRANGE">
                      <a:rPr lang="en-US" baseline="0"/>
                      <a:pPr/>
                      <a:t>[CELLRANGE]</a:t>
                    </a:fld>
                    <a:r>
                      <a:rPr lang="en-US" baseline="0"/>
                      <a:t>
</a:t>
                    </a:r>
                    <a:fld id="{074A574F-F048-4D2A-AB1A-664C0B350E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5E88F85A-6EF1-4073-AA1E-4DEEE3C3A75C}" type="CELLRANGE">
                      <a:rPr lang="en-US" baseline="0"/>
                      <a:pPr/>
                      <a:t>[CELLRANGE]</a:t>
                    </a:fld>
                    <a:r>
                      <a:rPr lang="en-US" baseline="0"/>
                      <a:t>
</a:t>
                    </a:r>
                    <a:fld id="{82FFB79F-7ECD-4893-8713-6DDB32CF32E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238AC448-B71B-4C3F-A3AF-DF340AB1AE13}" type="CELLRANGE">
                      <a:rPr lang="en-US" baseline="0"/>
                      <a:pPr/>
                      <a:t>[CELLRANGE]</a:t>
                    </a:fld>
                    <a:r>
                      <a:rPr lang="en-US" baseline="0"/>
                      <a:t>
</a:t>
                    </a:r>
                    <a:fld id="{CBF0A366-A9EB-419C-A8BC-A92EB5B3FB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CCF0CF80-3DE8-435A-8A6F-0C9DDE924C67}" type="CELLRANGE">
                      <a:rPr lang="en-US" baseline="0"/>
                      <a:pPr/>
                      <a:t>[CELLRANGE]</a:t>
                    </a:fld>
                    <a:r>
                      <a:rPr lang="en-US" baseline="0"/>
                      <a:t>
</a:t>
                    </a:r>
                    <a:fld id="{0C15E74E-EBBB-46DA-B5E3-FC7F9730DA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FFC94B68-1B7F-4F50-86F4-5F3E71E5CC63}" type="CELLRANGE">
                      <a:rPr lang="en-US" baseline="0"/>
                      <a:pPr/>
                      <a:t>[CELLRANGE]</a:t>
                    </a:fld>
                    <a:r>
                      <a:rPr lang="en-US" baseline="0"/>
                      <a:t>
</a:t>
                    </a:r>
                    <a:fld id="{DD49992F-A99A-4CEB-A393-DE17F8EC7B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a:lstStyle/>
                  <a:p>
                    <a:fld id="{D46A40D1-AB0C-416C-9235-FDFF3FD54D3F}" type="CELLRANGE">
                      <a:rPr lang="en-US" baseline="0"/>
                      <a:pPr/>
                      <a:t>[CELLRANGE]</a:t>
                    </a:fld>
                    <a:r>
                      <a:rPr lang="en-US" baseline="0"/>
                      <a:t>
</a:t>
                    </a:r>
                    <a:fld id="{55A4C2AC-289C-46E6-A5D7-383182EDB5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a:lstStyle/>
                  <a:p>
                    <a:fld id="{959288C3-32D9-42B3-A18B-FCE65B8D87AB}" type="CELLRANGE">
                      <a:rPr lang="en-US" baseline="0"/>
                      <a:pPr/>
                      <a:t>[CELLRANGE]</a:t>
                    </a:fld>
                    <a:r>
                      <a:rPr lang="en-US" baseline="0"/>
                      <a:t>
</a:t>
                    </a:r>
                    <a:fld id="{22D8AB49-6E5E-476C-9F41-0F0F5DC610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Galicia</c:v>
                </c:pt>
                <c:pt idx="4">
                  <c:v>Navarra, Comunidad Foral de</c:v>
                </c:pt>
                <c:pt idx="5">
                  <c:v>Ceuta</c:v>
                </c:pt>
                <c:pt idx="6">
                  <c:v>Castilla - La Mancha</c:v>
                </c:pt>
                <c:pt idx="7">
                  <c:v>Cantabria</c:v>
                </c:pt>
                <c:pt idx="8">
                  <c:v>Comunitat Valenciana</c:v>
                </c:pt>
                <c:pt idx="9">
                  <c:v>Madrid, Comunidad de</c:v>
                </c:pt>
                <c:pt idx="10">
                  <c:v>Media Nacional</c:v>
                </c:pt>
                <c:pt idx="11">
                  <c:v>Balears, Illes</c:v>
                </c:pt>
                <c:pt idx="12">
                  <c:v>Andalucía</c:v>
                </c:pt>
                <c:pt idx="13">
                  <c:v>Canarias</c:v>
                </c:pt>
                <c:pt idx="14">
                  <c:v>Melilla</c:v>
                </c:pt>
                <c:pt idx="15">
                  <c:v>Extremadura</c:v>
                </c:pt>
                <c:pt idx="16">
                  <c:v>Murcia, Región de</c:v>
                </c:pt>
                <c:pt idx="17">
                  <c:v>Cataluña</c:v>
                </c:pt>
                <c:pt idx="18">
                  <c:v>Rioja, La</c:v>
                </c:pt>
                <c:pt idx="19">
                  <c:v>País Vasco</c:v>
                </c:pt>
              </c:strCache>
            </c:strRef>
          </c:cat>
          <c:val>
            <c:numRef>
              <c:f>'11ListaEsperaGI'!$P$13:$P$32</c:f>
              <c:numCache>
                <c:formatCode>0.00%</c:formatCode>
                <c:ptCount val="20"/>
                <c:pt idx="0">
                  <c:v>1.179677012569662E-3</c:v>
                </c:pt>
                <c:pt idx="1">
                  <c:v>3.0801494200144177E-3</c:v>
                </c:pt>
                <c:pt idx="2">
                  <c:v>2.4996324069989709E-2</c:v>
                </c:pt>
                <c:pt idx="3">
                  <c:v>4.256944165293243E-2</c:v>
                </c:pt>
                <c:pt idx="4">
                  <c:v>5.0760699559220815E-2</c:v>
                </c:pt>
                <c:pt idx="5">
                  <c:v>6.5151515151515155E-2</c:v>
                </c:pt>
                <c:pt idx="6">
                  <c:v>6.5612461647392026E-2</c:v>
                </c:pt>
                <c:pt idx="7">
                  <c:v>6.9207432688661363E-2</c:v>
                </c:pt>
                <c:pt idx="8">
                  <c:v>7.5185504745470227E-2</c:v>
                </c:pt>
                <c:pt idx="9">
                  <c:v>0.11752168281606086</c:v>
                </c:pt>
                <c:pt idx="10">
                  <c:v>0.12650157055342484</c:v>
                </c:pt>
                <c:pt idx="11">
                  <c:v>0.14085337877695484</c:v>
                </c:pt>
                <c:pt idx="12">
                  <c:v>0.14174916451226433</c:v>
                </c:pt>
                <c:pt idx="13">
                  <c:v>0.14810433916453963</c:v>
                </c:pt>
                <c:pt idx="14">
                  <c:v>0.15333333333333332</c:v>
                </c:pt>
                <c:pt idx="15">
                  <c:v>0.1570021111893033</c:v>
                </c:pt>
                <c:pt idx="16">
                  <c:v>0.18343414393284779</c:v>
                </c:pt>
                <c:pt idx="17">
                  <c:v>0.21644105035614303</c:v>
                </c:pt>
                <c:pt idx="18">
                  <c:v>0.21858359957401491</c:v>
                </c:pt>
                <c:pt idx="19">
                  <c:v>0.22824729668694704</c:v>
                </c:pt>
              </c:numCache>
            </c:numRef>
          </c:val>
          <c:extLst>
            <c:ext xmlns:c15="http://schemas.microsoft.com/office/drawing/2012/chart" uri="{02D57815-91ED-43cb-92C2-25804820EDAC}">
              <c15:datalabelsRange>
                <c15:f>'11ListaEsperaGI'!$N$13:$N$32</c15:f>
                <c15:dlblRangeCache>
                  <c:ptCount val="20"/>
                  <c:pt idx="0">
                    <c:v>58</c:v>
                  </c:pt>
                  <c:pt idx="1">
                    <c:v>47</c:v>
                  </c:pt>
                  <c:pt idx="2">
                    <c:v>340</c:v>
                  </c:pt>
                  <c:pt idx="3">
                    <c:v>1.059</c:v>
                  </c:pt>
                  <c:pt idx="4">
                    <c:v>357</c:v>
                  </c:pt>
                  <c:pt idx="5">
                    <c:v>43</c:v>
                  </c:pt>
                  <c:pt idx="6">
                    <c:v>1.946</c:v>
                  </c:pt>
                  <c:pt idx="7">
                    <c:v>365</c:v>
                  </c:pt>
                  <c:pt idx="8">
                    <c:v>4.357</c:v>
                  </c:pt>
                  <c:pt idx="9">
                    <c:v>7.168</c:v>
                  </c:pt>
                  <c:pt idx="10">
                    <c:v>72.894</c:v>
                  </c:pt>
                  <c:pt idx="11">
                    <c:v>2.149</c:v>
                  </c:pt>
                  <c:pt idx="12">
                    <c:v>13.488</c:v>
                  </c:pt>
                  <c:pt idx="13">
                    <c:v>2.379</c:v>
                  </c:pt>
                  <c:pt idx="14">
                    <c:v>92</c:v>
                  </c:pt>
                  <c:pt idx="15">
                    <c:v>2.231</c:v>
                  </c:pt>
                  <c:pt idx="16">
                    <c:v>2.972</c:v>
                  </c:pt>
                  <c:pt idx="17">
                    <c:v>24.431</c:v>
                  </c:pt>
                  <c:pt idx="18">
                    <c:v>821</c:v>
                  </c:pt>
                  <c:pt idx="19">
                    <c:v>8.591</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Galicia</c:v>
                </c:pt>
                <c:pt idx="4">
                  <c:v>Navarra, Comunidad Foral de</c:v>
                </c:pt>
                <c:pt idx="5">
                  <c:v>Ceuta</c:v>
                </c:pt>
                <c:pt idx="6">
                  <c:v>Castilla - La Mancha</c:v>
                </c:pt>
                <c:pt idx="7">
                  <c:v>Cantabria</c:v>
                </c:pt>
                <c:pt idx="8">
                  <c:v>Comunitat Valenciana</c:v>
                </c:pt>
                <c:pt idx="9">
                  <c:v>Madrid, Comunidad de</c:v>
                </c:pt>
                <c:pt idx="10">
                  <c:v>Media Nacional</c:v>
                </c:pt>
                <c:pt idx="11">
                  <c:v>Balears, Illes</c:v>
                </c:pt>
                <c:pt idx="12">
                  <c:v>Andalucía</c:v>
                </c:pt>
                <c:pt idx="13">
                  <c:v>Canarias</c:v>
                </c:pt>
                <c:pt idx="14">
                  <c:v>Melilla</c:v>
                </c:pt>
                <c:pt idx="15">
                  <c:v>Extremadura</c:v>
                </c:pt>
                <c:pt idx="16">
                  <c:v>Murcia, Región de</c:v>
                </c:pt>
                <c:pt idx="17">
                  <c:v>Cataluña</c:v>
                </c:pt>
                <c:pt idx="18">
                  <c:v>Rioja, La</c:v>
                </c:pt>
                <c:pt idx="19">
                  <c:v>País Vasco</c:v>
                </c:pt>
              </c:strCache>
            </c:strRef>
          </c:cat>
          <c:val>
            <c:numRef>
              <c:f>'11ListaEsperaGI'!$Q$13:$Q$32</c:f>
              <c:numCache>
                <c:formatCode>0.00%</c:formatCode>
                <c:ptCount val="20"/>
                <c:pt idx="0">
                  <c:v>0.87349842944657519</c:v>
                </c:pt>
                <c:pt idx="1">
                  <c:v>0.87349842944657519</c:v>
                </c:pt>
                <c:pt idx="2">
                  <c:v>0.87349842944657519</c:v>
                </c:pt>
                <c:pt idx="3">
                  <c:v>0.87349842944657519</c:v>
                </c:pt>
                <c:pt idx="4">
                  <c:v>0.87349842944657519</c:v>
                </c:pt>
                <c:pt idx="5">
                  <c:v>0.87349842944657519</c:v>
                </c:pt>
                <c:pt idx="6">
                  <c:v>0.87349842944657519</c:v>
                </c:pt>
                <c:pt idx="7">
                  <c:v>0.87349842944657519</c:v>
                </c:pt>
                <c:pt idx="8">
                  <c:v>0.87349842944657519</c:v>
                </c:pt>
                <c:pt idx="9">
                  <c:v>0.87349842944657519</c:v>
                </c:pt>
                <c:pt idx="10">
                  <c:v>0.87349842944657519</c:v>
                </c:pt>
                <c:pt idx="11">
                  <c:v>0.87349842944657519</c:v>
                </c:pt>
                <c:pt idx="12">
                  <c:v>0.87349842944657519</c:v>
                </c:pt>
                <c:pt idx="13">
                  <c:v>0.87349842944657519</c:v>
                </c:pt>
                <c:pt idx="14">
                  <c:v>0.87349842944657519</c:v>
                </c:pt>
                <c:pt idx="15">
                  <c:v>0.87349842944657519</c:v>
                </c:pt>
                <c:pt idx="16">
                  <c:v>0.87349842944657519</c:v>
                </c:pt>
                <c:pt idx="17">
                  <c:v>0.87349842944657519</c:v>
                </c:pt>
                <c:pt idx="18">
                  <c:v>0.87349842944657519</c:v>
                </c:pt>
                <c:pt idx="19">
                  <c:v>0.87349842944657519</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Extremadura</c:v>
                </c:pt>
                <c:pt idx="3">
                  <c:v>Cataluña</c:v>
                </c:pt>
                <c:pt idx="4">
                  <c:v>Balears, Illes</c:v>
                </c:pt>
                <c:pt idx="5">
                  <c:v>Castilla - La Mancha</c:v>
                </c:pt>
                <c:pt idx="6">
                  <c:v>Castilla y León</c:v>
                </c:pt>
                <c:pt idx="7">
                  <c:v>TOTAL</c:v>
                </c:pt>
                <c:pt idx="8">
                  <c:v>Ceuta y Melilla</c:v>
                </c:pt>
                <c:pt idx="9">
                  <c:v>País Vasco</c:v>
                </c:pt>
                <c:pt idx="10">
                  <c:v>Comunitat Valenciana</c:v>
                </c:pt>
                <c:pt idx="11">
                  <c:v>Canarias</c:v>
                </c:pt>
                <c:pt idx="12">
                  <c:v>Asturias, Principado de</c:v>
                </c:pt>
                <c:pt idx="13">
                  <c:v>Rioja, La</c:v>
                </c:pt>
                <c:pt idx="14">
                  <c:v>Aragón</c:v>
                </c:pt>
                <c:pt idx="15">
                  <c:v>Madrid, Comunidad de</c:v>
                </c:pt>
                <c:pt idx="16">
                  <c:v>Cantabria</c:v>
                </c:pt>
                <c:pt idx="17">
                  <c:v>Navarra, Comunidad Foral de</c:v>
                </c:pt>
                <c:pt idx="18">
                  <c:v>Galicia</c:v>
                </c:pt>
              </c:strCache>
            </c:strRef>
          </c:cat>
          <c:val>
            <c:numRef>
              <c:f>'24asolcasaad_pobl'!$AR$11:$AR$29</c:f>
              <c:numCache>
                <c:formatCode>0.00</c:formatCode>
                <c:ptCount val="19"/>
                <c:pt idx="0">
                  <c:v>8.6823956696228723</c:v>
                </c:pt>
                <c:pt idx="1">
                  <c:v>8.5804852366954769</c:v>
                </c:pt>
                <c:pt idx="2">
                  <c:v>8.1408070836089763</c:v>
                </c:pt>
                <c:pt idx="3">
                  <c:v>8.0339869426804853</c:v>
                </c:pt>
                <c:pt idx="4">
                  <c:v>7.3614624989798418</c:v>
                </c:pt>
                <c:pt idx="5">
                  <c:v>7.1155323117434079</c:v>
                </c:pt>
                <c:pt idx="6">
                  <c:v>7.1133873606918341</c:v>
                </c:pt>
                <c:pt idx="7">
                  <c:v>6.7795083335754134</c:v>
                </c:pt>
                <c:pt idx="8">
                  <c:v>6.5298862986724258</c:v>
                </c:pt>
                <c:pt idx="9">
                  <c:v>6.4837981157767715</c:v>
                </c:pt>
                <c:pt idx="10">
                  <c:v>6.1862153702752369</c:v>
                </c:pt>
                <c:pt idx="11">
                  <c:v>6.1574123876976676</c:v>
                </c:pt>
                <c:pt idx="12">
                  <c:v>5.9117811394160134</c:v>
                </c:pt>
                <c:pt idx="13">
                  <c:v>5.7795056235837095</c:v>
                </c:pt>
                <c:pt idx="14">
                  <c:v>5.6454702402571231</c:v>
                </c:pt>
                <c:pt idx="15">
                  <c:v>5.5323925953367237</c:v>
                </c:pt>
                <c:pt idx="16">
                  <c:v>5.4392532950407713</c:v>
                </c:pt>
                <c:pt idx="17">
                  <c:v>4.1275248435197858</c:v>
                </c:pt>
                <c:pt idx="18">
                  <c:v>3.1625933096061343</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extLst>
              <c:ext xmlns:c16="http://schemas.microsoft.com/office/drawing/2014/chart" uri="{C3380CC4-5D6E-409C-BE32-E72D297353CC}">
                <c16:uniqueId val="{00000004-36CB-4173-AF6F-681B1F338D13}"/>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Cataluña</c:v>
                </c:pt>
                <c:pt idx="4">
                  <c:v>Castilla - La Mancha</c:v>
                </c:pt>
                <c:pt idx="5">
                  <c:v>Balears, Illes</c:v>
                </c:pt>
                <c:pt idx="6">
                  <c:v>Murcia, Región de</c:v>
                </c:pt>
                <c:pt idx="7">
                  <c:v>País Vasco</c:v>
                </c:pt>
                <c:pt idx="8">
                  <c:v>Rioja, La</c:v>
                </c:pt>
                <c:pt idx="9">
                  <c:v>TOTAL</c:v>
                </c:pt>
                <c:pt idx="10">
                  <c:v>Madrid, Comunidad de</c:v>
                </c:pt>
                <c:pt idx="11">
                  <c:v>Comunitat Valenciana</c:v>
                </c:pt>
                <c:pt idx="12">
                  <c:v>Aragón</c:v>
                </c:pt>
                <c:pt idx="13">
                  <c:v>Asturias, Principado de</c:v>
                </c:pt>
                <c:pt idx="14">
                  <c:v>Ceuta y Melilla</c:v>
                </c:pt>
                <c:pt idx="15">
                  <c:v>Canarias</c:v>
                </c:pt>
                <c:pt idx="16">
                  <c:v>Cantabria</c:v>
                </c:pt>
                <c:pt idx="17">
                  <c:v>Navarra, Comunidad Foral de</c:v>
                </c:pt>
                <c:pt idx="18">
                  <c:v>Galicia</c:v>
                </c:pt>
              </c:strCache>
            </c:strRef>
          </c:cat>
          <c:val>
            <c:numRef>
              <c:f>'24asolcasaad_pobl'!$AX$11:$AX$29</c:f>
              <c:numCache>
                <c:formatCode>0.00</c:formatCode>
                <c:ptCount val="19"/>
                <c:pt idx="0">
                  <c:v>46.064692517454851</c:v>
                </c:pt>
                <c:pt idx="1">
                  <c:v>45.362128843809657</c:v>
                </c:pt>
                <c:pt idx="2">
                  <c:v>43.976785885380309</c:v>
                </c:pt>
                <c:pt idx="3">
                  <c:v>43.10663022698273</c:v>
                </c:pt>
                <c:pt idx="4">
                  <c:v>42.883532051967087</c:v>
                </c:pt>
                <c:pt idx="5">
                  <c:v>41.594671741198859</c:v>
                </c:pt>
                <c:pt idx="6">
                  <c:v>39.349871685201023</c:v>
                </c:pt>
                <c:pt idx="7">
                  <c:v>39.213354474982381</c:v>
                </c:pt>
                <c:pt idx="8">
                  <c:v>38.994565217391305</c:v>
                </c:pt>
                <c:pt idx="9">
                  <c:v>38.86252574121108</c:v>
                </c:pt>
                <c:pt idx="10">
                  <c:v>38.492553519912285</c:v>
                </c:pt>
                <c:pt idx="11">
                  <c:v>37.377933196011746</c:v>
                </c:pt>
                <c:pt idx="12">
                  <c:v>36.280541761662349</c:v>
                </c:pt>
                <c:pt idx="13">
                  <c:v>33.226848485570905</c:v>
                </c:pt>
                <c:pt idx="14">
                  <c:v>32.32572486119679</c:v>
                </c:pt>
                <c:pt idx="15">
                  <c:v>31.606928660011793</c:v>
                </c:pt>
                <c:pt idx="16">
                  <c:v>29.915433403805498</c:v>
                </c:pt>
                <c:pt idx="17">
                  <c:v>29.613034623217924</c:v>
                </c:pt>
                <c:pt idx="18">
                  <c:v>18.918622227101153</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'25solaltabaja'!$AA$11:$AA$53</c:f>
              <c:numCache>
                <c:formatCode>m/d/yyyy</c:formatCode>
                <c:ptCount val="4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numCache>
            </c:numRef>
          </c:cat>
          <c:val>
            <c:numRef>
              <c:f>'25solaltabaja'!$AB$11:$AB$53</c:f>
              <c:numCache>
                <c:formatCode>0</c:formatCode>
                <c:ptCount val="43"/>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'25solaltabaja'!$AA$11:$AA$53</c:f>
              <c:numCache>
                <c:formatCode>m/d/yyyy</c:formatCode>
                <c:ptCount val="4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numCache>
            </c:numRef>
          </c:cat>
          <c:val>
            <c:numRef>
              <c:f>'25solaltabaja'!$AC$11:$AC$53</c:f>
              <c:numCache>
                <c:formatCode>0</c:formatCode>
                <c:ptCount val="43"/>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6179</c:v>
                </c:pt>
                <c:pt idx="1">
                  <c:v>139322</c:v>
                </c:pt>
                <c:pt idx="2">
                  <c:v>69622</c:v>
                </c:pt>
                <c:pt idx="3">
                  <c:v>86298</c:v>
                </c:pt>
                <c:pt idx="4">
                  <c:v>96647</c:v>
                </c:pt>
                <c:pt idx="5">
                  <c:v>156843</c:v>
                </c:pt>
                <c:pt idx="6">
                  <c:v>462086</c:v>
                </c:pt>
                <c:pt idx="7">
                  <c:v>1116075</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6.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7.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2.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7.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2.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21.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4.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522678</xdr:colOff>
      <xdr:row>19</xdr:row>
      <xdr:rowOff>22699</xdr:rowOff>
    </xdr:to>
    <xdr:pic>
      <xdr:nvPicPr>
        <xdr:cNvPr id="4" name="Imagen 3">
          <a:extLst>
            <a:ext uri="{FF2B5EF4-FFF2-40B4-BE49-F238E27FC236}">
              <a16:creationId xmlns:a16="http://schemas.microsoft.com/office/drawing/2014/main" id="{0717816E-CA9D-4AC9-B7AA-9DC766C4E40F}"/>
            </a:ext>
          </a:extLst>
        </xdr:cNvPr>
        <xdr:cNvPicPr>
          <a:picLocks noChangeAspect="1"/>
        </xdr:cNvPicPr>
      </xdr:nvPicPr>
      <xdr:blipFill>
        <a:blip xmlns:r="http://schemas.openxmlformats.org/officeDocument/2006/relationships" r:embed="rId3"/>
        <a:stretch>
          <a:fillRect/>
        </a:stretch>
      </xdr:blipFill>
      <xdr:spPr>
        <a:xfrm>
          <a:off x="0" y="0"/>
          <a:ext cx="10687214" cy="7778770"/>
        </a:xfrm>
        <a:prstGeom prst="rect">
          <a:avLst/>
        </a:prstGeom>
      </xdr:spPr>
    </xdr:pic>
    <xdr:clientData/>
  </xdr:twoCellAnchor>
  <xdr:twoCellAnchor>
    <xdr:from>
      <xdr:col>14</xdr:col>
      <xdr:colOff>123825</xdr:colOff>
      <xdr:row>8</xdr:row>
      <xdr:rowOff>116342</xdr:rowOff>
    </xdr:from>
    <xdr:to>
      <xdr:col>22</xdr:col>
      <xdr:colOff>568869</xdr:colOff>
      <xdr:row>13</xdr:row>
      <xdr:rowOff>63954</xdr:rowOff>
    </xdr:to>
    <xdr:sp macro="" textlink="">
      <xdr:nvSpPr>
        <xdr:cNvPr id="5" name="Cuadro de texto 2">
          <a:extLst>
            <a:ext uri="{FF2B5EF4-FFF2-40B4-BE49-F238E27FC236}">
              <a16:creationId xmlns:a16="http://schemas.microsoft.com/office/drawing/2014/main" id="{D7464D47-8818-4783-99FF-6FA52D980C02}"/>
            </a:ext>
          </a:extLst>
        </xdr:cNvPr>
        <xdr:cNvSpPr txBox="1"/>
      </xdr:nvSpPr>
      <xdr:spPr>
        <a:xfrm>
          <a:off x="6410325" y="4633913"/>
          <a:ext cx="4323080" cy="204311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xdr:from>
      <xdr:col>14</xdr:col>
      <xdr:colOff>190500</xdr:colOff>
      <xdr:row>13</xdr:row>
      <xdr:rowOff>149679</xdr:rowOff>
    </xdr:from>
    <xdr:to>
      <xdr:col>22</xdr:col>
      <xdr:colOff>315504</xdr:colOff>
      <xdr:row>15</xdr:row>
      <xdr:rowOff>94253</xdr:rowOff>
    </xdr:to>
    <xdr:sp macro="" textlink="">
      <xdr:nvSpPr>
        <xdr:cNvPr id="6" name="Cuadro de texto 2">
          <a:extLst>
            <a:ext uri="{FF2B5EF4-FFF2-40B4-BE49-F238E27FC236}">
              <a16:creationId xmlns:a16="http://schemas.microsoft.com/office/drawing/2014/main" id="{8345936B-EC73-40A3-9013-6C17BA2D934A}"/>
            </a:ext>
          </a:extLst>
        </xdr:cNvPr>
        <xdr:cNvSpPr txBox="1"/>
      </xdr:nvSpPr>
      <xdr:spPr>
        <a:xfrm>
          <a:off x="6477000" y="6762750"/>
          <a:ext cx="4003040" cy="32557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30 de septiembre del 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29821</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64029</xdr:colOff>
      <xdr:row>1</xdr:row>
      <xdr:rowOff>655296</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464796</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655296</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655296</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47813</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278342</xdr:colOff>
      <xdr:row>3</xdr:row>
      <xdr:rowOff>45696</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6350</xdr:colOff>
      <xdr:row>1</xdr:row>
      <xdr:rowOff>674346</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349250</xdr:colOff>
      <xdr:row>3</xdr:row>
      <xdr:rowOff>48871</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273050</xdr:colOff>
      <xdr:row>3</xdr:row>
      <xdr:rowOff>10771</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6350</xdr:colOff>
      <xdr:row>1</xdr:row>
      <xdr:rowOff>655296</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677521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544841</xdr:colOff>
      <xdr:row>3</xdr:row>
      <xdr:rowOff>2183</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107766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618408</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83756</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596900</xdr:colOff>
      <xdr:row>2</xdr:row>
      <xdr:rowOff>29821</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616190</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177801</xdr:colOff>
      <xdr:row>1</xdr:row>
      <xdr:rowOff>618710</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63818</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692842</xdr:colOff>
      <xdr:row>1</xdr:row>
      <xdr:rowOff>620350</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372102</xdr:colOff>
      <xdr:row>1</xdr:row>
      <xdr:rowOff>618730</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425539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463550</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520700</xdr:colOff>
      <xdr:row>2</xdr:row>
      <xdr:rowOff>29017</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9059</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501650</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11579</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7145</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27260</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7749</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602129</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447098</xdr:colOff>
      <xdr:row>1</xdr:row>
      <xdr:rowOff>597695</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6</xdr:row>
      <xdr:rowOff>3174</xdr:rowOff>
    </xdr:from>
    <xdr:to>
      <xdr:col>5</xdr:col>
      <xdr:colOff>682625</xdr:colOff>
      <xdr:row>20</xdr:row>
      <xdr:rowOff>165099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20</xdr:row>
      <xdr:rowOff>73026</xdr:rowOff>
    </xdr:from>
    <xdr:to>
      <xdr:col>4</xdr:col>
      <xdr:colOff>247650</xdr:colOff>
      <xdr:row>34</xdr:row>
      <xdr:rowOff>15876</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199356</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44768</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27,3%</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72,7%</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425768</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44768</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198531</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29821</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44768</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159068</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29821</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44768</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293812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70" zoomScaleNormal="7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6"/>
      <c r="H1"/>
    </row>
    <row r="2" spans="1:21" s="1340" customFormat="1" ht="93.75" customHeight="1" x14ac:dyDescent="0.2">
      <c r="A2" s="1341"/>
      <c r="B2" s="1352"/>
      <c r="C2" s="1352"/>
      <c r="D2" s="1352"/>
      <c r="E2" s="1352"/>
      <c r="F2" s="1352"/>
      <c r="G2" s="1352"/>
      <c r="H2" s="1352"/>
      <c r="I2" s="1352"/>
      <c r="J2" s="1352"/>
      <c r="K2" s="1352"/>
      <c r="L2" s="1352"/>
      <c r="M2" s="1352"/>
      <c r="N2" s="1352"/>
      <c r="O2" s="1352"/>
      <c r="P2" s="1352"/>
      <c r="Q2" s="1352"/>
      <c r="R2" s="1352"/>
      <c r="S2" s="1352"/>
      <c r="T2" s="1352"/>
      <c r="U2" s="1341"/>
    </row>
    <row r="3" spans="1:21" s="4" customFormat="1" ht="45.75" customHeight="1" x14ac:dyDescent="0.2">
      <c r="A3" s="5"/>
      <c r="B3" s="1353" t="s">
        <v>490</v>
      </c>
      <c r="C3" s="1353"/>
      <c r="D3" s="1353"/>
      <c r="E3" s="1353"/>
      <c r="F3" s="1353"/>
      <c r="G3" s="1353"/>
      <c r="H3" s="1353"/>
      <c r="I3" s="1353"/>
      <c r="J3" s="1353"/>
      <c r="K3" s="1353"/>
      <c r="L3" s="1353"/>
      <c r="M3" s="1353"/>
      <c r="N3" s="1353"/>
      <c r="O3" s="1353"/>
      <c r="P3" s="1353"/>
      <c r="Q3" s="1353"/>
      <c r="R3" s="1353"/>
      <c r="S3" s="1353"/>
      <c r="T3" s="1353"/>
      <c r="U3" s="5"/>
    </row>
    <row r="4" spans="1:21" s="4" customFormat="1" ht="45.75" customHeight="1" x14ac:dyDescent="0.2">
      <c r="A4" s="5"/>
      <c r="B4" s="1353" t="s">
        <v>489</v>
      </c>
      <c r="C4" s="1353"/>
      <c r="D4" s="1353"/>
      <c r="E4" s="1353"/>
      <c r="F4" s="1353"/>
      <c r="G4" s="1353"/>
      <c r="H4" s="1353"/>
      <c r="I4" s="1353"/>
      <c r="J4" s="1353"/>
      <c r="K4" s="1353"/>
      <c r="L4" s="1353"/>
      <c r="M4" s="1353"/>
      <c r="N4" s="1353"/>
      <c r="O4" s="1353"/>
      <c r="P4" s="1353"/>
      <c r="Q4" s="1353"/>
      <c r="R4" s="1353"/>
      <c r="S4" s="1353"/>
      <c r="T4" s="1353"/>
      <c r="U4" s="5"/>
    </row>
    <row r="5" spans="1:21" s="1337" customFormat="1" ht="9.75" customHeight="1" x14ac:dyDescent="0.2">
      <c r="A5" s="1338"/>
      <c r="B5" s="1339"/>
      <c r="C5" s="1339"/>
      <c r="D5" s="1339"/>
      <c r="E5" s="1339"/>
      <c r="F5" s="1339"/>
      <c r="G5" s="1339"/>
      <c r="H5" s="1339"/>
      <c r="I5" s="1339"/>
      <c r="J5" s="1339"/>
      <c r="K5" s="1339"/>
      <c r="L5" s="1339"/>
      <c r="M5" s="1339"/>
      <c r="N5" s="1339"/>
      <c r="O5" s="1339"/>
      <c r="P5" s="1339"/>
      <c r="Q5" s="1339"/>
      <c r="R5" s="1339"/>
      <c r="S5" s="1339"/>
      <c r="T5" s="1339"/>
      <c r="U5" s="1338"/>
    </row>
    <row r="6" spans="1:21" ht="23.25" customHeight="1" x14ac:dyDescent="0.2">
      <c r="B6" s="1354" t="s">
        <v>491</v>
      </c>
      <c r="C6" s="1354"/>
      <c r="D6" s="1354"/>
      <c r="E6" s="1354"/>
      <c r="F6" s="1354"/>
      <c r="G6" s="1354"/>
      <c r="H6" s="1354"/>
      <c r="I6" s="1354"/>
      <c r="J6" s="1354"/>
      <c r="K6" s="1354"/>
      <c r="L6" s="1354"/>
      <c r="M6" s="1354"/>
      <c r="N6" s="1354"/>
      <c r="O6" s="1354"/>
      <c r="P6" s="1354"/>
      <c r="Q6" s="1354"/>
      <c r="R6" s="1354"/>
      <c r="S6" s="1354"/>
      <c r="T6" s="1354"/>
      <c r="U6" s="1354"/>
    </row>
    <row r="7" spans="1:21" ht="74.099999999999994" customHeight="1" x14ac:dyDescent="0.25">
      <c r="B7" s="1355"/>
      <c r="C7" s="1355"/>
      <c r="D7" s="1355"/>
      <c r="E7" s="1355"/>
      <c r="F7" s="1355"/>
      <c r="G7" s="1355"/>
      <c r="H7" s="1355"/>
      <c r="I7" s="1355"/>
      <c r="J7" s="1355"/>
      <c r="K7" s="1355"/>
      <c r="L7" s="1355"/>
      <c r="M7" s="1355"/>
      <c r="N7" s="1355"/>
      <c r="O7" s="1355"/>
      <c r="P7" s="1355"/>
      <c r="Q7" s="1355"/>
      <c r="R7" s="1355"/>
      <c r="S7" s="1355"/>
      <c r="T7" s="1355"/>
      <c r="U7" s="1355"/>
    </row>
    <row r="8" spans="1:21" ht="48" customHeight="1" x14ac:dyDescent="0.25">
      <c r="B8" s="1336"/>
      <c r="C8" s="1336"/>
      <c r="D8" s="1336"/>
      <c r="E8" s="1336"/>
      <c r="F8" s="1336"/>
      <c r="G8" s="1336"/>
      <c r="H8" s="1336"/>
      <c r="I8" s="1336"/>
      <c r="J8" s="1336"/>
      <c r="K8" s="1336"/>
      <c r="L8" s="1336"/>
      <c r="M8" s="1336"/>
      <c r="N8" s="1336"/>
      <c r="O8" s="1336"/>
      <c r="P8" s="1336"/>
      <c r="Q8" s="1336"/>
      <c r="R8" s="1336"/>
      <c r="S8" s="1336"/>
      <c r="T8" s="1336"/>
      <c r="U8" s="1336"/>
    </row>
    <row r="9" spans="1:21" ht="15" customHeight="1" x14ac:dyDescent="0.2">
      <c r="B9" s="1356" t="s">
        <v>488</v>
      </c>
      <c r="C9" s="1356"/>
      <c r="D9" s="1356"/>
      <c r="E9" s="1356"/>
      <c r="F9" s="1356"/>
      <c r="G9" s="1356"/>
      <c r="H9" s="1356"/>
      <c r="I9" s="1356"/>
      <c r="J9" s="1356"/>
      <c r="K9" s="1356"/>
      <c r="L9" s="1356"/>
      <c r="M9" s="1356"/>
      <c r="N9" s="1356"/>
      <c r="O9" s="1356"/>
      <c r="P9" s="1356"/>
      <c r="Q9" s="1356"/>
      <c r="R9" s="1356"/>
      <c r="S9" s="1356"/>
    </row>
    <row r="10" spans="1:21" x14ac:dyDescent="0.2">
      <c r="B10" s="1356"/>
      <c r="C10" s="1356"/>
      <c r="D10" s="1356"/>
      <c r="E10" s="1356"/>
      <c r="F10" s="1356"/>
      <c r="G10" s="1356"/>
      <c r="H10" s="1356"/>
      <c r="I10" s="1356"/>
      <c r="J10" s="1356"/>
      <c r="K10" s="1356"/>
      <c r="L10" s="1356"/>
      <c r="M10" s="1356"/>
      <c r="N10" s="1356"/>
      <c r="O10" s="1356"/>
      <c r="P10" s="1356"/>
      <c r="Q10" s="1356"/>
      <c r="R10" s="1356"/>
      <c r="S10" s="1356"/>
    </row>
    <row r="11" spans="1:21" ht="42.6" customHeight="1" x14ac:dyDescent="0.2">
      <c r="B11" s="1335"/>
      <c r="C11" s="1335"/>
      <c r="D11" s="1335"/>
      <c r="E11" s="1335"/>
      <c r="F11" s="1335"/>
      <c r="G11" s="1335"/>
      <c r="H11" s="1335"/>
      <c r="I11" s="1335"/>
      <c r="J11" s="1335"/>
      <c r="K11" s="1335"/>
      <c r="L11" s="1335"/>
      <c r="M11" s="1335"/>
      <c r="N11" s="1335"/>
      <c r="O11" s="1335"/>
      <c r="P11" s="1335"/>
      <c r="Q11" s="1335"/>
      <c r="R11" s="1335"/>
      <c r="S11" s="1335"/>
    </row>
    <row r="12" spans="1:21" s="3" customFormat="1" ht="78" customHeight="1" x14ac:dyDescent="0.25">
      <c r="B12" s="1351" t="s">
        <v>487</v>
      </c>
      <c r="C12" s="1351"/>
      <c r="D12" s="1351"/>
      <c r="E12" s="1351"/>
      <c r="F12" s="1351"/>
      <c r="G12" s="1351"/>
      <c r="H12" s="1351"/>
      <c r="I12" s="1351"/>
      <c r="J12" s="1351"/>
      <c r="K12" s="1351"/>
      <c r="L12" s="1351"/>
      <c r="M12" s="1351"/>
      <c r="N12" s="1351"/>
      <c r="O12" s="1351"/>
      <c r="P12" s="1351"/>
      <c r="Q12" s="1351"/>
      <c r="R12" s="1351"/>
      <c r="S12" s="1351"/>
      <c r="T12" s="1351"/>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6" t="s">
        <v>371</v>
      </c>
      <c r="C3" s="1376"/>
      <c r="D3" s="1376"/>
      <c r="E3" s="1376"/>
      <c r="F3" s="1376"/>
      <c r="G3" s="1376"/>
      <c r="H3" s="1376"/>
      <c r="I3" s="1376"/>
      <c r="J3" s="1376"/>
      <c r="K3" s="1376"/>
      <c r="L3" s="1376"/>
      <c r="M3" s="1376"/>
      <c r="N3" s="1376"/>
      <c r="O3" s="1376"/>
      <c r="P3" s="1376"/>
      <c r="Q3" s="1376"/>
      <c r="R3" s="1376"/>
      <c r="S3" s="1376"/>
      <c r="T3" s="1376"/>
      <c r="U3" s="1376"/>
      <c r="V3" s="1376"/>
      <c r="W3" s="1376"/>
    </row>
    <row r="5" spans="1:26" x14ac:dyDescent="0.25">
      <c r="B5" s="219"/>
      <c r="C5" s="219"/>
      <c r="D5" s="1377" t="s">
        <v>366</v>
      </c>
      <c r="E5" s="1377"/>
      <c r="F5" s="1377"/>
      <c r="G5" s="1377"/>
      <c r="H5" s="1377"/>
      <c r="I5" s="1377"/>
      <c r="J5" s="1377"/>
      <c r="K5" s="1377"/>
      <c r="L5" s="219"/>
      <c r="M5" s="1366" t="s">
        <v>340</v>
      </c>
      <c r="N5" s="1366"/>
      <c r="O5" s="1366"/>
      <c r="P5" s="1366"/>
      <c r="Q5" s="1366"/>
      <c r="R5" s="1366"/>
      <c r="S5" s="1366"/>
      <c r="T5" s="1366"/>
      <c r="U5" s="1366"/>
      <c r="V5" s="1366"/>
      <c r="W5" s="1366"/>
      <c r="X5" s="1366"/>
    </row>
    <row r="6" spans="1:26" ht="21" customHeight="1" x14ac:dyDescent="0.25">
      <c r="B6" s="219"/>
      <c r="C6" s="219"/>
      <c r="D6" s="1378"/>
      <c r="E6" s="1378"/>
      <c r="F6" s="1378"/>
      <c r="G6" s="1378"/>
      <c r="H6" s="1378"/>
      <c r="I6" s="1378"/>
      <c r="J6" s="1378"/>
      <c r="K6" s="1378"/>
      <c r="L6" s="219"/>
      <c r="M6" s="1367">
        <v>43830</v>
      </c>
      <c r="N6" s="1368"/>
      <c r="O6" s="1369">
        <v>44196</v>
      </c>
      <c r="P6" s="1370"/>
      <c r="Q6" s="1369">
        <v>44561</v>
      </c>
      <c r="R6" s="1370"/>
      <c r="S6" s="1373">
        <v>44926</v>
      </c>
      <c r="T6" s="1374"/>
      <c r="U6" s="1371">
        <v>45291</v>
      </c>
      <c r="V6" s="1375"/>
      <c r="W6" s="1371">
        <f>J7</f>
        <v>45565</v>
      </c>
      <c r="X6" s="1372"/>
    </row>
    <row r="7" spans="1:26" x14ac:dyDescent="0.25">
      <c r="B7" s="225"/>
      <c r="C7" s="219"/>
      <c r="D7" s="226">
        <v>43465</v>
      </c>
      <c r="E7" s="227">
        <v>43830</v>
      </c>
      <c r="F7" s="228">
        <v>44196</v>
      </c>
      <c r="G7" s="228">
        <v>44561</v>
      </c>
      <c r="H7" s="228">
        <v>44926</v>
      </c>
      <c r="I7" s="228">
        <v>45291</v>
      </c>
      <c r="J7" s="228">
        <f>EVO!J7</f>
        <v>45565</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279274</v>
      </c>
      <c r="E9" s="300">
        <v>293661</v>
      </c>
      <c r="F9" s="300">
        <v>310424</v>
      </c>
      <c r="G9" s="254">
        <v>359285</v>
      </c>
      <c r="H9" s="254">
        <v>390413</v>
      </c>
      <c r="I9" s="254">
        <v>421261</v>
      </c>
      <c r="J9" s="301">
        <v>424974</v>
      </c>
      <c r="K9" s="302"/>
      <c r="L9" s="222"/>
      <c r="M9" s="278">
        <v>5.1515715748691182E-2</v>
      </c>
      <c r="N9" s="279">
        <v>14387</v>
      </c>
      <c r="O9" s="280">
        <v>5.7082826796884811E-2</v>
      </c>
      <c r="P9" s="279">
        <v>16763</v>
      </c>
      <c r="Q9" s="280">
        <v>0.15740084529546694</v>
      </c>
      <c r="R9" s="279">
        <f t="shared" ref="R9:R27" si="0">G9-F9</f>
        <v>48861</v>
      </c>
      <c r="S9" s="280">
        <f t="shared" ref="S9:S27" si="1">H9/G9-1</f>
        <v>8.6638740832486683E-2</v>
      </c>
      <c r="T9" s="279">
        <f t="shared" ref="T9:T27" si="2">H9-G9</f>
        <v>31128</v>
      </c>
      <c r="U9" s="280">
        <f>I9/H9-1</f>
        <v>7.9013762349102068E-2</v>
      </c>
      <c r="V9" s="279">
        <f>I9-H9</f>
        <v>30848</v>
      </c>
      <c r="W9" s="280">
        <v>4.0473211684372012E-2</v>
      </c>
      <c r="X9" s="279">
        <v>16531</v>
      </c>
    </row>
    <row r="10" spans="1:26" x14ac:dyDescent="0.25">
      <c r="B10" s="303" t="s">
        <v>7</v>
      </c>
      <c r="C10" s="219"/>
      <c r="D10" s="253">
        <v>34548</v>
      </c>
      <c r="E10" s="254">
        <v>39164</v>
      </c>
      <c r="F10" s="254">
        <v>37313</v>
      </c>
      <c r="G10" s="254">
        <v>41449</v>
      </c>
      <c r="H10" s="254">
        <v>43712</v>
      </c>
      <c r="I10" s="254">
        <v>51888</v>
      </c>
      <c r="J10" s="257">
        <v>57173</v>
      </c>
      <c r="K10" s="304"/>
      <c r="L10" s="219"/>
      <c r="M10" s="256">
        <v>0.13361120759522982</v>
      </c>
      <c r="N10" s="257">
        <v>4616</v>
      </c>
      <c r="O10" s="258">
        <v>-4.726279236033093E-2</v>
      </c>
      <c r="P10" s="257">
        <v>-1851</v>
      </c>
      <c r="Q10" s="258">
        <v>0.11084608581459543</v>
      </c>
      <c r="R10" s="257">
        <f t="shared" si="0"/>
        <v>4136</v>
      </c>
      <c r="S10" s="258">
        <f t="shared" si="1"/>
        <v>5.4597215855629821E-2</v>
      </c>
      <c r="T10" s="257">
        <f t="shared" si="2"/>
        <v>2263</v>
      </c>
      <c r="U10" s="258">
        <f t="shared" ref="U10:U26" si="3">I10/H10-1</f>
        <v>0.18704245973645683</v>
      </c>
      <c r="V10" s="257">
        <f t="shared" ref="V10:V26" si="4">I10-H10</f>
        <v>8176</v>
      </c>
      <c r="W10" s="258">
        <v>0.13229556572198131</v>
      </c>
      <c r="X10" s="257">
        <v>6680</v>
      </c>
    </row>
    <row r="11" spans="1:26" x14ac:dyDescent="0.25">
      <c r="B11" s="303" t="s">
        <v>37</v>
      </c>
      <c r="C11" s="219"/>
      <c r="D11" s="253">
        <v>28413</v>
      </c>
      <c r="E11" s="254">
        <v>27579</v>
      </c>
      <c r="F11" s="254">
        <v>30931</v>
      </c>
      <c r="G11" s="254">
        <v>35120</v>
      </c>
      <c r="H11" s="254">
        <v>36982</v>
      </c>
      <c r="I11" s="254">
        <v>40207</v>
      </c>
      <c r="J11" s="257">
        <v>42464</v>
      </c>
      <c r="L11" s="222"/>
      <c r="M11" s="256">
        <v>-2.9352761060078114E-2</v>
      </c>
      <c r="N11" s="257">
        <v>-834</v>
      </c>
      <c r="O11" s="258">
        <v>0.12154175278291457</v>
      </c>
      <c r="P11" s="257">
        <v>3352</v>
      </c>
      <c r="Q11" s="258">
        <v>0.13543047428146515</v>
      </c>
      <c r="R11" s="257">
        <f t="shared" si="0"/>
        <v>4189</v>
      </c>
      <c r="S11" s="258">
        <f t="shared" si="1"/>
        <v>5.3018223234624129E-2</v>
      </c>
      <c r="T11" s="257">
        <f t="shared" si="2"/>
        <v>1862</v>
      </c>
      <c r="U11" s="258">
        <f t="shared" si="3"/>
        <v>8.7204586014818064E-2</v>
      </c>
      <c r="V11" s="257">
        <f t="shared" si="4"/>
        <v>3225</v>
      </c>
      <c r="W11" s="258">
        <v>9.4602258081146529E-2</v>
      </c>
      <c r="X11" s="257">
        <v>3670</v>
      </c>
    </row>
    <row r="12" spans="1:26" x14ac:dyDescent="0.25">
      <c r="B12" s="303" t="s">
        <v>38</v>
      </c>
      <c r="C12" s="219"/>
      <c r="D12" s="253">
        <v>22115</v>
      </c>
      <c r="E12" s="254">
        <v>28653</v>
      </c>
      <c r="F12" s="254">
        <v>36929</v>
      </c>
      <c r="G12" s="254">
        <v>39491</v>
      </c>
      <c r="H12" s="254">
        <v>42042</v>
      </c>
      <c r="I12" s="254">
        <v>47979</v>
      </c>
      <c r="J12" s="257">
        <v>52219</v>
      </c>
      <c r="L12" s="222"/>
      <c r="M12" s="256">
        <v>0.29563644585123217</v>
      </c>
      <c r="N12" s="257">
        <v>6538</v>
      </c>
      <c r="O12" s="258">
        <v>0.28883537500436263</v>
      </c>
      <c r="P12" s="257">
        <v>8276</v>
      </c>
      <c r="Q12" s="258">
        <v>6.9376370873839077E-2</v>
      </c>
      <c r="R12" s="257">
        <f t="shared" si="0"/>
        <v>2562</v>
      </c>
      <c r="S12" s="258">
        <f t="shared" si="1"/>
        <v>6.4596996784077376E-2</v>
      </c>
      <c r="T12" s="257">
        <f t="shared" si="2"/>
        <v>2551</v>
      </c>
      <c r="U12" s="258">
        <f t="shared" si="3"/>
        <v>0.14121592693021268</v>
      </c>
      <c r="V12" s="257">
        <f t="shared" si="4"/>
        <v>5937</v>
      </c>
      <c r="W12" s="258">
        <v>0.11031022091811793</v>
      </c>
      <c r="X12" s="257">
        <v>5188</v>
      </c>
    </row>
    <row r="13" spans="1:26" x14ac:dyDescent="0.25">
      <c r="B13" s="303" t="s">
        <v>6</v>
      </c>
      <c r="C13" s="219"/>
      <c r="D13" s="253">
        <v>22532</v>
      </c>
      <c r="E13" s="254">
        <v>24418</v>
      </c>
      <c r="F13" s="254">
        <v>26624</v>
      </c>
      <c r="G13" s="254">
        <v>28747</v>
      </c>
      <c r="H13" s="254">
        <v>38665</v>
      </c>
      <c r="I13" s="254">
        <v>45957</v>
      </c>
      <c r="J13" s="257">
        <v>53378</v>
      </c>
      <c r="K13" s="304"/>
      <c r="L13" s="219"/>
      <c r="M13" s="256">
        <v>8.3703177702822762E-2</v>
      </c>
      <c r="N13" s="257">
        <v>1886</v>
      </c>
      <c r="O13" s="258">
        <v>9.0343189450405426E-2</v>
      </c>
      <c r="P13" s="257">
        <v>2206</v>
      </c>
      <c r="Q13" s="258">
        <v>7.9740084134615419E-2</v>
      </c>
      <c r="R13" s="257">
        <f t="shared" si="0"/>
        <v>2123</v>
      </c>
      <c r="S13" s="258">
        <f t="shared" si="1"/>
        <v>0.34500991407799075</v>
      </c>
      <c r="T13" s="257">
        <f t="shared" si="2"/>
        <v>9918</v>
      </c>
      <c r="U13" s="258">
        <f t="shared" si="3"/>
        <v>0.1885943359627571</v>
      </c>
      <c r="V13" s="257">
        <f t="shared" si="4"/>
        <v>7292</v>
      </c>
      <c r="W13" s="258">
        <v>0.19958648897678488</v>
      </c>
      <c r="X13" s="257">
        <v>8881</v>
      </c>
      <c r="Z13" s="224"/>
    </row>
    <row r="14" spans="1:26" x14ac:dyDescent="0.25">
      <c r="B14" s="303" t="s">
        <v>5</v>
      </c>
      <c r="C14" s="219"/>
      <c r="D14" s="253">
        <v>18016</v>
      </c>
      <c r="E14" s="254">
        <v>26271</v>
      </c>
      <c r="F14" s="254">
        <v>26136</v>
      </c>
      <c r="G14" s="254">
        <v>26969</v>
      </c>
      <c r="H14" s="254">
        <v>27567</v>
      </c>
      <c r="I14" s="254">
        <v>26847</v>
      </c>
      <c r="J14" s="257">
        <v>28290</v>
      </c>
      <c r="L14" s="222"/>
      <c r="M14" s="256">
        <v>0.45820381882770866</v>
      </c>
      <c r="N14" s="257">
        <v>8255</v>
      </c>
      <c r="O14" s="258">
        <v>-5.1387461459403427E-3</v>
      </c>
      <c r="P14" s="257">
        <v>-135</v>
      </c>
      <c r="Q14" s="258">
        <v>3.1871747780838788E-2</v>
      </c>
      <c r="R14" s="257">
        <f t="shared" si="0"/>
        <v>833</v>
      </c>
      <c r="S14" s="258">
        <f t="shared" si="1"/>
        <v>2.2173606733657092E-2</v>
      </c>
      <c r="T14" s="257">
        <f t="shared" si="2"/>
        <v>598</v>
      </c>
      <c r="U14" s="258">
        <f t="shared" si="3"/>
        <v>-2.611818478615735E-2</v>
      </c>
      <c r="V14" s="257">
        <f t="shared" si="4"/>
        <v>-720</v>
      </c>
      <c r="W14" s="258">
        <v>3.1014249790444204E-2</v>
      </c>
      <c r="X14" s="257">
        <v>851</v>
      </c>
      <c r="Z14" s="224"/>
    </row>
    <row r="15" spans="1:26" x14ac:dyDescent="0.25">
      <c r="B15" s="303" t="s">
        <v>4</v>
      </c>
      <c r="C15" s="219"/>
      <c r="D15" s="253">
        <v>125565</v>
      </c>
      <c r="E15" s="254">
        <v>139852</v>
      </c>
      <c r="F15" s="254">
        <v>141310</v>
      </c>
      <c r="G15" s="254">
        <v>148050</v>
      </c>
      <c r="H15" s="254">
        <v>153910</v>
      </c>
      <c r="I15" s="254">
        <v>168591</v>
      </c>
      <c r="J15" s="257">
        <v>172214</v>
      </c>
      <c r="L15" s="222"/>
      <c r="M15" s="256">
        <v>0.11378170668578025</v>
      </c>
      <c r="N15" s="257">
        <v>14287</v>
      </c>
      <c r="O15" s="258">
        <v>1.0425306752853025E-2</v>
      </c>
      <c r="P15" s="257">
        <v>1458</v>
      </c>
      <c r="Q15" s="258">
        <v>4.7696553676314535E-2</v>
      </c>
      <c r="R15" s="257">
        <f t="shared" si="0"/>
        <v>6740</v>
      </c>
      <c r="S15" s="258">
        <f t="shared" si="1"/>
        <v>3.9581222559945894E-2</v>
      </c>
      <c r="T15" s="257">
        <f t="shared" si="2"/>
        <v>5860</v>
      </c>
      <c r="U15" s="258">
        <f t="shared" si="3"/>
        <v>9.5386914430511283E-2</v>
      </c>
      <c r="V15" s="257">
        <f t="shared" si="4"/>
        <v>14681</v>
      </c>
      <c r="W15" s="258">
        <v>3.9738697836166903E-2</v>
      </c>
      <c r="X15" s="257">
        <v>6582</v>
      </c>
      <c r="Z15" s="224"/>
    </row>
    <row r="16" spans="1:26" x14ac:dyDescent="0.25">
      <c r="B16" s="303" t="s">
        <v>40</v>
      </c>
      <c r="C16" s="219"/>
      <c r="D16" s="253">
        <v>69490</v>
      </c>
      <c r="E16" s="254">
        <v>75685</v>
      </c>
      <c r="F16" s="254">
        <v>73889</v>
      </c>
      <c r="G16" s="254">
        <v>80243</v>
      </c>
      <c r="H16" s="254">
        <v>85666</v>
      </c>
      <c r="I16" s="254">
        <v>97263</v>
      </c>
      <c r="J16" s="257">
        <v>101451</v>
      </c>
      <c r="L16" s="222"/>
      <c r="M16" s="256">
        <v>8.9149517916246923E-2</v>
      </c>
      <c r="N16" s="257">
        <v>6195</v>
      </c>
      <c r="O16" s="258">
        <v>-2.372993327607853E-2</v>
      </c>
      <c r="P16" s="257">
        <v>-1796</v>
      </c>
      <c r="Q16" s="258">
        <v>8.5993855648337281E-2</v>
      </c>
      <c r="R16" s="257">
        <f t="shared" si="0"/>
        <v>6354</v>
      </c>
      <c r="S16" s="258">
        <f t="shared" si="1"/>
        <v>6.7582219009757916E-2</v>
      </c>
      <c r="T16" s="257">
        <f t="shared" si="2"/>
        <v>5423</v>
      </c>
      <c r="U16" s="258">
        <f t="shared" si="3"/>
        <v>0.13537459435481991</v>
      </c>
      <c r="V16" s="257">
        <f t="shared" si="4"/>
        <v>11597</v>
      </c>
      <c r="W16" s="258">
        <v>8.4248888508891895E-2</v>
      </c>
      <c r="X16" s="257">
        <v>7883</v>
      </c>
      <c r="Z16" s="224"/>
    </row>
    <row r="17" spans="2:28" x14ac:dyDescent="0.25">
      <c r="B17" s="303" t="s">
        <v>41</v>
      </c>
      <c r="C17" s="219"/>
      <c r="D17" s="253">
        <v>192995</v>
      </c>
      <c r="E17" s="254">
        <v>203003</v>
      </c>
      <c r="F17" s="254">
        <v>193486</v>
      </c>
      <c r="G17" s="254">
        <v>203102</v>
      </c>
      <c r="H17" s="254">
        <v>227045</v>
      </c>
      <c r="I17" s="254">
        <v>245461</v>
      </c>
      <c r="J17" s="257">
        <v>272779</v>
      </c>
      <c r="L17" s="222"/>
      <c r="M17" s="256">
        <v>5.1856265706365479E-2</v>
      </c>
      <c r="N17" s="257">
        <v>10008</v>
      </c>
      <c r="O17" s="258">
        <v>-4.6881080575163936E-2</v>
      </c>
      <c r="P17" s="257">
        <v>-9517</v>
      </c>
      <c r="Q17" s="258">
        <v>4.9698686209854959E-2</v>
      </c>
      <c r="R17" s="257">
        <f t="shared" si="0"/>
        <v>9616</v>
      </c>
      <c r="S17" s="258">
        <f t="shared" si="1"/>
        <v>0.11788657915727074</v>
      </c>
      <c r="T17" s="257">
        <f t="shared" si="2"/>
        <v>23943</v>
      </c>
      <c r="U17" s="258">
        <f t="shared" si="3"/>
        <v>8.1111673897245051E-2</v>
      </c>
      <c r="V17" s="257">
        <f t="shared" si="4"/>
        <v>18416</v>
      </c>
      <c r="W17" s="258">
        <v>0.12362933853999314</v>
      </c>
      <c r="X17" s="257">
        <v>30013</v>
      </c>
      <c r="Z17" s="224"/>
    </row>
    <row r="18" spans="2:28" x14ac:dyDescent="0.25">
      <c r="B18" s="303" t="s">
        <v>3</v>
      </c>
      <c r="C18" s="219"/>
      <c r="D18" s="253">
        <v>77342</v>
      </c>
      <c r="E18" s="254">
        <v>94194</v>
      </c>
      <c r="F18" s="254">
        <v>109857</v>
      </c>
      <c r="G18" s="254">
        <v>128089</v>
      </c>
      <c r="H18" s="254">
        <v>169532</v>
      </c>
      <c r="I18" s="254">
        <v>200429</v>
      </c>
      <c r="J18" s="257">
        <v>241825</v>
      </c>
      <c r="L18" s="222"/>
      <c r="M18" s="256">
        <v>0.21788937446665457</v>
      </c>
      <c r="N18" s="257">
        <v>16852</v>
      </c>
      <c r="O18" s="258">
        <v>0.1662844767182623</v>
      </c>
      <c r="P18" s="257">
        <v>15663</v>
      </c>
      <c r="Q18" s="258">
        <v>0.16596120411079851</v>
      </c>
      <c r="R18" s="257">
        <f t="shared" si="0"/>
        <v>18232</v>
      </c>
      <c r="S18" s="258">
        <f t="shared" si="1"/>
        <v>0.32354847020431099</v>
      </c>
      <c r="T18" s="257">
        <f t="shared" si="2"/>
        <v>41443</v>
      </c>
      <c r="U18" s="258">
        <f t="shared" si="3"/>
        <v>0.18224877899157677</v>
      </c>
      <c r="V18" s="257">
        <f t="shared" si="4"/>
        <v>30897</v>
      </c>
      <c r="W18" s="258">
        <v>0.2633478915033225</v>
      </c>
      <c r="X18" s="257">
        <v>50409</v>
      </c>
      <c r="Z18" s="224"/>
    </row>
    <row r="19" spans="2:28" x14ac:dyDescent="0.25">
      <c r="B19" s="303" t="s">
        <v>2</v>
      </c>
      <c r="C19" s="219"/>
      <c r="D19" s="253">
        <v>31925</v>
      </c>
      <c r="E19" s="254">
        <v>31136</v>
      </c>
      <c r="F19" s="254">
        <v>31717</v>
      </c>
      <c r="G19" s="254">
        <v>33614</v>
      </c>
      <c r="H19" s="254">
        <v>36559</v>
      </c>
      <c r="I19" s="254">
        <v>40743</v>
      </c>
      <c r="J19" s="257">
        <v>43703</v>
      </c>
      <c r="K19" s="304"/>
      <c r="L19" s="219"/>
      <c r="M19" s="256">
        <v>-2.4714173844949117E-2</v>
      </c>
      <c r="N19" s="257">
        <v>-789</v>
      </c>
      <c r="O19" s="258">
        <v>1.8660071942446121E-2</v>
      </c>
      <c r="P19" s="257">
        <v>581</v>
      </c>
      <c r="Q19" s="258">
        <v>5.9810196424630258E-2</v>
      </c>
      <c r="R19" s="257">
        <f t="shared" si="0"/>
        <v>1897</v>
      </c>
      <c r="S19" s="258">
        <f t="shared" si="1"/>
        <v>8.7612304396977425E-2</v>
      </c>
      <c r="T19" s="257">
        <f t="shared" si="2"/>
        <v>2945</v>
      </c>
      <c r="U19" s="258">
        <f t="shared" si="3"/>
        <v>0.11444514346672507</v>
      </c>
      <c r="V19" s="257">
        <f t="shared" si="4"/>
        <v>4184</v>
      </c>
      <c r="W19" s="258">
        <v>0.11336713117468733</v>
      </c>
      <c r="X19" s="257">
        <v>4450</v>
      </c>
      <c r="Z19" s="224"/>
    </row>
    <row r="20" spans="2:28" x14ac:dyDescent="0.25">
      <c r="B20" s="303" t="s">
        <v>35</v>
      </c>
      <c r="C20" s="219"/>
      <c r="D20" s="253">
        <v>70220</v>
      </c>
      <c r="E20" s="254">
        <v>72627</v>
      </c>
      <c r="F20" s="254">
        <v>73730</v>
      </c>
      <c r="G20" s="254">
        <v>77158</v>
      </c>
      <c r="H20" s="254">
        <v>82694</v>
      </c>
      <c r="I20" s="254">
        <v>89704</v>
      </c>
      <c r="J20" s="257">
        <v>100149</v>
      </c>
      <c r="L20" s="222"/>
      <c r="M20" s="256">
        <v>3.4277983480489826E-2</v>
      </c>
      <c r="N20" s="257">
        <v>2407</v>
      </c>
      <c r="O20" s="258">
        <v>1.518718933729879E-2</v>
      </c>
      <c r="P20" s="257">
        <v>1103</v>
      </c>
      <c r="Q20" s="258">
        <v>4.6493964464939586E-2</v>
      </c>
      <c r="R20" s="257">
        <f t="shared" si="0"/>
        <v>3428</v>
      </c>
      <c r="S20" s="258">
        <f t="shared" si="1"/>
        <v>7.1748878923766801E-2</v>
      </c>
      <c r="T20" s="257">
        <f t="shared" si="2"/>
        <v>5536</v>
      </c>
      <c r="U20" s="258">
        <f t="shared" si="3"/>
        <v>8.4770358188018369E-2</v>
      </c>
      <c r="V20" s="257">
        <f t="shared" si="4"/>
        <v>7010</v>
      </c>
      <c r="W20" s="258">
        <v>0.13008203473217406</v>
      </c>
      <c r="X20" s="257">
        <v>11528</v>
      </c>
      <c r="Z20" s="224"/>
    </row>
    <row r="21" spans="2:28" x14ac:dyDescent="0.25">
      <c r="B21" s="303" t="s">
        <v>42</v>
      </c>
      <c r="C21" s="219"/>
      <c r="D21" s="253">
        <v>187101</v>
      </c>
      <c r="E21" s="254">
        <v>187165</v>
      </c>
      <c r="F21" s="254">
        <v>169910</v>
      </c>
      <c r="G21" s="254">
        <v>198080</v>
      </c>
      <c r="H21" s="254">
        <v>218173</v>
      </c>
      <c r="I21" s="254">
        <v>243836</v>
      </c>
      <c r="J21" s="257">
        <v>257027</v>
      </c>
      <c r="L21" s="222"/>
      <c r="M21" s="256">
        <v>3.4206123965141444E-4</v>
      </c>
      <c r="N21" s="257">
        <v>64</v>
      </c>
      <c r="O21" s="258">
        <v>-9.2191381935725181E-2</v>
      </c>
      <c r="P21" s="257">
        <v>-17255</v>
      </c>
      <c r="Q21" s="258">
        <v>0.16579365546465774</v>
      </c>
      <c r="R21" s="257">
        <f t="shared" si="0"/>
        <v>28170</v>
      </c>
      <c r="S21" s="258">
        <f t="shared" si="1"/>
        <v>0.10143881260096932</v>
      </c>
      <c r="T21" s="257">
        <f t="shared" si="2"/>
        <v>20093</v>
      </c>
      <c r="U21" s="258">
        <f t="shared" si="3"/>
        <v>0.11762683741801228</v>
      </c>
      <c r="V21" s="257">
        <f t="shared" si="4"/>
        <v>25663</v>
      </c>
      <c r="W21" s="258">
        <v>8.8825251314289977E-2</v>
      </c>
      <c r="X21" s="257">
        <v>20968</v>
      </c>
      <c r="Z21" s="224"/>
    </row>
    <row r="22" spans="2:28" x14ac:dyDescent="0.25">
      <c r="B22" s="303" t="s">
        <v>43</v>
      </c>
      <c r="C22" s="219"/>
      <c r="D22" s="253">
        <v>43902</v>
      </c>
      <c r="E22" s="254">
        <v>44054</v>
      </c>
      <c r="F22" s="254">
        <v>44045</v>
      </c>
      <c r="G22" s="254">
        <v>46064</v>
      </c>
      <c r="H22" s="254">
        <v>47227</v>
      </c>
      <c r="I22" s="254">
        <v>50551</v>
      </c>
      <c r="J22" s="257">
        <v>56745</v>
      </c>
      <c r="L22" s="222"/>
      <c r="M22" s="256">
        <v>3.4622568447906232E-3</v>
      </c>
      <c r="N22" s="257">
        <v>152</v>
      </c>
      <c r="O22" s="258">
        <v>-2.0429472919603064E-4</v>
      </c>
      <c r="P22" s="257">
        <v>-9</v>
      </c>
      <c r="Q22" s="258">
        <v>4.5839482347598937E-2</v>
      </c>
      <c r="R22" s="257">
        <f t="shared" si="0"/>
        <v>2019</v>
      </c>
      <c r="S22" s="258">
        <f t="shared" si="1"/>
        <v>2.5247481764501645E-2</v>
      </c>
      <c r="T22" s="257">
        <f t="shared" si="2"/>
        <v>1163</v>
      </c>
      <c r="U22" s="258">
        <f t="shared" si="3"/>
        <v>7.0383467084506712E-2</v>
      </c>
      <c r="V22" s="257">
        <f t="shared" si="4"/>
        <v>3324</v>
      </c>
      <c r="W22" s="258">
        <v>0.14502199443076802</v>
      </c>
      <c r="X22" s="257">
        <v>7187</v>
      </c>
      <c r="Z22" s="224"/>
    </row>
    <row r="23" spans="2:28" x14ac:dyDescent="0.25">
      <c r="B23" s="303" t="s">
        <v>44</v>
      </c>
      <c r="C23" s="219"/>
      <c r="D23" s="253">
        <v>17706</v>
      </c>
      <c r="E23" s="254">
        <v>17755</v>
      </c>
      <c r="F23" s="254">
        <v>17268</v>
      </c>
      <c r="G23" s="254">
        <v>18123</v>
      </c>
      <c r="H23" s="254">
        <v>20187</v>
      </c>
      <c r="I23" s="254">
        <v>22154</v>
      </c>
      <c r="J23" s="257">
        <v>22532</v>
      </c>
      <c r="K23" s="304"/>
      <c r="L23" s="219"/>
      <c r="M23" s="256">
        <v>2.7674234722692148E-3</v>
      </c>
      <c r="N23" s="257">
        <v>49</v>
      </c>
      <c r="O23" s="258">
        <v>-2.7428893269501597E-2</v>
      </c>
      <c r="P23" s="257">
        <v>-487</v>
      </c>
      <c r="Q23" s="258">
        <v>4.9513551077136952E-2</v>
      </c>
      <c r="R23" s="257">
        <f t="shared" si="0"/>
        <v>855</v>
      </c>
      <c r="S23" s="258">
        <f t="shared" si="1"/>
        <v>0.11388842906803509</v>
      </c>
      <c r="T23" s="257">
        <f t="shared" si="2"/>
        <v>2064</v>
      </c>
      <c r="U23" s="258">
        <f t="shared" si="3"/>
        <v>9.743894585624413E-2</v>
      </c>
      <c r="V23" s="257">
        <f t="shared" si="4"/>
        <v>1967</v>
      </c>
      <c r="W23" s="258">
        <v>4.7220672987544177E-2</v>
      </c>
      <c r="X23" s="257">
        <v>1016</v>
      </c>
      <c r="Z23" s="224"/>
    </row>
    <row r="24" spans="2:28" x14ac:dyDescent="0.25">
      <c r="B24" s="303" t="s">
        <v>45</v>
      </c>
      <c r="C24" s="219"/>
      <c r="D24" s="253">
        <v>84144</v>
      </c>
      <c r="E24" s="254">
        <v>89779</v>
      </c>
      <c r="F24" s="254">
        <v>88748</v>
      </c>
      <c r="G24" s="254">
        <v>89865</v>
      </c>
      <c r="H24" s="254">
        <v>89904</v>
      </c>
      <c r="I24" s="254">
        <v>94658</v>
      </c>
      <c r="J24" s="257">
        <v>98937</v>
      </c>
      <c r="L24" s="222"/>
      <c r="M24" s="256">
        <v>6.6968530138809657E-2</v>
      </c>
      <c r="N24" s="257">
        <v>5635</v>
      </c>
      <c r="O24" s="258">
        <v>-1.1483754552846448E-2</v>
      </c>
      <c r="P24" s="257">
        <v>-1031</v>
      </c>
      <c r="Q24" s="258">
        <v>1.2586199125614206E-2</v>
      </c>
      <c r="R24" s="257">
        <f t="shared" si="0"/>
        <v>1117</v>
      </c>
      <c r="S24" s="258">
        <f t="shared" si="1"/>
        <v>4.3398430979801894E-4</v>
      </c>
      <c r="T24" s="257">
        <f t="shared" si="2"/>
        <v>39</v>
      </c>
      <c r="U24" s="258">
        <f t="shared" si="3"/>
        <v>5.2878626090051561E-2</v>
      </c>
      <c r="V24" s="257">
        <f t="shared" si="4"/>
        <v>4754</v>
      </c>
      <c r="W24" s="258">
        <v>6.0349816732042871E-2</v>
      </c>
      <c r="X24" s="257">
        <v>5631</v>
      </c>
      <c r="Z24" s="224"/>
    </row>
    <row r="25" spans="2:28" x14ac:dyDescent="0.25">
      <c r="B25" s="303" t="s">
        <v>46</v>
      </c>
      <c r="C25" s="219"/>
      <c r="D25" s="253">
        <v>11661</v>
      </c>
      <c r="E25" s="254">
        <v>12152</v>
      </c>
      <c r="F25" s="254">
        <v>11213</v>
      </c>
      <c r="G25" s="254">
        <v>11764</v>
      </c>
      <c r="H25" s="254">
        <v>12841</v>
      </c>
      <c r="I25" s="254">
        <v>13957</v>
      </c>
      <c r="J25" s="257">
        <v>14157</v>
      </c>
      <c r="L25" s="222"/>
      <c r="M25" s="256">
        <v>4.2106165851985233E-2</v>
      </c>
      <c r="N25" s="257">
        <v>491</v>
      </c>
      <c r="O25" s="258">
        <v>-7.7271231073074431E-2</v>
      </c>
      <c r="P25" s="257">
        <v>-939</v>
      </c>
      <c r="Q25" s="258">
        <v>4.9139391777401231E-2</v>
      </c>
      <c r="R25" s="257">
        <f t="shared" si="0"/>
        <v>551</v>
      </c>
      <c r="S25" s="258">
        <f t="shared" si="1"/>
        <v>9.1550493029581848E-2</v>
      </c>
      <c r="T25" s="257">
        <f t="shared" si="2"/>
        <v>1077</v>
      </c>
      <c r="U25" s="258">
        <f t="shared" si="3"/>
        <v>8.6909119227474463E-2</v>
      </c>
      <c r="V25" s="257">
        <f t="shared" si="4"/>
        <v>1116</v>
      </c>
      <c r="W25" s="258">
        <v>2.7880636027009409E-2</v>
      </c>
      <c r="X25" s="257">
        <v>384</v>
      </c>
      <c r="Z25" s="224"/>
    </row>
    <row r="26" spans="2:28" x14ac:dyDescent="0.25">
      <c r="B26" s="305" t="s">
        <v>1</v>
      </c>
      <c r="C26" s="219"/>
      <c r="D26" s="260">
        <v>3710</v>
      </c>
      <c r="E26" s="261">
        <v>3873</v>
      </c>
      <c r="F26" s="261">
        <v>3677</v>
      </c>
      <c r="G26" s="261">
        <v>3992</v>
      </c>
      <c r="H26" s="261">
        <v>4310</v>
      </c>
      <c r="I26" s="261">
        <v>4565</v>
      </c>
      <c r="J26" s="265">
        <v>4878</v>
      </c>
      <c r="K26" s="1227"/>
      <c r="L26" s="219"/>
      <c r="M26" s="264">
        <v>4.3935309973045733E-2</v>
      </c>
      <c r="N26" s="265">
        <v>163</v>
      </c>
      <c r="O26" s="266">
        <v>-5.060676478182291E-2</v>
      </c>
      <c r="P26" s="265">
        <v>-196</v>
      </c>
      <c r="Q26" s="266">
        <v>8.5667663856404674E-2</v>
      </c>
      <c r="R26" s="265">
        <f t="shared" si="0"/>
        <v>315</v>
      </c>
      <c r="S26" s="266">
        <f t="shared" si="1"/>
        <v>7.965931863727449E-2</v>
      </c>
      <c r="T26" s="265">
        <f t="shared" si="2"/>
        <v>318</v>
      </c>
      <c r="U26" s="266">
        <f t="shared" si="3"/>
        <v>5.9164733178654227E-2</v>
      </c>
      <c r="V26" s="265">
        <f t="shared" si="4"/>
        <v>255</v>
      </c>
      <c r="W26" s="266">
        <v>0.10411951109099138</v>
      </c>
      <c r="X26" s="265">
        <v>460</v>
      </c>
      <c r="Z26" s="224"/>
      <c r="AA26" s="224"/>
      <c r="AB26" s="286"/>
    </row>
    <row r="27" spans="2:28" x14ac:dyDescent="0.25">
      <c r="B27" s="235" t="s">
        <v>0</v>
      </c>
      <c r="C27" s="219"/>
      <c r="D27" s="1228">
        <f t="shared" ref="D27:J27" si="5">SUM(D9:D26)</f>
        <v>1320659</v>
      </c>
      <c r="E27" s="306">
        <f t="shared" si="5"/>
        <v>1411021</v>
      </c>
      <c r="F27" s="307">
        <f t="shared" si="5"/>
        <v>1427207</v>
      </c>
      <c r="G27" s="306">
        <f t="shared" si="5"/>
        <v>1569205</v>
      </c>
      <c r="H27" s="307">
        <v>1727429</v>
      </c>
      <c r="I27" s="306">
        <v>1906051</v>
      </c>
      <c r="J27" s="306">
        <f t="shared" si="5"/>
        <v>2044895</v>
      </c>
      <c r="K27" s="308"/>
      <c r="L27" s="222"/>
      <c r="M27" s="240">
        <f t="shared" ref="M27" si="6">E27/D27-1</f>
        <v>6.842190149008931E-2</v>
      </c>
      <c r="N27" s="241">
        <f t="shared" ref="N27" si="7">E27-D27</f>
        <v>90362</v>
      </c>
      <c r="O27" s="242">
        <f t="shared" ref="O27" si="8">F27/E27-1</f>
        <v>1.1471126227037054E-2</v>
      </c>
      <c r="P27" s="243">
        <f t="shared" ref="P27" si="9">F27-E27</f>
        <v>16186</v>
      </c>
      <c r="Q27" s="242">
        <f t="shared" ref="Q27" si="10">G27/F27-1</f>
        <v>9.9493626362538778E-2</v>
      </c>
      <c r="R27" s="237">
        <f t="shared" si="0"/>
        <v>141998</v>
      </c>
      <c r="S27" s="242">
        <f t="shared" si="1"/>
        <v>0.10083067540569912</v>
      </c>
      <c r="T27" s="243">
        <f t="shared" si="2"/>
        <v>158224</v>
      </c>
      <c r="U27" s="309">
        <f>I27/H27-1</f>
        <v>0.10340338155721596</v>
      </c>
      <c r="V27" s="237">
        <f>I27-H27</f>
        <v>178622</v>
      </c>
      <c r="W27" s="242">
        <v>0.1014293462775433</v>
      </c>
      <c r="X27" s="243">
        <v>188312</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EVO_prest!D9:J9</xm:f>
              <xm:sqref>K9</xm:sqref>
            </x14:sparkline>
            <x14:sparkline>
              <xm:f>EVO_prest!D10:J10</xm:f>
              <xm:sqref>K10</xm:sqref>
            </x14:sparkline>
            <x14:sparkline>
              <xm:f>EVO_prest!D11:J11</xm:f>
              <xm:sqref>K11</xm:sqref>
            </x14:sparkline>
            <x14:sparkline>
              <xm:f>EVO_prest!D12:J12</xm:f>
              <xm:sqref>K12</xm:sqref>
            </x14:sparkline>
            <x14:sparkline>
              <xm:f>EVO_prest!D13:J13</xm:f>
              <xm:sqref>K13</xm:sqref>
            </x14:sparkline>
            <x14:sparkline>
              <xm:f>EVO_prest!D14:J14</xm:f>
              <xm:sqref>K14</xm:sqref>
            </x14:sparkline>
            <x14:sparkline>
              <xm:f>EVO_prest!D15:J15</xm:f>
              <xm:sqref>K15</xm:sqref>
            </x14:sparkline>
            <x14:sparkline>
              <xm:f>EVO_prest!D16:J16</xm:f>
              <xm:sqref>K16</xm:sqref>
            </x14:sparkline>
            <x14:sparkline>
              <xm:f>EVO_prest!D17:J17</xm:f>
              <xm:sqref>K17</xm:sqref>
            </x14:sparkline>
            <x14:sparkline>
              <xm:f>EVO_prest!D18:J18</xm:f>
              <xm:sqref>K18</xm:sqref>
            </x14:sparkline>
            <x14:sparkline>
              <xm:f>EVO_prest!D19:J19</xm:f>
              <xm:sqref>K19</xm:sqref>
            </x14:sparkline>
            <x14:sparkline>
              <xm:f>EVO_prest!D20:J20</xm:f>
              <xm:sqref>K20</xm:sqref>
            </x14:sparkline>
            <x14:sparkline>
              <xm:f>EVO_prest!D21:J21</xm:f>
              <xm:sqref>K21</xm:sqref>
            </x14:sparkline>
            <x14:sparkline>
              <xm:f>EVO_prest!D22:J22</xm:f>
              <xm:sqref>K22</xm:sqref>
            </x14:sparkline>
            <x14:sparkline>
              <xm:f>EVO_prest!D23:J23</xm:f>
              <xm:sqref>K23</xm:sqref>
            </x14:sparkline>
            <x14:sparkline>
              <xm:f>EVO_prest!D24:J24</xm:f>
              <xm:sqref>K24</xm:sqref>
            </x14:sparkline>
            <x14:sparkline>
              <xm:f>EVO_prest!D25:J25</xm:f>
              <xm:sqref>K25</xm:sqref>
            </x14:sparkline>
            <x14:sparkline>
              <xm:f>EVO_prest!D26:J26</xm:f>
              <xm:sqref>K26</xm:sqref>
            </x14:sparkline>
            <x14:sparkline>
              <xm:f>EVO_prest!D27:J27</xm:f>
              <xm:sqref>K27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9"/>
      <c r="C2" s="1379"/>
    </row>
    <row r="3" spans="1:53" s="345" customFormat="1" ht="4.5" customHeight="1" x14ac:dyDescent="0.2">
      <c r="B3" s="1380"/>
      <c r="C3" s="1380"/>
    </row>
    <row r="4" spans="1:53" s="345" customFormat="1" ht="17.25" customHeight="1" x14ac:dyDescent="0.2">
      <c r="A4" s="1381" t="s">
        <v>391</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row>
    <row r="5" spans="1:53" s="345" customFormat="1" ht="17.25" customHeight="1" x14ac:dyDescent="0.2">
      <c r="B5" s="1382"/>
      <c r="C5" s="1382"/>
      <c r="D5" s="1382"/>
      <c r="E5" s="1382"/>
      <c r="F5" s="1382"/>
      <c r="G5" s="1382"/>
      <c r="H5" s="1382"/>
      <c r="I5" s="1382"/>
      <c r="J5" s="1382"/>
      <c r="K5" s="1382"/>
      <c r="L5" s="1382"/>
      <c r="M5" s="1382"/>
      <c r="N5" s="1382"/>
      <c r="O5" s="1382"/>
      <c r="P5" s="1382"/>
      <c r="Q5" s="1382"/>
      <c r="R5" s="1382"/>
      <c r="S5" s="1382"/>
      <c r="T5" s="1382"/>
      <c r="U5" s="1382"/>
      <c r="V5" s="1382"/>
      <c r="W5" s="1382"/>
      <c r="X5" s="1382"/>
      <c r="Y5" s="1382"/>
      <c r="Z5" s="1382"/>
      <c r="AA5" s="1382"/>
      <c r="AB5" s="1382"/>
      <c r="AC5" s="1382"/>
    </row>
    <row r="6" spans="1:53" s="345" customFormat="1" ht="6" customHeight="1" x14ac:dyDescent="0.2"/>
    <row r="7" spans="1:53" s="322" customFormat="1" ht="12.75" customHeight="1" x14ac:dyDescent="0.2">
      <c r="A7" s="316"/>
      <c r="B7" s="1383" t="s">
        <v>12</v>
      </c>
      <c r="C7" s="317"/>
      <c r="D7" s="1386" t="s">
        <v>475</v>
      </c>
      <c r="E7" s="1387"/>
      <c r="F7" s="1387"/>
      <c r="G7" s="1387"/>
      <c r="H7" s="1387"/>
      <c r="I7" s="318"/>
      <c r="J7" s="1390"/>
      <c r="K7" s="1390"/>
      <c r="L7" s="1390"/>
      <c r="M7" s="1390"/>
      <c r="N7" s="1390"/>
      <c r="O7" s="1390"/>
      <c r="P7" s="318"/>
      <c r="Q7" s="1390"/>
      <c r="R7" s="1390"/>
      <c r="S7" s="1390"/>
      <c r="T7" s="1390"/>
      <c r="U7" s="1390"/>
      <c r="V7" s="1390"/>
      <c r="W7" s="318"/>
      <c r="X7" s="1390"/>
      <c r="Y7" s="1390"/>
      <c r="Z7" s="1390"/>
      <c r="AA7" s="1390"/>
      <c r="AB7" s="1390"/>
      <c r="AC7" s="1391"/>
      <c r="AD7" s="319"/>
      <c r="AE7" s="319"/>
      <c r="AF7" s="320"/>
      <c r="AG7" s="320"/>
      <c r="AH7" s="320"/>
      <c r="AI7" s="320"/>
      <c r="AJ7" s="320"/>
      <c r="AK7" s="320"/>
      <c r="AL7" s="321"/>
    </row>
    <row r="8" spans="1:53" s="322" customFormat="1" ht="33.75" customHeight="1" x14ac:dyDescent="0.2">
      <c r="A8" s="316"/>
      <c r="B8" s="1384"/>
      <c r="C8" s="317"/>
      <c r="D8" s="1388"/>
      <c r="E8" s="1389"/>
      <c r="F8" s="1389"/>
      <c r="G8" s="1389"/>
      <c r="H8" s="1389"/>
      <c r="I8" s="323"/>
      <c r="J8" s="1392" t="s">
        <v>214</v>
      </c>
      <c r="K8" s="1393"/>
      <c r="L8" s="1393"/>
      <c r="M8" s="1393"/>
      <c r="N8" s="1393"/>
      <c r="O8" s="1394"/>
      <c r="P8" s="317"/>
      <c r="Q8" s="1392" t="s">
        <v>215</v>
      </c>
      <c r="R8" s="1393"/>
      <c r="S8" s="1393"/>
      <c r="T8" s="1393"/>
      <c r="U8" s="1393"/>
      <c r="V8" s="1394"/>
      <c r="W8" s="317"/>
      <c r="X8" s="1392" t="s">
        <v>216</v>
      </c>
      <c r="Y8" s="1393"/>
      <c r="Z8" s="1393"/>
      <c r="AA8" s="1393"/>
      <c r="AB8" s="1393"/>
      <c r="AC8" s="1394"/>
      <c r="AD8" s="319"/>
      <c r="AE8" s="319"/>
      <c r="AF8" s="320"/>
      <c r="AG8" s="320"/>
      <c r="AH8" s="320"/>
      <c r="AI8" s="320"/>
      <c r="AJ8" s="320"/>
      <c r="AK8" s="320"/>
      <c r="AL8" s="321"/>
    </row>
    <row r="9" spans="1:53" s="322" customFormat="1" ht="21.75" customHeight="1" x14ac:dyDescent="0.2">
      <c r="A9" s="316"/>
      <c r="B9" s="1384"/>
      <c r="C9" s="317"/>
      <c r="D9" s="1395" t="s">
        <v>9</v>
      </c>
      <c r="E9" s="1397" t="s">
        <v>24</v>
      </c>
      <c r="F9" s="1398"/>
      <c r="G9" s="1397" t="s">
        <v>23</v>
      </c>
      <c r="H9" s="1399"/>
      <c r="I9" s="323"/>
      <c r="J9" s="1400" t="s">
        <v>9</v>
      </c>
      <c r="K9" s="1403" t="s">
        <v>212</v>
      </c>
      <c r="L9" s="1405" t="s">
        <v>24</v>
      </c>
      <c r="M9" s="1406"/>
      <c r="N9" s="1401" t="s">
        <v>23</v>
      </c>
      <c r="O9" s="1402"/>
      <c r="P9" s="317"/>
      <c r="Q9" s="1400" t="s">
        <v>9</v>
      </c>
      <c r="R9" s="1403" t="s">
        <v>212</v>
      </c>
      <c r="S9" s="1405" t="s">
        <v>24</v>
      </c>
      <c r="T9" s="1406"/>
      <c r="U9" s="1401" t="s">
        <v>23</v>
      </c>
      <c r="V9" s="1402"/>
      <c r="W9" s="317"/>
      <c r="X9" s="1400" t="s">
        <v>9</v>
      </c>
      <c r="Y9" s="1403" t="s">
        <v>212</v>
      </c>
      <c r="Z9" s="1405" t="s">
        <v>24</v>
      </c>
      <c r="AA9" s="1406"/>
      <c r="AB9" s="1401" t="s">
        <v>23</v>
      </c>
      <c r="AC9" s="1402"/>
      <c r="AD9" s="319"/>
      <c r="AE9" s="319"/>
      <c r="AF9" s="320"/>
      <c r="AG9" s="320"/>
      <c r="AH9" s="320"/>
      <c r="AI9" s="320"/>
      <c r="AJ9" s="320"/>
      <c r="AK9" s="320"/>
      <c r="AL9" s="321"/>
    </row>
    <row r="10" spans="1:53" s="322" customFormat="1" ht="36.75" customHeight="1" x14ac:dyDescent="0.2">
      <c r="A10" s="316"/>
      <c r="B10" s="1385"/>
      <c r="C10" s="317"/>
      <c r="D10" s="1396"/>
      <c r="E10" s="407" t="s">
        <v>9</v>
      </c>
      <c r="F10" s="403" t="s">
        <v>212</v>
      </c>
      <c r="G10" s="406" t="s">
        <v>9</v>
      </c>
      <c r="H10" s="888" t="s">
        <v>212</v>
      </c>
      <c r="I10" s="346"/>
      <c r="J10" s="1396"/>
      <c r="K10" s="1404"/>
      <c r="L10" s="404" t="s">
        <v>9</v>
      </c>
      <c r="M10" s="403" t="s">
        <v>213</v>
      </c>
      <c r="N10" s="407" t="s">
        <v>9</v>
      </c>
      <c r="O10" s="402" t="s">
        <v>213</v>
      </c>
      <c r="P10" s="347"/>
      <c r="Q10" s="1396"/>
      <c r="R10" s="1404"/>
      <c r="S10" s="404" t="s">
        <v>9</v>
      </c>
      <c r="T10" s="403" t="s">
        <v>213</v>
      </c>
      <c r="U10" s="407" t="s">
        <v>9</v>
      </c>
      <c r="V10" s="402" t="s">
        <v>213</v>
      </c>
      <c r="W10" s="347"/>
      <c r="X10" s="1396"/>
      <c r="Y10" s="1404"/>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8584147</v>
      </c>
      <c r="E12" s="352">
        <f>L12+S12+Z12</f>
        <v>4354316</v>
      </c>
      <c r="F12" s="353">
        <f>E12/$D12*100</f>
        <v>50.725086604411594</v>
      </c>
      <c r="G12" s="352">
        <f>N12+U12+AB12</f>
        <v>4229831</v>
      </c>
      <c r="H12" s="354">
        <f>G12/$D12*100</f>
        <v>49.274913395588406</v>
      </c>
      <c r="I12" s="350"/>
      <c r="J12" s="355">
        <f>L12+N12</f>
        <v>7016107</v>
      </c>
      <c r="K12" s="356">
        <f>J12/$D12*100</f>
        <v>81.733304427335639</v>
      </c>
      <c r="L12" s="357">
        <v>3476457</v>
      </c>
      <c r="M12" s="353">
        <v>49.549657666281313</v>
      </c>
      <c r="N12" s="357">
        <v>3539650</v>
      </c>
      <c r="O12" s="358">
        <v>50.450342333718687</v>
      </c>
      <c r="P12" s="350"/>
      <c r="Q12" s="355">
        <v>1145951</v>
      </c>
      <c r="R12" s="356">
        <v>13.349619944765626</v>
      </c>
      <c r="S12" s="357">
        <v>613159</v>
      </c>
      <c r="T12" s="353">
        <v>53.506563544165495</v>
      </c>
      <c r="U12" s="357">
        <v>532792</v>
      </c>
      <c r="V12" s="358">
        <v>46.493436455834498</v>
      </c>
      <c r="W12" s="350"/>
      <c r="X12" s="355">
        <v>422089</v>
      </c>
      <c r="Y12" s="356">
        <v>4.91707562789873</v>
      </c>
      <c r="Z12" s="357">
        <v>264700</v>
      </c>
      <c r="AA12" s="353">
        <v>62.711892515559519</v>
      </c>
      <c r="AB12" s="357">
        <v>157389</v>
      </c>
      <c r="AC12" s="358">
        <f t="shared" ref="AC12:AC29" si="0">AB12/$X12*100</f>
        <v>37.288107484440488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1341289</v>
      </c>
      <c r="E13" s="365">
        <f t="shared" ref="E13:E29" si="2">L13+S13+Z13</f>
        <v>678615</v>
      </c>
      <c r="F13" s="366">
        <f t="shared" ref="F13:H28" si="3">E13/$D13*100</f>
        <v>50.59424180769394</v>
      </c>
      <c r="G13" s="365">
        <f t="shared" ref="G13:G29" si="4">N13+U13+AB13</f>
        <v>662674</v>
      </c>
      <c r="H13" s="367">
        <f t="shared" si="3"/>
        <v>49.40575819230606</v>
      </c>
      <c r="I13" s="350"/>
      <c r="J13" s="368">
        <f t="shared" ref="J13:J29" si="5">L13+N13</f>
        <v>1044239</v>
      </c>
      <c r="K13" s="369">
        <f t="shared" ref="K13:K29" si="6">J13/$D13*100</f>
        <v>77.853393265731697</v>
      </c>
      <c r="L13" s="370">
        <v>511688</v>
      </c>
      <c r="M13" s="371">
        <v>49.001042864708175</v>
      </c>
      <c r="N13" s="370">
        <v>532551</v>
      </c>
      <c r="O13" s="372">
        <v>50.998957135291825</v>
      </c>
      <c r="P13" s="350"/>
      <c r="Q13" s="368">
        <v>200993</v>
      </c>
      <c r="R13" s="369">
        <v>14.985062876084124</v>
      </c>
      <c r="S13" s="370">
        <v>106998</v>
      </c>
      <c r="T13" s="371">
        <v>53.23468976531521</v>
      </c>
      <c r="U13" s="370">
        <v>93995</v>
      </c>
      <c r="V13" s="372">
        <v>46.76531023468479</v>
      </c>
      <c r="W13" s="350"/>
      <c r="X13" s="368">
        <v>96057</v>
      </c>
      <c r="Y13" s="369">
        <v>7.1615438581841797</v>
      </c>
      <c r="Z13" s="370">
        <v>59929</v>
      </c>
      <c r="AA13" s="371">
        <v>62.388998198986023</v>
      </c>
      <c r="AB13" s="370">
        <v>36128</v>
      </c>
      <c r="AC13" s="372">
        <f t="shared" si="0"/>
        <v>37.611001801013984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1006060</v>
      </c>
      <c r="E14" s="365">
        <f t="shared" si="2"/>
        <v>526321</v>
      </c>
      <c r="F14" s="366">
        <f t="shared" si="3"/>
        <v>52.315070671729323</v>
      </c>
      <c r="G14" s="365">
        <f t="shared" si="4"/>
        <v>479739</v>
      </c>
      <c r="H14" s="367">
        <f t="shared" si="3"/>
        <v>47.684929328270684</v>
      </c>
      <c r="I14" s="350"/>
      <c r="J14" s="368">
        <f t="shared" si="5"/>
        <v>728875</v>
      </c>
      <c r="K14" s="369">
        <f t="shared" si="6"/>
        <v>72.448462318350792</v>
      </c>
      <c r="L14" s="370">
        <v>366097</v>
      </c>
      <c r="M14" s="371">
        <v>50.227679643285882</v>
      </c>
      <c r="N14" s="370">
        <v>362778</v>
      </c>
      <c r="O14" s="372">
        <v>49.772320356714111</v>
      </c>
      <c r="P14" s="350"/>
      <c r="Q14" s="368">
        <v>193292</v>
      </c>
      <c r="R14" s="369">
        <v>19.212770610102776</v>
      </c>
      <c r="S14" s="370">
        <v>105688</v>
      </c>
      <c r="T14" s="371">
        <v>54.677896653767355</v>
      </c>
      <c r="U14" s="370">
        <v>87604</v>
      </c>
      <c r="V14" s="372">
        <v>45.322103346232645</v>
      </c>
      <c r="W14" s="350"/>
      <c r="X14" s="368">
        <v>83893</v>
      </c>
      <c r="Y14" s="369">
        <v>8.3387670715464282</v>
      </c>
      <c r="Z14" s="370">
        <v>54536</v>
      </c>
      <c r="AA14" s="371">
        <v>65.006615569833002</v>
      </c>
      <c r="AB14" s="370">
        <v>29357</v>
      </c>
      <c r="AC14" s="372">
        <f t="shared" si="0"/>
        <v>34.993384430166998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1209906</v>
      </c>
      <c r="E15" s="365">
        <f t="shared" si="2"/>
        <v>607257</v>
      </c>
      <c r="F15" s="366">
        <f t="shared" si="3"/>
        <v>50.190428016721953</v>
      </c>
      <c r="G15" s="365">
        <f t="shared" si="4"/>
        <v>602649</v>
      </c>
      <c r="H15" s="367">
        <f t="shared" si="3"/>
        <v>49.80957198327804</v>
      </c>
      <c r="I15" s="350"/>
      <c r="J15" s="368">
        <f t="shared" si="5"/>
        <v>1010320</v>
      </c>
      <c r="K15" s="369">
        <f t="shared" si="6"/>
        <v>83.504007749362358</v>
      </c>
      <c r="L15" s="370">
        <v>496569</v>
      </c>
      <c r="M15" s="371">
        <v>49.149675350384037</v>
      </c>
      <c r="N15" s="370">
        <v>513751</v>
      </c>
      <c r="O15" s="372">
        <v>50.850324649615963</v>
      </c>
      <c r="P15" s="350"/>
      <c r="Q15" s="368">
        <v>147036</v>
      </c>
      <c r="R15" s="369">
        <v>12.152679629657181</v>
      </c>
      <c r="S15" s="370">
        <v>78176</v>
      </c>
      <c r="T15" s="371">
        <v>53.167931662994093</v>
      </c>
      <c r="U15" s="370">
        <v>68860</v>
      </c>
      <c r="V15" s="372">
        <v>46.832068337005907</v>
      </c>
      <c r="W15" s="350"/>
      <c r="X15" s="368">
        <v>52550</v>
      </c>
      <c r="Y15" s="369">
        <v>4.3433126209804733</v>
      </c>
      <c r="Z15" s="370">
        <v>32512</v>
      </c>
      <c r="AA15" s="371">
        <v>61.868696479543296</v>
      </c>
      <c r="AB15" s="370">
        <v>20038</v>
      </c>
      <c r="AC15" s="372">
        <f t="shared" si="0"/>
        <v>38.131303520456704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2213016</v>
      </c>
      <c r="E16" s="365">
        <f t="shared" si="2"/>
        <v>1120293</v>
      </c>
      <c r="F16" s="366">
        <f t="shared" si="3"/>
        <v>50.622905573208691</v>
      </c>
      <c r="G16" s="365">
        <f t="shared" si="4"/>
        <v>1092723</v>
      </c>
      <c r="H16" s="367">
        <f t="shared" si="3"/>
        <v>49.377094426791309</v>
      </c>
      <c r="I16" s="350"/>
      <c r="J16" s="368">
        <f t="shared" si="5"/>
        <v>1826469</v>
      </c>
      <c r="K16" s="369">
        <f t="shared" si="6"/>
        <v>82.533022806884361</v>
      </c>
      <c r="L16" s="370">
        <v>907631</v>
      </c>
      <c r="M16" s="371">
        <v>49.69320585238512</v>
      </c>
      <c r="N16" s="370">
        <v>918838</v>
      </c>
      <c r="O16" s="372">
        <v>50.306794147614873</v>
      </c>
      <c r="P16" s="350"/>
      <c r="Q16" s="368">
        <v>288173</v>
      </c>
      <c r="R16" s="369">
        <v>13.021731428963912</v>
      </c>
      <c r="S16" s="370">
        <v>152018</v>
      </c>
      <c r="T16" s="371">
        <v>52.752339740364299</v>
      </c>
      <c r="U16" s="370">
        <v>136155</v>
      </c>
      <c r="V16" s="372">
        <v>47.247660259635701</v>
      </c>
      <c r="W16" s="350"/>
      <c r="X16" s="368">
        <v>98374</v>
      </c>
      <c r="Y16" s="369">
        <v>4.4452457641517276</v>
      </c>
      <c r="Z16" s="370">
        <v>60644</v>
      </c>
      <c r="AA16" s="371">
        <v>61.646369975806614</v>
      </c>
      <c r="AB16" s="370">
        <v>37730</v>
      </c>
      <c r="AC16" s="372">
        <f t="shared" si="0"/>
        <v>38.353630024193386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588387</v>
      </c>
      <c r="E17" s="375">
        <f t="shared" si="2"/>
        <v>303254</v>
      </c>
      <c r="F17" s="376">
        <f t="shared" si="3"/>
        <v>51.539887862920153</v>
      </c>
      <c r="G17" s="375">
        <f t="shared" si="4"/>
        <v>285133</v>
      </c>
      <c r="H17" s="367">
        <f t="shared" si="3"/>
        <v>48.460112137079847</v>
      </c>
      <c r="I17" s="350"/>
      <c r="J17" s="377">
        <f t="shared" si="5"/>
        <v>450214</v>
      </c>
      <c r="K17" s="378">
        <f t="shared" si="6"/>
        <v>76.516646356904545</v>
      </c>
      <c r="L17" s="375">
        <v>224707</v>
      </c>
      <c r="M17" s="376">
        <v>49.911153362623104</v>
      </c>
      <c r="N17" s="375">
        <v>225507</v>
      </c>
      <c r="O17" s="372">
        <v>50.088846637376896</v>
      </c>
      <c r="P17" s="350"/>
      <c r="Q17" s="377">
        <v>97495</v>
      </c>
      <c r="R17" s="378">
        <v>16.569876628817429</v>
      </c>
      <c r="S17" s="375">
        <v>52210</v>
      </c>
      <c r="T17" s="376">
        <v>53.551464177650132</v>
      </c>
      <c r="U17" s="375">
        <v>45285</v>
      </c>
      <c r="V17" s="372">
        <v>46.448535822349861</v>
      </c>
      <c r="W17" s="350"/>
      <c r="X17" s="377">
        <v>40678</v>
      </c>
      <c r="Y17" s="378">
        <v>6.9134770142780173</v>
      </c>
      <c r="Z17" s="375">
        <v>26337</v>
      </c>
      <c r="AA17" s="376">
        <v>64.745071045774125</v>
      </c>
      <c r="AB17" s="375">
        <v>14341</v>
      </c>
      <c r="AC17" s="372">
        <f t="shared" si="0"/>
        <v>35.254928954225875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2383703</v>
      </c>
      <c r="E18" s="365">
        <f t="shared" si="2"/>
        <v>1210118</v>
      </c>
      <c r="F18" s="366">
        <f t="shared" si="3"/>
        <v>50.766307715348766</v>
      </c>
      <c r="G18" s="365">
        <f t="shared" si="4"/>
        <v>1173585</v>
      </c>
      <c r="H18" s="367">
        <f t="shared" si="3"/>
        <v>49.233692284651234</v>
      </c>
      <c r="I18" s="350"/>
      <c r="J18" s="368">
        <f t="shared" si="5"/>
        <v>1752567</v>
      </c>
      <c r="K18" s="369">
        <f t="shared" si="6"/>
        <v>73.522875962315766</v>
      </c>
      <c r="L18" s="370">
        <v>861816</v>
      </c>
      <c r="M18" s="371">
        <v>49.174496609830037</v>
      </c>
      <c r="N18" s="370">
        <v>890751</v>
      </c>
      <c r="O18" s="372">
        <v>50.825503390169956</v>
      </c>
      <c r="P18" s="350"/>
      <c r="Q18" s="368">
        <v>413741</v>
      </c>
      <c r="R18" s="369">
        <v>17.357070071229511</v>
      </c>
      <c r="S18" s="370">
        <v>213048</v>
      </c>
      <c r="T18" s="371">
        <v>51.493083837473193</v>
      </c>
      <c r="U18" s="370">
        <v>200693</v>
      </c>
      <c r="V18" s="372">
        <v>48.506916162526799</v>
      </c>
      <c r="W18" s="350"/>
      <c r="X18" s="368">
        <v>217395</v>
      </c>
      <c r="Y18" s="369">
        <v>9.120053966454714</v>
      </c>
      <c r="Z18" s="370">
        <v>135254</v>
      </c>
      <c r="AA18" s="371">
        <v>62.215782331700368</v>
      </c>
      <c r="AB18" s="370">
        <v>82141</v>
      </c>
      <c r="AC18" s="372">
        <f t="shared" si="0"/>
        <v>37.78421766829964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2084086</v>
      </c>
      <c r="E19" s="365">
        <f t="shared" si="2"/>
        <v>1038971</v>
      </c>
      <c r="F19" s="366">
        <f t="shared" si="3"/>
        <v>49.852597253664193</v>
      </c>
      <c r="G19" s="365">
        <f t="shared" si="4"/>
        <v>1045115</v>
      </c>
      <c r="H19" s="367">
        <f t="shared" si="3"/>
        <v>50.1474027463358</v>
      </c>
      <c r="I19" s="350"/>
      <c r="J19" s="368">
        <f t="shared" si="5"/>
        <v>1679650</v>
      </c>
      <c r="K19" s="369">
        <f t="shared" si="6"/>
        <v>80.594082969704701</v>
      </c>
      <c r="L19" s="370">
        <v>816305</v>
      </c>
      <c r="M19" s="371">
        <v>48.599708272556782</v>
      </c>
      <c r="N19" s="370">
        <v>863345</v>
      </c>
      <c r="O19" s="372">
        <v>51.400291727443218</v>
      </c>
      <c r="P19" s="350"/>
      <c r="Q19" s="368">
        <v>273430</v>
      </c>
      <c r="R19" s="369">
        <v>13.119900042512642</v>
      </c>
      <c r="S19" s="370">
        <v>142320</v>
      </c>
      <c r="T19" s="371">
        <v>52.049884796840139</v>
      </c>
      <c r="U19" s="370">
        <v>131110</v>
      </c>
      <c r="V19" s="372">
        <v>47.950115203159861</v>
      </c>
      <c r="W19" s="350"/>
      <c r="X19" s="368">
        <v>131006</v>
      </c>
      <c r="Y19" s="369">
        <v>6.2860169877826539</v>
      </c>
      <c r="Z19" s="370">
        <v>80346</v>
      </c>
      <c r="AA19" s="371">
        <v>61.330015419141105</v>
      </c>
      <c r="AB19" s="370">
        <v>50660</v>
      </c>
      <c r="AC19" s="372">
        <f t="shared" si="0"/>
        <v>38.669984580858888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7901963</v>
      </c>
      <c r="E20" s="365">
        <f t="shared" si="2"/>
        <v>4014740</v>
      </c>
      <c r="F20" s="366">
        <f t="shared" si="3"/>
        <v>50.806869128595011</v>
      </c>
      <c r="G20" s="365">
        <f t="shared" si="4"/>
        <v>3887223</v>
      </c>
      <c r="H20" s="367">
        <f t="shared" si="3"/>
        <v>49.193130871404989</v>
      </c>
      <c r="I20" s="350"/>
      <c r="J20" s="368">
        <f t="shared" si="5"/>
        <v>6372799</v>
      </c>
      <c r="K20" s="369">
        <f t="shared" si="6"/>
        <v>80.648302200351978</v>
      </c>
      <c r="L20" s="370">
        <v>3143439</v>
      </c>
      <c r="M20" s="371">
        <v>49.325877059671896</v>
      </c>
      <c r="N20" s="370">
        <v>3229360</v>
      </c>
      <c r="O20" s="372">
        <v>50.674122940328104</v>
      </c>
      <c r="P20" s="350"/>
      <c r="Q20" s="368">
        <v>1076178</v>
      </c>
      <c r="R20" s="369">
        <v>13.619122235829249</v>
      </c>
      <c r="S20" s="370">
        <v>585697</v>
      </c>
      <c r="T20" s="371">
        <v>54.423803497190981</v>
      </c>
      <c r="U20" s="370">
        <v>490481</v>
      </c>
      <c r="V20" s="372">
        <v>45.576196502809012</v>
      </c>
      <c r="W20" s="350"/>
      <c r="X20" s="368">
        <v>452986</v>
      </c>
      <c r="Y20" s="369">
        <v>5.732575563818763</v>
      </c>
      <c r="Z20" s="370">
        <v>285604</v>
      </c>
      <c r="AA20" s="371">
        <v>63.049189158163834</v>
      </c>
      <c r="AB20" s="370">
        <v>167382</v>
      </c>
      <c r="AC20" s="372">
        <f t="shared" si="0"/>
        <v>36.950810841836173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5216195</v>
      </c>
      <c r="E21" s="365">
        <f t="shared" si="2"/>
        <v>2650269</v>
      </c>
      <c r="F21" s="366">
        <f t="shared" si="3"/>
        <v>50.808472459330986</v>
      </c>
      <c r="G21" s="365">
        <f t="shared" si="4"/>
        <v>2565926</v>
      </c>
      <c r="H21" s="367">
        <f t="shared" si="3"/>
        <v>49.191527540669014</v>
      </c>
      <c r="I21" s="350"/>
      <c r="J21" s="368">
        <f t="shared" si="5"/>
        <v>4168661</v>
      </c>
      <c r="K21" s="369">
        <f t="shared" si="6"/>
        <v>79.917660286856602</v>
      </c>
      <c r="L21" s="370">
        <v>2063159</v>
      </c>
      <c r="M21" s="371">
        <v>49.492127088290459</v>
      </c>
      <c r="N21" s="370">
        <v>2105502</v>
      </c>
      <c r="O21" s="372">
        <v>50.507872911709541</v>
      </c>
      <c r="P21" s="350"/>
      <c r="Q21" s="368">
        <v>755276</v>
      </c>
      <c r="R21" s="369">
        <v>14.479443349031238</v>
      </c>
      <c r="S21" s="370">
        <v>406226</v>
      </c>
      <c r="T21" s="371">
        <v>53.785106371710476</v>
      </c>
      <c r="U21" s="370">
        <v>349050</v>
      </c>
      <c r="V21" s="372">
        <v>46.214893628289531</v>
      </c>
      <c r="W21" s="350"/>
      <c r="X21" s="368">
        <v>292258</v>
      </c>
      <c r="Y21" s="369">
        <v>5.602896364112155</v>
      </c>
      <c r="Z21" s="370">
        <v>180884</v>
      </c>
      <c r="AA21" s="371">
        <v>61.891890042359833</v>
      </c>
      <c r="AB21" s="370">
        <v>111374</v>
      </c>
      <c r="AC21" s="372">
        <f t="shared" si="0"/>
        <v>38.108109957640167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1054306</v>
      </c>
      <c r="E22" s="365">
        <f t="shared" si="2"/>
        <v>532680</v>
      </c>
      <c r="F22" s="366">
        <f t="shared" si="3"/>
        <v>50.524231105580355</v>
      </c>
      <c r="G22" s="365">
        <f t="shared" si="4"/>
        <v>521626</v>
      </c>
      <c r="H22" s="367">
        <f t="shared" si="3"/>
        <v>49.475768894419645</v>
      </c>
      <c r="I22" s="350"/>
      <c r="J22" s="368">
        <f t="shared" si="5"/>
        <v>824039</v>
      </c>
      <c r="K22" s="369">
        <f t="shared" si="6"/>
        <v>78.159376879198263</v>
      </c>
      <c r="L22" s="370">
        <v>405288</v>
      </c>
      <c r="M22" s="371">
        <v>49.183109051877402</v>
      </c>
      <c r="N22" s="370">
        <v>418751</v>
      </c>
      <c r="O22" s="372">
        <v>50.816890948122605</v>
      </c>
      <c r="P22" s="350"/>
      <c r="Q22" s="368">
        <v>157208</v>
      </c>
      <c r="R22" s="369">
        <v>14.911041007070052</v>
      </c>
      <c r="S22" s="370">
        <v>81636</v>
      </c>
      <c r="T22" s="371">
        <v>51.928655030278357</v>
      </c>
      <c r="U22" s="370">
        <v>75572</v>
      </c>
      <c r="V22" s="372">
        <v>48.071344969721643</v>
      </c>
      <c r="W22" s="350"/>
      <c r="X22" s="368">
        <v>73059</v>
      </c>
      <c r="Y22" s="369">
        <v>6.9295821137316871</v>
      </c>
      <c r="Z22" s="370">
        <v>45756</v>
      </c>
      <c r="AA22" s="371">
        <v>62.628834229869014</v>
      </c>
      <c r="AB22" s="370">
        <v>27303</v>
      </c>
      <c r="AC22" s="372">
        <f t="shared" si="0"/>
        <v>37.371165770130986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2699424</v>
      </c>
      <c r="E23" s="365">
        <f t="shared" si="2"/>
        <v>1400360</v>
      </c>
      <c r="F23" s="366">
        <f t="shared" si="3"/>
        <v>51.876252118970569</v>
      </c>
      <c r="G23" s="365">
        <f t="shared" si="4"/>
        <v>1299064</v>
      </c>
      <c r="H23" s="367">
        <f t="shared" si="3"/>
        <v>48.123747881029431</v>
      </c>
      <c r="I23" s="350"/>
      <c r="J23" s="368">
        <f t="shared" si="5"/>
        <v>1989422</v>
      </c>
      <c r="K23" s="369">
        <f t="shared" si="6"/>
        <v>73.698018540251553</v>
      </c>
      <c r="L23" s="370">
        <v>995560</v>
      </c>
      <c r="M23" s="371">
        <v>50.042675711839927</v>
      </c>
      <c r="N23" s="370">
        <v>993862</v>
      </c>
      <c r="O23" s="372">
        <v>49.957324288160073</v>
      </c>
      <c r="P23" s="350"/>
      <c r="Q23" s="368">
        <v>473156</v>
      </c>
      <c r="R23" s="369">
        <v>17.528035610559883</v>
      </c>
      <c r="S23" s="370">
        <v>255046</v>
      </c>
      <c r="T23" s="371">
        <v>53.90315244866386</v>
      </c>
      <c r="U23" s="370">
        <v>218110</v>
      </c>
      <c r="V23" s="372">
        <v>46.096847551336133</v>
      </c>
      <c r="W23" s="350"/>
      <c r="X23" s="368">
        <v>236846</v>
      </c>
      <c r="Y23" s="369">
        <v>8.7739458491885678</v>
      </c>
      <c r="Z23" s="370">
        <v>149754</v>
      </c>
      <c r="AA23" s="371">
        <v>63.228426910313033</v>
      </c>
      <c r="AB23" s="370">
        <v>87092</v>
      </c>
      <c r="AC23" s="372">
        <f t="shared" si="0"/>
        <v>36.771573089686967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6871903</v>
      </c>
      <c r="E24" s="365">
        <f t="shared" si="2"/>
        <v>3583706</v>
      </c>
      <c r="F24" s="366">
        <f t="shared" si="3"/>
        <v>52.150124936280385</v>
      </c>
      <c r="G24" s="365">
        <f t="shared" si="4"/>
        <v>3288197</v>
      </c>
      <c r="H24" s="367">
        <f t="shared" si="3"/>
        <v>47.849875063719615</v>
      </c>
      <c r="I24" s="350"/>
      <c r="J24" s="368">
        <f t="shared" si="5"/>
        <v>5605365</v>
      </c>
      <c r="K24" s="369">
        <f t="shared" si="6"/>
        <v>81.56932657518594</v>
      </c>
      <c r="L24" s="370">
        <v>2842936</v>
      </c>
      <c r="M24" s="371">
        <v>50.718124511071096</v>
      </c>
      <c r="N24" s="370">
        <v>2762429</v>
      </c>
      <c r="O24" s="372">
        <v>49.281875488928911</v>
      </c>
      <c r="P24" s="350"/>
      <c r="Q24" s="368">
        <v>890790</v>
      </c>
      <c r="R24" s="369">
        <v>12.962784835583388</v>
      </c>
      <c r="S24" s="370">
        <v>499560</v>
      </c>
      <c r="T24" s="371">
        <v>56.080557707203717</v>
      </c>
      <c r="U24" s="370">
        <v>391230</v>
      </c>
      <c r="V24" s="372">
        <v>43.919442292796283</v>
      </c>
      <c r="W24" s="350"/>
      <c r="X24" s="368">
        <v>375748</v>
      </c>
      <c r="Y24" s="369">
        <v>5.467888589230669</v>
      </c>
      <c r="Z24" s="370">
        <v>241210</v>
      </c>
      <c r="AA24" s="371">
        <v>64.194619798375513</v>
      </c>
      <c r="AB24" s="370">
        <v>134538</v>
      </c>
      <c r="AC24" s="372">
        <f t="shared" si="0"/>
        <v>35.805380201624494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1551692</v>
      </c>
      <c r="E25" s="365">
        <f t="shared" si="2"/>
        <v>773873</v>
      </c>
      <c r="F25" s="366">
        <f t="shared" si="3"/>
        <v>49.872848477661805</v>
      </c>
      <c r="G25" s="365">
        <f t="shared" si="4"/>
        <v>777819</v>
      </c>
      <c r="H25" s="367">
        <f t="shared" si="3"/>
        <v>50.127151522338195</v>
      </c>
      <c r="I25" s="350"/>
      <c r="J25" s="368">
        <f t="shared" si="5"/>
        <v>1298039</v>
      </c>
      <c r="K25" s="369">
        <f t="shared" si="6"/>
        <v>83.653134771591269</v>
      </c>
      <c r="L25" s="370">
        <v>632511</v>
      </c>
      <c r="M25" s="371">
        <v>48.728196918582569</v>
      </c>
      <c r="N25" s="370">
        <v>665528</v>
      </c>
      <c r="O25" s="372">
        <v>51.271803081417431</v>
      </c>
      <c r="P25" s="350"/>
      <c r="Q25" s="368">
        <v>182344</v>
      </c>
      <c r="R25" s="369">
        <v>11.751301160281809</v>
      </c>
      <c r="S25" s="370">
        <v>97512</v>
      </c>
      <c r="T25" s="371">
        <v>53.476944675997018</v>
      </c>
      <c r="U25" s="370">
        <v>84832</v>
      </c>
      <c r="V25" s="372">
        <v>46.523055324002982</v>
      </c>
      <c r="W25" s="350"/>
      <c r="X25" s="368">
        <v>71309</v>
      </c>
      <c r="Y25" s="369">
        <v>4.5955640681269223</v>
      </c>
      <c r="Z25" s="370">
        <v>43850</v>
      </c>
      <c r="AA25" s="371">
        <v>61.492939180187633</v>
      </c>
      <c r="AB25" s="370">
        <v>27459</v>
      </c>
      <c r="AC25" s="372">
        <f t="shared" si="0"/>
        <v>38.507060819812367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672155</v>
      </c>
      <c r="E26" s="380">
        <f t="shared" si="2"/>
        <v>339580</v>
      </c>
      <c r="F26" s="381">
        <f t="shared" si="3"/>
        <v>50.521085166367875</v>
      </c>
      <c r="G26" s="380">
        <f t="shared" si="4"/>
        <v>332575</v>
      </c>
      <c r="H26" s="367">
        <f t="shared" si="3"/>
        <v>49.478914833632125</v>
      </c>
      <c r="I26" s="350"/>
      <c r="J26" s="377">
        <f t="shared" si="5"/>
        <v>534721</v>
      </c>
      <c r="K26" s="378">
        <f t="shared" si="6"/>
        <v>79.553228050077735</v>
      </c>
      <c r="L26" s="375">
        <v>263179</v>
      </c>
      <c r="M26" s="376">
        <v>49.218003407384415</v>
      </c>
      <c r="N26" s="375">
        <v>271542</v>
      </c>
      <c r="O26" s="372">
        <v>50.781996592615585</v>
      </c>
      <c r="P26" s="350"/>
      <c r="Q26" s="377">
        <v>95699</v>
      </c>
      <c r="R26" s="378">
        <v>14.23763863989705</v>
      </c>
      <c r="S26" s="375">
        <v>50241</v>
      </c>
      <c r="T26" s="376">
        <v>52.4989811805766</v>
      </c>
      <c r="U26" s="375">
        <v>45458</v>
      </c>
      <c r="V26" s="372">
        <v>47.5010188194234</v>
      </c>
      <c r="W26" s="350"/>
      <c r="X26" s="377">
        <v>41735</v>
      </c>
      <c r="Y26" s="378">
        <v>6.2091333100252175</v>
      </c>
      <c r="Z26" s="375">
        <v>26160</v>
      </c>
      <c r="AA26" s="376">
        <v>62.681202827363123</v>
      </c>
      <c r="AB26" s="375">
        <v>15575</v>
      </c>
      <c r="AC26" s="372">
        <f t="shared" si="0"/>
        <v>37.318797172636877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2216302</v>
      </c>
      <c r="E27" s="380">
        <f t="shared" si="2"/>
        <v>1138798</v>
      </c>
      <c r="F27" s="381">
        <f t="shared" si="3"/>
        <v>51.382798914588356</v>
      </c>
      <c r="G27" s="380">
        <f t="shared" si="4"/>
        <v>1077504</v>
      </c>
      <c r="H27" s="367">
        <f t="shared" si="3"/>
        <v>48.617201085411644</v>
      </c>
      <c r="I27" s="350"/>
      <c r="J27" s="377">
        <f t="shared" si="5"/>
        <v>1696058</v>
      </c>
      <c r="K27" s="378">
        <f t="shared" si="6"/>
        <v>76.526484206574736</v>
      </c>
      <c r="L27" s="375">
        <v>841552</v>
      </c>
      <c r="M27" s="376">
        <v>49.618114474858757</v>
      </c>
      <c r="N27" s="375">
        <v>854506</v>
      </c>
      <c r="O27" s="372">
        <v>50.381885525141236</v>
      </c>
      <c r="P27" s="350"/>
      <c r="Q27" s="377">
        <v>361316</v>
      </c>
      <c r="R27" s="378">
        <v>16.30265189491324</v>
      </c>
      <c r="S27" s="375">
        <v>195274</v>
      </c>
      <c r="T27" s="376">
        <v>54.045212500968674</v>
      </c>
      <c r="U27" s="375">
        <v>166042</v>
      </c>
      <c r="V27" s="372">
        <v>45.954787499031319</v>
      </c>
      <c r="W27" s="350"/>
      <c r="X27" s="377">
        <v>158928</v>
      </c>
      <c r="Y27" s="378">
        <v>7.1708638985120254</v>
      </c>
      <c r="Z27" s="375">
        <v>101972</v>
      </c>
      <c r="AA27" s="376">
        <v>64.1623879995973</v>
      </c>
      <c r="AB27" s="375">
        <v>56956</v>
      </c>
      <c r="AC27" s="372">
        <f t="shared" si="0"/>
        <v>35.8376120004027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322282</v>
      </c>
      <c r="E28" s="380">
        <f t="shared" si="2"/>
        <v>163131</v>
      </c>
      <c r="F28" s="381">
        <f t="shared" si="3"/>
        <v>50.617471655258441</v>
      </c>
      <c r="G28" s="380">
        <f t="shared" si="4"/>
        <v>159151</v>
      </c>
      <c r="H28" s="382">
        <f t="shared" si="3"/>
        <v>49.382528344741559</v>
      </c>
      <c r="I28" s="350"/>
      <c r="J28" s="377">
        <f t="shared" si="5"/>
        <v>252101</v>
      </c>
      <c r="K28" s="378">
        <f t="shared" si="6"/>
        <v>78.223729528797762</v>
      </c>
      <c r="L28" s="375">
        <v>124369</v>
      </c>
      <c r="M28" s="376">
        <v>49.333005422429899</v>
      </c>
      <c r="N28" s="375">
        <v>127732</v>
      </c>
      <c r="O28" s="383">
        <v>50.666994577570101</v>
      </c>
      <c r="P28" s="350"/>
      <c r="Q28" s="377">
        <v>48101</v>
      </c>
      <c r="R28" s="378">
        <v>14.925127683209116</v>
      </c>
      <c r="S28" s="375">
        <v>25024</v>
      </c>
      <c r="T28" s="376">
        <v>52.023866447682998</v>
      </c>
      <c r="U28" s="375">
        <v>23077</v>
      </c>
      <c r="V28" s="383">
        <v>47.976133552317002</v>
      </c>
      <c r="W28" s="350"/>
      <c r="X28" s="377">
        <v>22080</v>
      </c>
      <c r="Y28" s="378">
        <v>6.8511427879931235</v>
      </c>
      <c r="Z28" s="375">
        <v>13738</v>
      </c>
      <c r="AA28" s="376">
        <v>62.219202898550726</v>
      </c>
      <c r="AB28" s="375">
        <v>8342</v>
      </c>
      <c r="AC28" s="383">
        <f t="shared" si="0"/>
        <v>37.780797101449274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168545</v>
      </c>
      <c r="E29" s="386">
        <f t="shared" si="2"/>
        <v>83486</v>
      </c>
      <c r="F29" s="387">
        <f>E29/$D29*100</f>
        <v>49.533359043578869</v>
      </c>
      <c r="G29" s="386">
        <f t="shared" si="4"/>
        <v>85059</v>
      </c>
      <c r="H29" s="388">
        <f>G29/$D29*100</f>
        <v>50.466640956421138</v>
      </c>
      <c r="I29" s="350"/>
      <c r="J29" s="389">
        <f t="shared" si="5"/>
        <v>147939</v>
      </c>
      <c r="K29" s="390">
        <f t="shared" si="6"/>
        <v>87.774184935773832</v>
      </c>
      <c r="L29" s="391">
        <v>72269</v>
      </c>
      <c r="M29" s="392">
        <v>48.850539749491347</v>
      </c>
      <c r="N29" s="391">
        <v>75670</v>
      </c>
      <c r="O29" s="393">
        <v>51.14946025050866</v>
      </c>
      <c r="P29" s="350"/>
      <c r="Q29" s="389">
        <v>15743</v>
      </c>
      <c r="R29" s="390">
        <v>9.3405322020825299</v>
      </c>
      <c r="S29" s="391">
        <v>8076</v>
      </c>
      <c r="T29" s="392">
        <v>51.298990027313728</v>
      </c>
      <c r="U29" s="391">
        <v>7667</v>
      </c>
      <c r="V29" s="393">
        <v>48.701009972686272</v>
      </c>
      <c r="W29" s="350"/>
      <c r="X29" s="389">
        <v>4863</v>
      </c>
      <c r="Y29" s="390">
        <v>2.8852828621436415</v>
      </c>
      <c r="Z29" s="391">
        <v>3141</v>
      </c>
      <c r="AA29" s="392">
        <v>64.589759407772988</v>
      </c>
      <c r="AB29" s="391">
        <v>1722</v>
      </c>
      <c r="AC29" s="393">
        <f t="shared" si="0"/>
        <v>35.410240592227019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48085361</v>
      </c>
      <c r="E31" s="1236">
        <f>L31+S31+Z31</f>
        <v>24519768</v>
      </c>
      <c r="F31" s="1237">
        <f>E31/$D31*100</f>
        <v>50.992167865808469</v>
      </c>
      <c r="G31" s="1236">
        <f>N31+U31+AB31</f>
        <v>23565593</v>
      </c>
      <c r="H31" s="1238">
        <f>G31/$D31*100</f>
        <v>49.007832134191524</v>
      </c>
      <c r="I31" s="320"/>
      <c r="J31" s="1239">
        <f>L31+N31</f>
        <v>38397585</v>
      </c>
      <c r="K31" s="1240">
        <f>J31/$D31*100</f>
        <v>79.852961902480047</v>
      </c>
      <c r="L31" s="1236">
        <f>SUM(L12:L29)</f>
        <v>19045532</v>
      </c>
      <c r="M31" s="1237">
        <f>L31/$J31*100</f>
        <v>49.600859012357155</v>
      </c>
      <c r="N31" s="1236">
        <f>SUM(N12:N29)</f>
        <v>19352053</v>
      </c>
      <c r="O31" s="1241">
        <f>N31/$J31*100</f>
        <v>50.399140987642845</v>
      </c>
      <c r="P31" s="320"/>
      <c r="Q31" s="1239">
        <f>SUM(Q12:Q29)</f>
        <v>6815922</v>
      </c>
      <c r="R31" s="1240">
        <f>Q31/$D31*100</f>
        <v>14.174629987700415</v>
      </c>
      <c r="S31" s="1236">
        <f>SUM(S12:S29)</f>
        <v>3667909</v>
      </c>
      <c r="T31" s="1237">
        <f>S31/$Q31*100</f>
        <v>53.813834724047602</v>
      </c>
      <c r="U31" s="1236">
        <f>SUM(U12:U29)</f>
        <v>3148013</v>
      </c>
      <c r="V31" s="1241">
        <f>U31/$Q31*100</f>
        <v>46.186165275952398</v>
      </c>
      <c r="W31" s="320"/>
      <c r="X31" s="1239">
        <f>SUM(X12:X29)</f>
        <v>2871854</v>
      </c>
      <c r="Y31" s="1240">
        <f>X31/$D31*100</f>
        <v>5.9724081098195354</v>
      </c>
      <c r="Z31" s="1236">
        <f>SUM(Z12:Z29)</f>
        <v>1806327</v>
      </c>
      <c r="AA31" s="1237">
        <f>Z31/$X31*100</f>
        <v>62.897591590658855</v>
      </c>
      <c r="AB31" s="1236">
        <f>SUM(AB12:AB29)</f>
        <v>1065527</v>
      </c>
      <c r="AC31" s="1241">
        <f>AB31/$X31*100</f>
        <v>37.102408409341145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c r="AD32" s="396">
        <v>38567</v>
      </c>
      <c r="AE32" s="396">
        <v>3792</v>
      </c>
      <c r="AF32" s="396">
        <v>803</v>
      </c>
      <c r="AG32" s="396">
        <v>36957</v>
      </c>
      <c r="AH32" s="396">
        <v>3894</v>
      </c>
      <c r="AI32" s="396">
        <v>1480</v>
      </c>
    </row>
    <row r="33" spans="2:15" s="396" customFormat="1" ht="5.25" customHeight="1" x14ac:dyDescent="0.2">
      <c r="B33" s="397" t="s">
        <v>47</v>
      </c>
      <c r="C33" s="398"/>
      <c r="I33" s="398"/>
    </row>
    <row r="34" spans="2:15" s="394" customFormat="1" ht="13.5" customHeight="1" x14ac:dyDescent="0.2">
      <c r="B34" s="1408" t="s">
        <v>473</v>
      </c>
      <c r="C34" s="1408"/>
      <c r="D34" s="1408"/>
      <c r="E34" s="1408"/>
      <c r="F34" s="1408"/>
      <c r="G34" s="1408"/>
      <c r="H34" s="1408"/>
      <c r="I34" s="1408"/>
      <c r="J34" s="1408"/>
      <c r="K34" s="1408"/>
      <c r="L34" s="1408"/>
      <c r="M34" s="1408"/>
      <c r="N34" s="1408"/>
      <c r="O34" s="1408"/>
    </row>
    <row r="35" spans="2:15" s="329" customFormat="1" ht="29.25" customHeight="1" x14ac:dyDescent="0.2">
      <c r="B35" s="1409"/>
      <c r="C35" s="1409"/>
      <c r="D35" s="1409"/>
      <c r="E35" s="1409"/>
      <c r="F35" s="1409"/>
      <c r="G35" s="1409"/>
      <c r="H35" s="1409"/>
      <c r="I35" s="1409"/>
      <c r="J35" s="1409"/>
      <c r="K35" s="1409"/>
      <c r="L35" s="1409"/>
      <c r="M35" s="1409"/>
    </row>
    <row r="36" spans="2:15" s="329" customFormat="1" ht="4.5" customHeight="1" x14ac:dyDescent="0.2">
      <c r="B36" s="1407"/>
      <c r="C36" s="1407"/>
      <c r="D36" s="140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2578125" defaultRowHeight="15" x14ac:dyDescent="0.2"/>
  <cols>
    <col min="1" max="1" width="0.42578125" style="413" customWidth="1"/>
    <col min="2" max="2" width="30.7109375" style="413" customWidth="1"/>
    <col min="3" max="3" width="0.28515625" style="413" customWidth="1"/>
    <col min="4" max="4" width="13.7109375" style="413" customWidth="1"/>
    <col min="5" max="5" width="9.28515625" style="413" customWidth="1"/>
    <col min="6" max="6" width="0.42578125" style="413" customWidth="1"/>
    <col min="7" max="7" width="11.28515625" style="413" customWidth="1"/>
    <col min="8" max="8" width="7.5703125" style="413" customWidth="1"/>
    <col min="9" max="9" width="0.42578125" style="413" customWidth="1"/>
    <col min="10" max="10" width="9.5703125" style="413" customWidth="1"/>
    <col min="11" max="11" width="7.5703125" style="413" customWidth="1"/>
    <col min="12" max="12" width="18.42578125" style="413" customWidth="1"/>
    <col min="13" max="13" width="15" style="413" customWidth="1"/>
    <col min="14" max="14" width="2" style="413" customWidth="1"/>
    <col min="15" max="16384" width="11.42578125" style="413"/>
  </cols>
  <sheetData>
    <row r="1" spans="2:19" x14ac:dyDescent="0.2">
      <c r="G1" s="416" t="s">
        <v>24</v>
      </c>
      <c r="H1" s="417"/>
      <c r="I1" s="417"/>
      <c r="J1" s="416" t="s">
        <v>23</v>
      </c>
    </row>
    <row r="2" spans="2:19" s="408" customFormat="1" ht="15" customHeight="1" x14ac:dyDescent="0.2">
      <c r="C2" s="418"/>
      <c r="F2" s="418"/>
    </row>
    <row r="3" spans="2:19" s="419" customFormat="1" ht="52.5" customHeight="1" x14ac:dyDescent="0.25">
      <c r="B3" s="1410"/>
      <c r="C3" s="1410"/>
      <c r="D3" s="1410"/>
      <c r="E3" s="1410"/>
      <c r="F3" s="1410"/>
    </row>
    <row r="4" spans="2:19" s="419" customFormat="1" ht="23.25" customHeight="1" x14ac:dyDescent="0.2">
      <c r="B4" s="1376" t="s">
        <v>392</v>
      </c>
      <c r="C4" s="1376"/>
      <c r="D4" s="1376"/>
      <c r="E4" s="1376"/>
      <c r="F4" s="1376"/>
      <c r="G4" s="1376"/>
      <c r="H4" s="1376"/>
      <c r="I4" s="1376"/>
      <c r="J4" s="1376"/>
      <c r="K4" s="1376"/>
      <c r="L4" s="1376"/>
      <c r="M4" s="1376"/>
    </row>
    <row r="5" spans="2:19" s="419" customFormat="1" ht="15.75" customHeight="1" x14ac:dyDescent="0.2">
      <c r="B5" s="1415" t="str">
        <f>porsaad!$B$6</f>
        <v>Situación a 30 de septiembre de 2024</v>
      </c>
      <c r="C5" s="1415"/>
      <c r="D5" s="1415"/>
      <c r="E5" s="1415"/>
      <c r="F5" s="1415"/>
      <c r="G5" s="1415"/>
      <c r="H5" s="1415"/>
      <c r="I5" s="1415"/>
      <c r="J5" s="1415"/>
      <c r="K5" s="1415"/>
      <c r="L5" s="1415"/>
      <c r="M5" s="1415"/>
      <c r="N5" s="420"/>
      <c r="O5" s="420"/>
      <c r="P5" s="420"/>
      <c r="Q5" s="420"/>
      <c r="R5" s="420"/>
      <c r="S5" s="420"/>
    </row>
    <row r="6" spans="2:19" s="419" customFormat="1" ht="10.5" customHeight="1" x14ac:dyDescent="0.2"/>
    <row r="7" spans="2:19" s="410" customFormat="1" ht="36.75" customHeight="1" x14ac:dyDescent="0.25">
      <c r="B7" s="1413" t="s">
        <v>12</v>
      </c>
      <c r="C7" s="409"/>
      <c r="D7" s="1411" t="s">
        <v>11</v>
      </c>
      <c r="E7" s="1412"/>
      <c r="F7" s="421"/>
    </row>
    <row r="8" spans="2:19" s="410" customFormat="1" ht="30.75" customHeight="1" x14ac:dyDescent="0.25">
      <c r="B8" s="1414"/>
      <c r="D8" s="422" t="s">
        <v>9</v>
      </c>
      <c r="E8" s="423" t="s">
        <v>10</v>
      </c>
      <c r="F8" s="421"/>
      <c r="M8" s="424"/>
    </row>
    <row r="9" spans="2:19" s="412" customFormat="1" ht="4.5" customHeight="1" x14ac:dyDescent="0.25">
      <c r="B9" s="411"/>
      <c r="D9" s="411"/>
      <c r="E9" s="411"/>
      <c r="F9" s="421"/>
    </row>
    <row r="10" spans="2:19" ht="18" customHeight="1" x14ac:dyDescent="0.25">
      <c r="B10" s="425" t="s">
        <v>8</v>
      </c>
      <c r="C10" s="414">
        <f t="shared" ref="C10:C27" si="0">D10</f>
        <v>412788</v>
      </c>
      <c r="D10" s="426">
        <v>412788</v>
      </c>
      <c r="E10" s="427">
        <f t="shared" ref="E10:E27" si="1">D10*100/$D$29</f>
        <v>19.351808096491819</v>
      </c>
      <c r="F10" s="421"/>
      <c r="M10" s="412"/>
    </row>
    <row r="11" spans="2:19" ht="18" customHeight="1" x14ac:dyDescent="0.25">
      <c r="B11" s="428" t="s">
        <v>7</v>
      </c>
      <c r="C11" s="414">
        <f t="shared" si="0"/>
        <v>57082</v>
      </c>
      <c r="D11" s="429">
        <v>57082</v>
      </c>
      <c r="E11" s="430">
        <f t="shared" si="1"/>
        <v>2.6760465657042989</v>
      </c>
      <c r="F11" s="421"/>
    </row>
    <row r="12" spans="2:19" ht="18" customHeight="1" x14ac:dyDescent="0.25">
      <c r="B12" s="428" t="s">
        <v>37</v>
      </c>
      <c r="C12" s="414">
        <f t="shared" si="0"/>
        <v>50027</v>
      </c>
      <c r="D12" s="429">
        <v>50027</v>
      </c>
      <c r="E12" s="430">
        <f t="shared" si="1"/>
        <v>2.3453029246082644</v>
      </c>
      <c r="F12" s="421"/>
    </row>
    <row r="13" spans="2:19" ht="18" customHeight="1" x14ac:dyDescent="0.25">
      <c r="B13" s="428" t="s">
        <v>38</v>
      </c>
      <c r="C13" s="414">
        <f t="shared" si="0"/>
        <v>45845</v>
      </c>
      <c r="D13" s="429">
        <v>45845</v>
      </c>
      <c r="E13" s="430">
        <f t="shared" si="1"/>
        <v>2.1492476578380852</v>
      </c>
      <c r="F13" s="421"/>
    </row>
    <row r="14" spans="2:19" ht="18" customHeight="1" x14ac:dyDescent="0.25">
      <c r="B14" s="428" t="s">
        <v>6</v>
      </c>
      <c r="C14" s="414">
        <f t="shared" si="0"/>
        <v>73643</v>
      </c>
      <c r="D14" s="429">
        <v>73643</v>
      </c>
      <c r="E14" s="430">
        <f t="shared" si="1"/>
        <v>3.4524385487222187</v>
      </c>
      <c r="F14" s="421"/>
      <c r="M14" s="414"/>
    </row>
    <row r="15" spans="2:19" ht="18" customHeight="1" x14ac:dyDescent="0.25">
      <c r="B15" s="428" t="s">
        <v>5</v>
      </c>
      <c r="C15" s="414">
        <f t="shared" si="0"/>
        <v>24265</v>
      </c>
      <c r="D15" s="429">
        <v>24265</v>
      </c>
      <c r="E15" s="430">
        <f t="shared" si="1"/>
        <v>1.1375612262502157</v>
      </c>
      <c r="F15" s="421"/>
      <c r="M15" s="414"/>
    </row>
    <row r="16" spans="2:19" ht="18" customHeight="1" x14ac:dyDescent="0.25">
      <c r="B16" s="428" t="s">
        <v>4</v>
      </c>
      <c r="C16" s="414">
        <f t="shared" si="0"/>
        <v>160316</v>
      </c>
      <c r="D16" s="429">
        <v>160316</v>
      </c>
      <c r="E16" s="430">
        <f t="shared" si="1"/>
        <v>7.5157331773142211</v>
      </c>
      <c r="F16" s="421"/>
    </row>
    <row r="17" spans="2:13" ht="18" customHeight="1" x14ac:dyDescent="0.25">
      <c r="B17" s="428" t="s">
        <v>40</v>
      </c>
      <c r="C17" s="414">
        <f t="shared" si="0"/>
        <v>98535</v>
      </c>
      <c r="D17" s="429">
        <v>98535</v>
      </c>
      <c r="E17" s="430">
        <f t="shared" si="1"/>
        <v>4.6193940007650935</v>
      </c>
      <c r="F17" s="421"/>
    </row>
    <row r="18" spans="2:13" ht="18" customHeight="1" x14ac:dyDescent="0.25">
      <c r="B18" s="428" t="s">
        <v>41</v>
      </c>
      <c r="C18" s="414">
        <f t="shared" si="0"/>
        <v>375869</v>
      </c>
      <c r="D18" s="429">
        <v>375869</v>
      </c>
      <c r="E18" s="430">
        <f t="shared" si="1"/>
        <v>17.621017949698839</v>
      </c>
      <c r="F18" s="421"/>
    </row>
    <row r="19" spans="2:13" ht="18" customHeight="1" x14ac:dyDescent="0.25">
      <c r="B19" s="428" t="s">
        <v>3</v>
      </c>
      <c r="C19" s="414">
        <f t="shared" si="0"/>
        <v>213180</v>
      </c>
      <c r="D19" s="429">
        <v>213180</v>
      </c>
      <c r="E19" s="430">
        <f t="shared" si="1"/>
        <v>9.9940367695042642</v>
      </c>
      <c r="F19" s="421"/>
    </row>
    <row r="20" spans="2:13" ht="18" customHeight="1" x14ac:dyDescent="0.25">
      <c r="B20" s="428" t="s">
        <v>2</v>
      </c>
      <c r="C20" s="414">
        <f t="shared" si="0"/>
        <v>58482</v>
      </c>
      <c r="D20" s="429">
        <v>58482</v>
      </c>
      <c r="E20" s="430">
        <f t="shared" si="1"/>
        <v>2.7416796057517048</v>
      </c>
      <c r="F20" s="421"/>
    </row>
    <row r="21" spans="2:13" ht="18" customHeight="1" x14ac:dyDescent="0.25">
      <c r="B21" s="428" t="s">
        <v>35</v>
      </c>
      <c r="C21" s="414">
        <f t="shared" si="0"/>
        <v>84538</v>
      </c>
      <c r="D21" s="429">
        <v>84538</v>
      </c>
      <c r="E21" s="430">
        <f t="shared" si="1"/>
        <v>3.9632042425197085</v>
      </c>
      <c r="F21" s="421"/>
    </row>
    <row r="22" spans="2:13" ht="18" customHeight="1" x14ac:dyDescent="0.25">
      <c r="B22" s="428" t="s">
        <v>42</v>
      </c>
      <c r="C22" s="414">
        <f t="shared" si="0"/>
        <v>253523</v>
      </c>
      <c r="D22" s="429">
        <v>253523</v>
      </c>
      <c r="E22" s="430">
        <f t="shared" si="1"/>
        <v>11.885346579956044</v>
      </c>
      <c r="F22" s="421"/>
    </row>
    <row r="23" spans="2:13" ht="18" customHeight="1" x14ac:dyDescent="0.25">
      <c r="B23" s="428" t="s">
        <v>43</v>
      </c>
      <c r="C23" s="414">
        <f t="shared" si="0"/>
        <v>66558</v>
      </c>
      <c r="D23" s="429">
        <v>66558</v>
      </c>
      <c r="E23" s="430">
        <f t="shared" si="1"/>
        <v>3.1202884853394539</v>
      </c>
      <c r="F23" s="421"/>
    </row>
    <row r="24" spans="2:13" ht="18" customHeight="1" x14ac:dyDescent="0.25">
      <c r="B24" s="428" t="s">
        <v>44</v>
      </c>
      <c r="C24" s="414">
        <f t="shared" si="0"/>
        <v>21482</v>
      </c>
      <c r="D24" s="429">
        <v>21482</v>
      </c>
      <c r="E24" s="430">
        <f t="shared" si="1"/>
        <v>1.0070921187845512</v>
      </c>
      <c r="F24" s="421"/>
    </row>
    <row r="25" spans="2:13" ht="18" customHeight="1" x14ac:dyDescent="0.25">
      <c r="B25" s="428" t="s">
        <v>45</v>
      </c>
      <c r="C25" s="414">
        <f t="shared" si="0"/>
        <v>116519</v>
      </c>
      <c r="D25" s="429">
        <v>116519</v>
      </c>
      <c r="E25" s="430">
        <f t="shared" si="1"/>
        <v>5.4624972809169119</v>
      </c>
      <c r="F25" s="421"/>
    </row>
    <row r="26" spans="2:13" ht="18" customHeight="1" x14ac:dyDescent="0.25">
      <c r="B26" s="428" t="s">
        <v>46</v>
      </c>
      <c r="C26" s="414">
        <f t="shared" si="0"/>
        <v>14863</v>
      </c>
      <c r="D26" s="429">
        <v>14863</v>
      </c>
      <c r="E26" s="431">
        <f t="shared" si="1"/>
        <v>0.69678848158899465</v>
      </c>
      <c r="F26" s="421"/>
    </row>
    <row r="27" spans="2:13" ht="18" customHeight="1" x14ac:dyDescent="0.25">
      <c r="B27" s="432" t="s">
        <v>1</v>
      </c>
      <c r="C27" s="414">
        <f t="shared" si="0"/>
        <v>5557</v>
      </c>
      <c r="D27" s="433">
        <v>5557</v>
      </c>
      <c r="E27" s="434">
        <f t="shared" si="1"/>
        <v>0.26051628824531003</v>
      </c>
      <c r="F27" s="421"/>
    </row>
    <row r="28" spans="2:13" s="412" customFormat="1" ht="3.75" customHeight="1" x14ac:dyDescent="0.25">
      <c r="B28" s="411"/>
      <c r="D28" s="411"/>
      <c r="E28" s="415"/>
      <c r="F28" s="421"/>
    </row>
    <row r="29" spans="2:13" s="412" customFormat="1" ht="18" customHeight="1" x14ac:dyDescent="0.25">
      <c r="B29" s="1230" t="s">
        <v>0</v>
      </c>
      <c r="C29" s="1231"/>
      <c r="D29" s="1232">
        <f>SUM(D10:D28)</f>
        <v>2133072</v>
      </c>
      <c r="E29" s="1233">
        <f>D29*100/$D$29</f>
        <v>100</v>
      </c>
      <c r="F29" s="421"/>
    </row>
    <row r="30" spans="2:13" s="412" customFormat="1" ht="23.25" customHeight="1" x14ac:dyDescent="0.2">
      <c r="B30" s="1408"/>
      <c r="C30" s="1408"/>
      <c r="D30" s="1408"/>
      <c r="E30" s="1408"/>
      <c r="F30" s="1408"/>
      <c r="G30" s="1408"/>
      <c r="H30" s="1408"/>
      <c r="I30" s="1408"/>
      <c r="J30" s="1408"/>
      <c r="K30" s="1408"/>
      <c r="L30" s="1408"/>
      <c r="M30" s="1408"/>
    </row>
    <row r="31" spans="2:13" ht="24" customHeight="1" x14ac:dyDescent="0.2">
      <c r="D31" s="414"/>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8.5703125" style="333" customWidth="1"/>
    <col min="6" max="6" width="0.42578125" style="333" customWidth="1"/>
    <col min="7" max="7" width="14.5703125" style="333" customWidth="1"/>
    <col min="8" max="8" width="9.28515625" style="333" customWidth="1"/>
    <col min="9" max="9" width="0.42578125" style="333" customWidth="1"/>
    <col min="10" max="10" width="10.85546875" style="333" customWidth="1"/>
    <col min="11" max="11" width="9" style="333" customWidth="1"/>
    <col min="12" max="12" width="13.140625" style="333" customWidth="1"/>
    <col min="13" max="13" width="4.140625" style="333" customWidth="1"/>
    <col min="14" max="14" width="6.140625" style="333" customWidth="1"/>
    <col min="15" max="15" width="3.7109375" style="450" customWidth="1"/>
    <col min="16" max="16" width="3.140625" style="333" customWidth="1"/>
    <col min="17" max="17" width="7" style="333" customWidth="1"/>
    <col min="18" max="18" width="5.7109375" style="333" customWidth="1"/>
    <col min="19" max="20" width="11.42578125" style="333"/>
    <col min="21" max="21" width="17.140625" style="333" customWidth="1"/>
    <col min="22" max="16384" width="11.42578125" style="333"/>
  </cols>
  <sheetData>
    <row r="1" spans="1:21" s="340" customFormat="1" ht="15" customHeight="1" x14ac:dyDescent="0.2">
      <c r="B1" s="311"/>
      <c r="C1" s="341"/>
      <c r="F1" s="341"/>
      <c r="I1" s="341"/>
      <c r="O1" s="443"/>
    </row>
    <row r="2" spans="1:21" s="343" customFormat="1" ht="52.5" customHeight="1" x14ac:dyDescent="0.25">
      <c r="B2" s="1379"/>
      <c r="C2" s="1379"/>
      <c r="D2" s="1379"/>
      <c r="E2" s="1379"/>
      <c r="F2" s="1379"/>
      <c r="G2" s="1379"/>
      <c r="H2" s="1379"/>
      <c r="I2" s="1379"/>
      <c r="O2" s="444"/>
    </row>
    <row r="3" spans="1:21" s="345" customFormat="1" ht="4.5" customHeight="1" x14ac:dyDescent="0.2">
      <c r="B3" s="1380"/>
      <c r="C3" s="1380"/>
      <c r="D3" s="1380"/>
      <c r="E3" s="1380"/>
      <c r="F3" s="1380"/>
      <c r="G3" s="1380"/>
      <c r="H3" s="1380"/>
      <c r="I3" s="1380"/>
      <c r="O3" s="444"/>
    </row>
    <row r="4" spans="1:21" s="345" customFormat="1" ht="17.25" customHeight="1" x14ac:dyDescent="0.2">
      <c r="A4" s="1417" t="s">
        <v>393</v>
      </c>
      <c r="B4" s="1417"/>
      <c r="C4" s="1417"/>
      <c r="D4" s="1417"/>
      <c r="E4" s="1417"/>
      <c r="F4" s="1417"/>
      <c r="G4" s="1417"/>
      <c r="H4" s="1417"/>
      <c r="I4" s="1417"/>
      <c r="J4" s="1417"/>
      <c r="K4" s="1417"/>
      <c r="L4" s="1417"/>
      <c r="M4" s="1417"/>
      <c r="N4" s="1417"/>
      <c r="O4" s="1417"/>
      <c r="P4" s="1417"/>
      <c r="Q4" s="1417"/>
      <c r="R4" s="1417"/>
      <c r="S4" s="1417"/>
      <c r="T4" s="1417"/>
      <c r="U4" s="1417"/>
    </row>
    <row r="5" spans="1:21" s="345" customFormat="1" ht="17.2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row>
    <row r="6" spans="1:21" s="345" customFormat="1" ht="6" customHeight="1" x14ac:dyDescent="0.2">
      <c r="O6" s="444"/>
    </row>
    <row r="7" spans="1:21" s="322" customFormat="1" ht="39.75" customHeight="1" x14ac:dyDescent="0.2">
      <c r="A7" s="316"/>
      <c r="B7" s="1383" t="s">
        <v>12</v>
      </c>
      <c r="C7" s="437"/>
      <c r="D7" s="1419" t="s">
        <v>476</v>
      </c>
      <c r="E7" s="1420"/>
      <c r="F7" s="437"/>
      <c r="G7" s="1419" t="s">
        <v>477</v>
      </c>
      <c r="H7" s="1420"/>
      <c r="I7" s="437"/>
      <c r="J7" s="1419" t="s">
        <v>13</v>
      </c>
      <c r="K7" s="1421"/>
      <c r="L7" s="1420"/>
      <c r="M7" s="319"/>
      <c r="N7" s="319"/>
      <c r="O7" s="320"/>
      <c r="P7" s="320"/>
      <c r="Q7" s="320"/>
      <c r="R7" s="320"/>
      <c r="S7" s="320"/>
      <c r="T7" s="320"/>
      <c r="U7" s="321"/>
    </row>
    <row r="8" spans="1:21" s="322" customFormat="1" ht="26.25" customHeight="1" x14ac:dyDescent="0.2">
      <c r="A8" s="316"/>
      <c r="B8" s="1385"/>
      <c r="C8" s="437"/>
      <c r="D8" s="454" t="s">
        <v>9</v>
      </c>
      <c r="E8" s="739" t="s">
        <v>10</v>
      </c>
      <c r="F8" s="437"/>
      <c r="G8" s="455" t="s">
        <v>9</v>
      </c>
      <c r="H8" s="739" t="s">
        <v>10</v>
      </c>
      <c r="I8" s="437"/>
      <c r="J8" s="455" t="s">
        <v>9</v>
      </c>
      <c r="K8" s="739" t="s">
        <v>111</v>
      </c>
      <c r="L8" s="739" t="s">
        <v>110</v>
      </c>
      <c r="M8" s="319"/>
      <c r="N8" s="348"/>
      <c r="O8" s="329"/>
      <c r="P8" s="329"/>
      <c r="Q8" s="329"/>
      <c r="R8" s="329"/>
      <c r="S8" s="320"/>
      <c r="T8" s="320"/>
      <c r="U8" s="320"/>
    </row>
    <row r="9" spans="1:21" s="328" customFormat="1" ht="4.5" customHeight="1" x14ac:dyDescent="0.2">
      <c r="A9" s="326"/>
      <c r="B9" s="327"/>
      <c r="D9" s="327"/>
      <c r="E9" s="327"/>
      <c r="G9" s="327"/>
      <c r="H9" s="327"/>
      <c r="J9" s="327"/>
      <c r="K9" s="327"/>
      <c r="L9" s="327"/>
      <c r="M9" s="319"/>
      <c r="N9" s="348"/>
      <c r="O9" s="329"/>
      <c r="P9" s="329"/>
      <c r="Q9" s="329"/>
      <c r="R9" s="329"/>
      <c r="S9" s="329"/>
      <c r="T9" s="329"/>
      <c r="U9" s="329"/>
    </row>
    <row r="10" spans="1:21" s="331" customFormat="1" ht="18" customHeight="1" x14ac:dyDescent="0.25">
      <c r="A10" s="330"/>
      <c r="B10" s="349" t="s">
        <v>8</v>
      </c>
      <c r="C10" s="350"/>
      <c r="D10" s="456">
        <v>8568513</v>
      </c>
      <c r="E10" s="465">
        <v>17.840444022232926</v>
      </c>
      <c r="F10" s="350"/>
      <c r="G10" s="461">
        <v>1014321</v>
      </c>
      <c r="H10" s="469">
        <v>16.031753056369972</v>
      </c>
      <c r="I10" s="350"/>
      <c r="J10" s="473">
        <v>412788</v>
      </c>
      <c r="K10" s="478">
        <f t="shared" ref="K10:K27" si="0">J10*100/D10</f>
        <v>4.8174986721733397</v>
      </c>
      <c r="L10" s="479">
        <f>J10*100/G10</f>
        <v>40.695992688705054</v>
      </c>
      <c r="M10" s="447"/>
      <c r="N10" s="360">
        <f>_xlfn.RANK.EQ(L10,L$10:L$29,0)</f>
        <v>1</v>
      </c>
      <c r="O10" s="360">
        <v>1</v>
      </c>
      <c r="P10" s="360">
        <f>MATCH(O10,N$10:N$29,0)</f>
        <v>1</v>
      </c>
      <c r="Q10" s="361" t="str">
        <f>INDEX(B$10:B$29,P10,1)</f>
        <v>Andalucía</v>
      </c>
      <c r="R10" s="362">
        <f>INDEX(L$10:L$29,P10,1)</f>
        <v>40.695992688705054</v>
      </c>
      <c r="S10" s="329"/>
      <c r="T10" s="329"/>
      <c r="U10" s="329"/>
    </row>
    <row r="11" spans="1:21" s="331" customFormat="1" ht="18" customHeight="1" x14ac:dyDescent="0.25">
      <c r="A11" s="330"/>
      <c r="B11" s="363" t="s">
        <v>7</v>
      </c>
      <c r="C11" s="350"/>
      <c r="D11" s="457">
        <v>1339727</v>
      </c>
      <c r="E11" s="466">
        <v>2.7894366908907124</v>
      </c>
      <c r="F11" s="350"/>
      <c r="G11" s="462">
        <v>186533</v>
      </c>
      <c r="H11" s="470">
        <v>2.9482293996317339</v>
      </c>
      <c r="I11" s="350"/>
      <c r="J11" s="474">
        <v>57082</v>
      </c>
      <c r="K11" s="480">
        <f t="shared" si="0"/>
        <v>4.2607187882307365</v>
      </c>
      <c r="L11" s="481">
        <f>J11*100/G11</f>
        <v>30.601555756890203</v>
      </c>
      <c r="M11" s="447"/>
      <c r="N11" s="360">
        <f t="shared" ref="N11:N26" si="1">_xlfn.RANK.EQ(L11,L$10:L$29,0)</f>
        <v>13</v>
      </c>
      <c r="O11" s="360">
        <v>2</v>
      </c>
      <c r="P11" s="360">
        <f t="shared" ref="P11:P27" si="2">MATCH(O11,N$10:N$29,0)</f>
        <v>7</v>
      </c>
      <c r="Q11" s="361" t="str">
        <f t="shared" ref="Q11:Q28" si="3">INDEX(B$10:B$29,P11,1)</f>
        <v>Castilla y León</v>
      </c>
      <c r="R11" s="362">
        <f t="shared" ref="R11:R28" si="4">INDEX(L$10:L$29,P11,1)</f>
        <v>39.133629349001495</v>
      </c>
      <c r="S11" s="329"/>
      <c r="T11" s="329"/>
      <c r="U11" s="329"/>
    </row>
    <row r="12" spans="1:21" s="331" customFormat="1" ht="18" customHeight="1" x14ac:dyDescent="0.25">
      <c r="A12" s="330"/>
      <c r="B12" s="363" t="s">
        <v>37</v>
      </c>
      <c r="C12" s="350"/>
      <c r="D12" s="457">
        <v>1005283</v>
      </c>
      <c r="E12" s="466">
        <v>2.0930930592043664</v>
      </c>
      <c r="F12" s="350"/>
      <c r="G12" s="462">
        <v>183865</v>
      </c>
      <c r="H12" s="470">
        <v>2.9060605821130245</v>
      </c>
      <c r="I12" s="350"/>
      <c r="J12" s="474">
        <v>50027</v>
      </c>
      <c r="K12" s="480">
        <f t="shared" si="0"/>
        <v>4.9764096279356158</v>
      </c>
      <c r="L12" s="481">
        <f>J12*100/G12</f>
        <v>27.208549751176136</v>
      </c>
      <c r="M12" s="447"/>
      <c r="N12" s="360">
        <f t="shared" si="1"/>
        <v>16</v>
      </c>
      <c r="O12" s="360">
        <v>3</v>
      </c>
      <c r="P12" s="360">
        <f t="shared" si="2"/>
        <v>11</v>
      </c>
      <c r="Q12" s="361" t="str">
        <f t="shared" si="3"/>
        <v>Extremadura</v>
      </c>
      <c r="R12" s="373">
        <f t="shared" si="4"/>
        <v>38.848920863309353</v>
      </c>
      <c r="S12" s="329"/>
      <c r="T12" s="329"/>
      <c r="U12" s="329"/>
    </row>
    <row r="13" spans="1:21" s="331" customFormat="1" ht="18" customHeight="1" x14ac:dyDescent="0.25">
      <c r="A13" s="330"/>
      <c r="B13" s="363" t="s">
        <v>38</v>
      </c>
      <c r="C13" s="350"/>
      <c r="D13" s="457">
        <v>1197261</v>
      </c>
      <c r="E13" s="466">
        <v>2.4928091782672928</v>
      </c>
      <c r="F13" s="350"/>
      <c r="G13" s="462">
        <v>122472</v>
      </c>
      <c r="H13" s="470">
        <v>1.9357194224705427</v>
      </c>
      <c r="I13" s="350"/>
      <c r="J13" s="474">
        <v>45845</v>
      </c>
      <c r="K13" s="480">
        <f t="shared" si="0"/>
        <v>3.8291567168729292</v>
      </c>
      <c r="L13" s="481">
        <f t="shared" ref="L13:L27" si="5">J13*100/G13</f>
        <v>37.433045920700245</v>
      </c>
      <c r="M13" s="447"/>
      <c r="N13" s="360">
        <f t="shared" si="1"/>
        <v>4</v>
      </c>
      <c r="O13" s="360">
        <v>4</v>
      </c>
      <c r="P13" s="360">
        <f t="shared" si="2"/>
        <v>4</v>
      </c>
      <c r="Q13" s="361" t="str">
        <f t="shared" si="3"/>
        <v>Balears, Illes</v>
      </c>
      <c r="R13" s="362">
        <f t="shared" si="4"/>
        <v>37.433045920700245</v>
      </c>
      <c r="S13" s="329"/>
      <c r="T13" s="329"/>
      <c r="U13" s="329"/>
    </row>
    <row r="14" spans="1:21" s="331" customFormat="1" ht="18" customHeight="1" x14ac:dyDescent="0.25">
      <c r="A14" s="330"/>
      <c r="B14" s="363" t="s">
        <v>6</v>
      </c>
      <c r="C14" s="350"/>
      <c r="D14" s="457">
        <v>2202048</v>
      </c>
      <c r="E14" s="466">
        <v>4.5848695191651077</v>
      </c>
      <c r="F14" s="350"/>
      <c r="G14" s="462">
        <v>253565</v>
      </c>
      <c r="H14" s="470">
        <v>4.0076972316835127</v>
      </c>
      <c r="I14" s="350"/>
      <c r="J14" s="474">
        <v>73643</v>
      </c>
      <c r="K14" s="480">
        <f t="shared" si="0"/>
        <v>3.3442958554945217</v>
      </c>
      <c r="L14" s="481">
        <f t="shared" si="5"/>
        <v>29.043046161733677</v>
      </c>
      <c r="M14" s="447"/>
      <c r="N14" s="360">
        <f t="shared" si="1"/>
        <v>14</v>
      </c>
      <c r="O14" s="360">
        <v>5</v>
      </c>
      <c r="P14" s="360">
        <f t="shared" si="2"/>
        <v>9</v>
      </c>
      <c r="Q14" s="361" t="str">
        <f t="shared" si="3"/>
        <v>Cataluña</v>
      </c>
      <c r="R14" s="362">
        <f t="shared" si="4"/>
        <v>36.123639725633751</v>
      </c>
      <c r="S14" s="329"/>
      <c r="T14" s="329"/>
      <c r="U14" s="329"/>
    </row>
    <row r="15" spans="1:21" s="331" customFormat="1" ht="18" customHeight="1" x14ac:dyDescent="0.25">
      <c r="A15" s="330"/>
      <c r="B15" s="363" t="s">
        <v>5</v>
      </c>
      <c r="C15" s="350"/>
      <c r="D15" s="458">
        <v>588419</v>
      </c>
      <c r="E15" s="466">
        <v>1.225143292788174</v>
      </c>
      <c r="F15" s="350"/>
      <c r="G15" s="463">
        <v>99920</v>
      </c>
      <c r="H15" s="470">
        <v>1.579275954448826</v>
      </c>
      <c r="I15" s="350"/>
      <c r="J15" s="475">
        <v>24265</v>
      </c>
      <c r="K15" s="482">
        <f t="shared" si="0"/>
        <v>4.123762149080842</v>
      </c>
      <c r="L15" s="481">
        <f t="shared" si="5"/>
        <v>24.284427542033626</v>
      </c>
      <c r="M15" s="447"/>
      <c r="N15" s="360">
        <f t="shared" si="1"/>
        <v>18</v>
      </c>
      <c r="O15" s="360">
        <v>6</v>
      </c>
      <c r="P15" s="360">
        <f t="shared" si="2"/>
        <v>16</v>
      </c>
      <c r="Q15" s="361" t="str">
        <f t="shared" si="3"/>
        <v>País Vasco</v>
      </c>
      <c r="R15" s="362">
        <f t="shared" si="4"/>
        <v>35.482436773908674</v>
      </c>
      <c r="S15" s="329"/>
      <c r="T15" s="329"/>
      <c r="U15" s="329"/>
    </row>
    <row r="16" spans="1:21" s="331" customFormat="1" ht="18" customHeight="1" x14ac:dyDescent="0.25">
      <c r="A16" s="330"/>
      <c r="B16" s="363" t="s">
        <v>4</v>
      </c>
      <c r="C16" s="350"/>
      <c r="D16" s="457">
        <v>2078534</v>
      </c>
      <c r="E16" s="466">
        <v>4.3277018399000964</v>
      </c>
      <c r="F16" s="350"/>
      <c r="G16" s="462">
        <v>409663</v>
      </c>
      <c r="H16" s="470">
        <v>6.4748891646053783</v>
      </c>
      <c r="I16" s="350"/>
      <c r="J16" s="474">
        <v>160316</v>
      </c>
      <c r="K16" s="480">
        <f t="shared" si="0"/>
        <v>7.7129361367194376</v>
      </c>
      <c r="L16" s="481">
        <f t="shared" si="5"/>
        <v>39.133629349001495</v>
      </c>
      <c r="M16" s="447"/>
      <c r="N16" s="360">
        <f t="shared" si="1"/>
        <v>2</v>
      </c>
      <c r="O16" s="360">
        <v>7</v>
      </c>
      <c r="P16" s="360">
        <f t="shared" si="2"/>
        <v>17</v>
      </c>
      <c r="Q16" s="361" t="str">
        <f t="shared" si="3"/>
        <v>Rioja, La</v>
      </c>
      <c r="R16" s="362">
        <f t="shared" si="4"/>
        <v>35.262995563358558</v>
      </c>
      <c r="S16" s="329"/>
      <c r="T16" s="329"/>
      <c r="U16" s="329"/>
    </row>
    <row r="17" spans="1:21" s="331" customFormat="1" ht="18" customHeight="1" x14ac:dyDescent="0.25">
      <c r="A17" s="330"/>
      <c r="B17" s="363" t="s">
        <v>40</v>
      </c>
      <c r="C17" s="350"/>
      <c r="D17" s="457">
        <v>2380149</v>
      </c>
      <c r="E17" s="466">
        <v>4.9556924286715418</v>
      </c>
      <c r="F17" s="350"/>
      <c r="G17" s="462">
        <v>282068</v>
      </c>
      <c r="H17" s="470">
        <v>4.4581986581212121</v>
      </c>
      <c r="I17" s="350"/>
      <c r="J17" s="474">
        <v>98535</v>
      </c>
      <c r="K17" s="480">
        <f t="shared" si="0"/>
        <v>4.1398668738805844</v>
      </c>
      <c r="L17" s="481">
        <f t="shared" si="5"/>
        <v>34.933065785555257</v>
      </c>
      <c r="M17" s="447"/>
      <c r="N17" s="360">
        <f t="shared" si="1"/>
        <v>8</v>
      </c>
      <c r="O17" s="360">
        <v>8</v>
      </c>
      <c r="P17" s="360">
        <f t="shared" si="2"/>
        <v>8</v>
      </c>
      <c r="Q17" s="361" t="str">
        <f t="shared" si="3"/>
        <v>Castilla - La Mancha</v>
      </c>
      <c r="R17" s="362">
        <f t="shared" si="4"/>
        <v>34.933065785555257</v>
      </c>
      <c r="S17" s="329"/>
      <c r="T17" s="329"/>
      <c r="U17" s="329"/>
    </row>
    <row r="18" spans="1:21" s="331" customFormat="1" ht="18" customHeight="1" x14ac:dyDescent="0.25">
      <c r="A18" s="330"/>
      <c r="B18" s="363" t="s">
        <v>41</v>
      </c>
      <c r="C18" s="350"/>
      <c r="D18" s="457">
        <v>7909125</v>
      </c>
      <c r="E18" s="466">
        <v>16.467536645780079</v>
      </c>
      <c r="F18" s="350"/>
      <c r="G18" s="462">
        <v>1040507</v>
      </c>
      <c r="H18" s="470">
        <v>16.445633362046483</v>
      </c>
      <c r="I18" s="350"/>
      <c r="J18" s="474">
        <v>375869</v>
      </c>
      <c r="K18" s="480">
        <f t="shared" si="0"/>
        <v>4.7523461824158808</v>
      </c>
      <c r="L18" s="481">
        <f t="shared" si="5"/>
        <v>36.123639725633751</v>
      </c>
      <c r="M18" s="447"/>
      <c r="N18" s="360">
        <f t="shared" si="1"/>
        <v>5</v>
      </c>
      <c r="O18" s="360">
        <v>9</v>
      </c>
      <c r="P18" s="360">
        <f t="shared" si="2"/>
        <v>14</v>
      </c>
      <c r="Q18" s="361" t="str">
        <f t="shared" si="3"/>
        <v>Murcia, Región de</v>
      </c>
      <c r="R18" s="362">
        <f t="shared" si="4"/>
        <v>34.281917496355895</v>
      </c>
      <c r="S18" s="329"/>
      <c r="T18" s="329"/>
      <c r="U18" s="329"/>
    </row>
    <row r="19" spans="1:21" s="331" customFormat="1" ht="18" customHeight="1" x14ac:dyDescent="0.25">
      <c r="A19" s="330"/>
      <c r="B19" s="363" t="s">
        <v>3</v>
      </c>
      <c r="C19" s="350"/>
      <c r="D19" s="457">
        <v>83039</v>
      </c>
      <c r="E19" s="466">
        <v>0.17289495051967593</v>
      </c>
      <c r="F19" s="350"/>
      <c r="G19" s="462">
        <v>644872</v>
      </c>
      <c r="H19" s="470">
        <v>10.192462402895551</v>
      </c>
      <c r="I19" s="350"/>
      <c r="J19" s="474">
        <v>213180</v>
      </c>
      <c r="K19" s="480">
        <f t="shared" si="0"/>
        <v>256.72274473440189</v>
      </c>
      <c r="L19" s="481">
        <f t="shared" si="5"/>
        <v>33.057723083030432</v>
      </c>
      <c r="M19" s="447"/>
      <c r="N19" s="360">
        <f t="shared" si="1"/>
        <v>11</v>
      </c>
      <c r="O19" s="360">
        <v>10</v>
      </c>
      <c r="P19" s="360">
        <f t="shared" si="2"/>
        <v>20</v>
      </c>
      <c r="Q19" s="361" t="str">
        <f t="shared" si="3"/>
        <v>TOTAL</v>
      </c>
      <c r="R19" s="373">
        <f t="shared" si="4"/>
        <v>33.714064438631567</v>
      </c>
      <c r="S19" s="329"/>
      <c r="T19" s="329"/>
      <c r="U19" s="329"/>
    </row>
    <row r="20" spans="1:21" s="331" customFormat="1" ht="18" customHeight="1" x14ac:dyDescent="0.25">
      <c r="A20" s="330"/>
      <c r="B20" s="363" t="s">
        <v>2</v>
      </c>
      <c r="C20" s="350"/>
      <c r="D20" s="457">
        <v>5210600</v>
      </c>
      <c r="E20" s="466">
        <v>10.848955661530406</v>
      </c>
      <c r="F20" s="350"/>
      <c r="G20" s="462">
        <v>150537</v>
      </c>
      <c r="H20" s="470">
        <v>2.3792980820142406</v>
      </c>
      <c r="I20" s="350"/>
      <c r="J20" s="474">
        <v>58482</v>
      </c>
      <c r="K20" s="480">
        <f t="shared" si="0"/>
        <v>1.1223659463401527</v>
      </c>
      <c r="L20" s="481">
        <f t="shared" si="5"/>
        <v>38.848920863309353</v>
      </c>
      <c r="M20" s="447"/>
      <c r="N20" s="360">
        <f t="shared" si="1"/>
        <v>3</v>
      </c>
      <c r="O20" s="360">
        <v>11</v>
      </c>
      <c r="P20" s="360">
        <f t="shared" si="2"/>
        <v>10</v>
      </c>
      <c r="Q20" s="361" t="str">
        <f t="shared" si="3"/>
        <v>Comunitat Valenciana</v>
      </c>
      <c r="R20" s="362">
        <f t="shared" si="4"/>
        <v>33.057723083030432</v>
      </c>
      <c r="S20" s="329"/>
      <c r="T20" s="329"/>
      <c r="U20" s="329"/>
    </row>
    <row r="21" spans="1:21" s="331" customFormat="1" ht="18" customHeight="1" x14ac:dyDescent="0.25">
      <c r="A21" s="330"/>
      <c r="B21" s="363" t="s">
        <v>35</v>
      </c>
      <c r="C21" s="350"/>
      <c r="D21" s="457">
        <v>1052523</v>
      </c>
      <c r="E21" s="466">
        <v>2.1914511495299904</v>
      </c>
      <c r="F21" s="350"/>
      <c r="G21" s="462">
        <v>469573</v>
      </c>
      <c r="H21" s="470">
        <v>7.4217909103122359</v>
      </c>
      <c r="I21" s="350"/>
      <c r="J21" s="474">
        <v>84538</v>
      </c>
      <c r="K21" s="480">
        <f t="shared" si="0"/>
        <v>8.0319384944557033</v>
      </c>
      <c r="L21" s="481">
        <f t="shared" si="5"/>
        <v>18.003164577179692</v>
      </c>
      <c r="M21" s="447"/>
      <c r="N21" s="360">
        <f t="shared" si="1"/>
        <v>19</v>
      </c>
      <c r="O21" s="360">
        <v>12</v>
      </c>
      <c r="P21" s="360">
        <f t="shared" si="2"/>
        <v>13</v>
      </c>
      <c r="Q21" s="361" t="str">
        <f t="shared" si="3"/>
        <v>Madrid, Comunidad de</v>
      </c>
      <c r="R21" s="362">
        <f t="shared" si="4"/>
        <v>31.578390133987348</v>
      </c>
      <c r="S21" s="329"/>
      <c r="T21" s="329"/>
      <c r="U21" s="329"/>
    </row>
    <row r="22" spans="1:21" s="331" customFormat="1" ht="18" customHeight="1" x14ac:dyDescent="0.25">
      <c r="A22" s="330"/>
      <c r="B22" s="363" t="s">
        <v>42</v>
      </c>
      <c r="C22" s="350"/>
      <c r="D22" s="457">
        <v>2702248</v>
      </c>
      <c r="E22" s="466">
        <v>5.6263326178288908</v>
      </c>
      <c r="F22" s="350"/>
      <c r="G22" s="462">
        <v>802837</v>
      </c>
      <c r="H22" s="470">
        <v>12.689163024838193</v>
      </c>
      <c r="I22" s="350"/>
      <c r="J22" s="474">
        <v>253523</v>
      </c>
      <c r="K22" s="480">
        <f t="shared" si="0"/>
        <v>9.3819294158049154</v>
      </c>
      <c r="L22" s="481">
        <f t="shared" si="5"/>
        <v>31.578390133987348</v>
      </c>
      <c r="M22" s="447"/>
      <c r="N22" s="360">
        <f t="shared" si="1"/>
        <v>12</v>
      </c>
      <c r="O22" s="360">
        <v>13</v>
      </c>
      <c r="P22" s="360">
        <f t="shared" si="2"/>
        <v>2</v>
      </c>
      <c r="Q22" s="361" t="str">
        <f t="shared" si="3"/>
        <v>Aragón</v>
      </c>
      <c r="R22" s="362">
        <f t="shared" si="4"/>
        <v>30.601555756890203</v>
      </c>
      <c r="S22" s="329"/>
      <c r="T22" s="329"/>
      <c r="U22" s="329"/>
    </row>
    <row r="23" spans="1:21" ht="18" customHeight="1" x14ac:dyDescent="0.25">
      <c r="A23" s="332"/>
      <c r="B23" s="363" t="s">
        <v>43</v>
      </c>
      <c r="C23" s="350"/>
      <c r="D23" s="457">
        <v>6859914</v>
      </c>
      <c r="E23" s="466">
        <v>14.282981389458353</v>
      </c>
      <c r="F23" s="350"/>
      <c r="G23" s="462">
        <v>194149</v>
      </c>
      <c r="H23" s="470">
        <v>3.0686033554872409</v>
      </c>
      <c r="I23" s="350"/>
      <c r="J23" s="474">
        <v>66558</v>
      </c>
      <c r="K23" s="480">
        <f t="shared" si="0"/>
        <v>0.97024539957789557</v>
      </c>
      <c r="L23" s="481">
        <f t="shared" si="5"/>
        <v>34.281917496355895</v>
      </c>
      <c r="M23" s="447"/>
      <c r="N23" s="360">
        <f t="shared" si="1"/>
        <v>9</v>
      </c>
      <c r="O23" s="360">
        <v>14</v>
      </c>
      <c r="P23" s="360">
        <f t="shared" si="2"/>
        <v>5</v>
      </c>
      <c r="Q23" s="361" t="str">
        <f t="shared" si="3"/>
        <v>Canarias</v>
      </c>
      <c r="R23" s="362">
        <f t="shared" si="4"/>
        <v>29.043046161733677</v>
      </c>
      <c r="S23" s="329"/>
      <c r="T23" s="329"/>
      <c r="U23" s="329"/>
    </row>
    <row r="24" spans="1:21" s="331" customFormat="1" ht="18" customHeight="1" x14ac:dyDescent="0.25">
      <c r="B24" s="363" t="s">
        <v>44</v>
      </c>
      <c r="C24" s="350"/>
      <c r="D24" s="458">
        <v>85491</v>
      </c>
      <c r="E24" s="466">
        <v>0.17800024343835566</v>
      </c>
      <c r="F24" s="350"/>
      <c r="G24" s="463">
        <v>81351</v>
      </c>
      <c r="H24" s="470">
        <v>1.2857854100316899</v>
      </c>
      <c r="I24" s="350"/>
      <c r="J24" s="476">
        <v>21482</v>
      </c>
      <c r="K24" s="483">
        <f t="shared" si="0"/>
        <v>25.127791229486146</v>
      </c>
      <c r="L24" s="481">
        <f t="shared" si="5"/>
        <v>26.406559230986712</v>
      </c>
      <c r="M24" s="447"/>
      <c r="N24" s="360">
        <f t="shared" si="1"/>
        <v>17</v>
      </c>
      <c r="O24" s="360">
        <v>15</v>
      </c>
      <c r="P24" s="360">
        <f t="shared" si="2"/>
        <v>18</v>
      </c>
      <c r="Q24" s="361" t="str">
        <f t="shared" si="3"/>
        <v>Ceuta y Melilla</v>
      </c>
      <c r="R24" s="362">
        <f t="shared" si="4"/>
        <v>27.533072387652975</v>
      </c>
      <c r="S24" s="329"/>
      <c r="T24" s="329"/>
      <c r="U24" s="329"/>
    </row>
    <row r="25" spans="1:21" s="331" customFormat="1" ht="18" customHeight="1" x14ac:dyDescent="0.25">
      <c r="B25" s="363" t="s">
        <v>45</v>
      </c>
      <c r="C25" s="350"/>
      <c r="D25" s="458">
        <v>1552457</v>
      </c>
      <c r="E25" s="466">
        <v>3.2323604113600179</v>
      </c>
      <c r="F25" s="350"/>
      <c r="G25" s="463">
        <v>328385</v>
      </c>
      <c r="H25" s="470">
        <v>5.1902575490560219</v>
      </c>
      <c r="I25" s="350"/>
      <c r="J25" s="476">
        <v>116519</v>
      </c>
      <c r="K25" s="483">
        <f t="shared" si="0"/>
        <v>7.5054574780493111</v>
      </c>
      <c r="L25" s="481">
        <f t="shared" si="5"/>
        <v>35.482436773908674</v>
      </c>
      <c r="M25" s="447"/>
      <c r="N25" s="360">
        <f t="shared" si="1"/>
        <v>6</v>
      </c>
      <c r="O25" s="360">
        <v>16</v>
      </c>
      <c r="P25" s="360">
        <f t="shared" si="2"/>
        <v>3</v>
      </c>
      <c r="Q25" s="361" t="str">
        <f t="shared" si="3"/>
        <v>Asturias, Principado de</v>
      </c>
      <c r="R25" s="373">
        <f t="shared" si="4"/>
        <v>27.208549751176136</v>
      </c>
      <c r="S25" s="329"/>
      <c r="T25" s="329"/>
      <c r="U25" s="329"/>
    </row>
    <row r="26" spans="1:21" s="331" customFormat="1" ht="18" customHeight="1" x14ac:dyDescent="0.25">
      <c r="B26" s="363" t="s">
        <v>46</v>
      </c>
      <c r="C26" s="350"/>
      <c r="D26" s="458">
        <v>671746</v>
      </c>
      <c r="E26" s="467">
        <v>1.3986378861955253</v>
      </c>
      <c r="F26" s="350"/>
      <c r="G26" s="463">
        <v>42149</v>
      </c>
      <c r="H26" s="471">
        <v>0.66618196761472748</v>
      </c>
      <c r="I26" s="350"/>
      <c r="J26" s="476">
        <v>14863</v>
      </c>
      <c r="K26" s="483">
        <f t="shared" si="0"/>
        <v>2.2125922595743033</v>
      </c>
      <c r="L26" s="484">
        <f t="shared" si="5"/>
        <v>35.262995563358558</v>
      </c>
      <c r="M26" s="447"/>
      <c r="N26" s="360">
        <f t="shared" si="1"/>
        <v>7</v>
      </c>
      <c r="O26" s="360">
        <v>17</v>
      </c>
      <c r="P26" s="360">
        <f t="shared" si="2"/>
        <v>15</v>
      </c>
      <c r="Q26" s="361" t="str">
        <f t="shared" si="3"/>
        <v>Navarra, Comunidad Foral de</v>
      </c>
      <c r="R26" s="362">
        <f t="shared" si="4"/>
        <v>26.406559230986712</v>
      </c>
      <c r="S26" s="329"/>
      <c r="T26" s="329"/>
      <c r="U26" s="329"/>
    </row>
    <row r="27" spans="1:21" s="331" customFormat="1" ht="18" customHeight="1" x14ac:dyDescent="0.25">
      <c r="B27" s="384" t="s">
        <v>1</v>
      </c>
      <c r="C27" s="350"/>
      <c r="D27" s="459">
        <v>2541509</v>
      </c>
      <c r="E27" s="468">
        <v>5.2916590132384913</v>
      </c>
      <c r="F27" s="350"/>
      <c r="G27" s="464">
        <v>20183</v>
      </c>
      <c r="H27" s="472">
        <v>0.31900046625941408</v>
      </c>
      <c r="I27" s="350"/>
      <c r="J27" s="477">
        <v>5557</v>
      </c>
      <c r="K27" s="485">
        <f t="shared" si="0"/>
        <v>0.21864962901960999</v>
      </c>
      <c r="L27" s="486">
        <f t="shared" si="5"/>
        <v>27.533072387652975</v>
      </c>
      <c r="M27" s="447"/>
      <c r="N27" s="360">
        <f>_xlfn.RANK.EQ(L27,L$10:L$29,0)</f>
        <v>15</v>
      </c>
      <c r="O27" s="360">
        <v>18</v>
      </c>
      <c r="P27" s="360">
        <f t="shared" si="2"/>
        <v>6</v>
      </c>
      <c r="Q27" s="361" t="str">
        <f t="shared" si="3"/>
        <v>Cantabria</v>
      </c>
      <c r="R27" s="362">
        <f t="shared" si="4"/>
        <v>24.284427542033626</v>
      </c>
      <c r="S27" s="329"/>
      <c r="T27" s="329"/>
      <c r="U27" s="329"/>
    </row>
    <row r="28" spans="1:21" s="328" customFormat="1" ht="3.75" customHeight="1" x14ac:dyDescent="0.25">
      <c r="A28" s="326"/>
      <c r="B28" s="327"/>
      <c r="D28" s="460"/>
      <c r="E28" s="438"/>
      <c r="G28" s="327"/>
      <c r="H28" s="438"/>
      <c r="J28" s="327"/>
      <c r="K28" s="327"/>
      <c r="L28" s="334"/>
      <c r="M28" s="447"/>
      <c r="N28" s="329"/>
      <c r="O28" s="329"/>
      <c r="P28" s="360">
        <f>MATCH(O29,N$10:N$29,0)</f>
        <v>12</v>
      </c>
      <c r="Q28" s="361" t="str">
        <f t="shared" si="3"/>
        <v>Galicia</v>
      </c>
      <c r="R28" s="362">
        <f t="shared" si="4"/>
        <v>18.003164577179692</v>
      </c>
      <c r="S28" s="329"/>
      <c r="T28" s="329"/>
      <c r="U28" s="329"/>
    </row>
    <row r="29" spans="1:21" s="394" customFormat="1" ht="18" customHeight="1" x14ac:dyDescent="0.25">
      <c r="B29" s="1242" t="s">
        <v>0</v>
      </c>
      <c r="C29" s="320"/>
      <c r="D29" s="1243">
        <f>SUM(D10:D27)</f>
        <v>48028586</v>
      </c>
      <c r="E29" s="1244">
        <f>SUM(E10:E27)</f>
        <v>100.00000000000003</v>
      </c>
      <c r="F29" s="320"/>
      <c r="G29" s="1243">
        <f>SUM(G10:G27)</f>
        <v>6326950</v>
      </c>
      <c r="H29" s="1244">
        <f>SUM(H10:H27)</f>
        <v>100.00000000000003</v>
      </c>
      <c r="I29" s="320"/>
      <c r="J29" s="1243">
        <f>SUM(J10:J27)</f>
        <v>2133072</v>
      </c>
      <c r="K29" s="1245">
        <f>J29*100/D29</f>
        <v>4.4412550475668802</v>
      </c>
      <c r="L29" s="1246">
        <f>J29*100/G29</f>
        <v>33.714064438631567</v>
      </c>
      <c r="M29" s="447"/>
      <c r="N29" s="360">
        <f>_xlfn.RANK.EQ(L29,L$10:L$29,0)</f>
        <v>10</v>
      </c>
      <c r="O29" s="360">
        <v>19</v>
      </c>
      <c r="P29" s="329"/>
      <c r="Q29" s="329"/>
      <c r="R29" s="395"/>
      <c r="S29" s="329"/>
      <c r="T29" s="329"/>
      <c r="U29" s="329"/>
    </row>
    <row r="30" spans="1:21" s="328" customFormat="1" ht="5.25" customHeight="1" x14ac:dyDescent="0.2">
      <c r="B30" s="397" t="s">
        <v>39</v>
      </c>
      <c r="C30" s="449"/>
      <c r="D30" s="449"/>
      <c r="E30" s="449"/>
      <c r="F30" s="449"/>
      <c r="G30" s="449"/>
      <c r="H30" s="449"/>
      <c r="I30" s="449"/>
      <c r="O30" s="450"/>
    </row>
    <row r="31" spans="1:21" s="394" customFormat="1" ht="5.25" customHeight="1" x14ac:dyDescent="0.2">
      <c r="B31" s="397" t="s">
        <v>47</v>
      </c>
      <c r="C31" s="451"/>
      <c r="D31" s="451"/>
      <c r="E31" s="451"/>
      <c r="F31" s="451"/>
      <c r="G31" s="451"/>
      <c r="H31" s="451"/>
      <c r="I31" s="451"/>
      <c r="O31" s="450"/>
    </row>
    <row r="32" spans="1:21" s="394" customFormat="1" ht="13.5" customHeight="1" x14ac:dyDescent="0.2">
      <c r="B32" s="1422" t="s">
        <v>474</v>
      </c>
      <c r="C32" s="1422"/>
      <c r="D32" s="1422"/>
      <c r="E32" s="1422"/>
      <c r="F32" s="1422"/>
      <c r="G32" s="1422"/>
      <c r="H32" s="1422"/>
      <c r="I32" s="1422"/>
      <c r="J32" s="1422"/>
      <c r="K32" s="1422"/>
      <c r="L32" s="1422"/>
      <c r="M32" s="1247"/>
      <c r="O32" s="450"/>
    </row>
    <row r="33" spans="2:17" x14ac:dyDescent="0.2">
      <c r="B33" s="1423" t="s">
        <v>241</v>
      </c>
      <c r="C33" s="1423"/>
      <c r="D33" s="1423"/>
      <c r="E33" s="1423"/>
      <c r="F33" s="1423"/>
      <c r="G33" s="1423"/>
      <c r="H33" s="1423"/>
      <c r="I33" s="1423"/>
      <c r="J33" s="1423"/>
      <c r="K33" s="1423"/>
      <c r="L33" s="1423"/>
      <c r="M33" s="787"/>
      <c r="N33" s="787"/>
      <c r="O33" s="787"/>
      <c r="P33" s="787"/>
      <c r="Q33" s="787"/>
    </row>
    <row r="34" spans="2:17" ht="4.5" customHeight="1" x14ac:dyDescent="0.2">
      <c r="B34" s="1416"/>
      <c r="C34" s="1416"/>
      <c r="D34" s="1416"/>
      <c r="E34" s="1416"/>
      <c r="F34" s="1416"/>
      <c r="G34" s="1416"/>
      <c r="H34" s="1416"/>
      <c r="I34" s="1416"/>
      <c r="J34" s="1416"/>
      <c r="K34" s="1416"/>
      <c r="L34" s="1416"/>
      <c r="M34" s="1416"/>
      <c r="N34" s="1416"/>
      <c r="O34" s="1416"/>
      <c r="P34" s="1416"/>
      <c r="Q34" s="451"/>
    </row>
    <row r="37" spans="2:17" x14ac:dyDescent="0.2">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4"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7109375" style="333" bestFit="1" customWidth="1"/>
    <col min="13" max="13" width="6.85546875" style="333" customWidth="1"/>
    <col min="14" max="14" width="11.7109375" style="333" bestFit="1" customWidth="1"/>
    <col min="15" max="15" width="6.85546875" style="333" customWidth="1"/>
    <col min="16" max="16" width="0.42578125" style="333" customWidth="1"/>
    <col min="17" max="17" width="10.5703125" style="333" bestFit="1" customWidth="1"/>
    <col min="18" max="18" width="6.85546875" style="333" customWidth="1"/>
    <col min="19" max="19" width="10.5703125" style="333" bestFit="1" customWidth="1"/>
    <col min="20" max="20" width="11.7109375" style="333" bestFit="1" customWidth="1"/>
    <col min="21" max="21" width="10.5703125" style="333" bestFit="1" customWidth="1"/>
    <col min="22" max="22" width="11.7109375" style="333" bestFit="1" customWidth="1"/>
    <col min="23" max="23" width="0.42578125" style="333" customWidth="1"/>
    <col min="24" max="24" width="10.5703125" style="333" bestFit="1" customWidth="1"/>
    <col min="25" max="25" width="7" style="333" customWidth="1"/>
    <col min="26" max="26" width="10.5703125" style="333" bestFit="1" customWidth="1"/>
    <col min="27" max="27" width="11.85546875" style="333" bestFit="1" customWidth="1"/>
    <col min="28" max="28" width="10.5703125" style="333" bestFit="1" customWidth="1"/>
    <col min="29" max="29" width="11.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9"/>
      <c r="C2" s="1379"/>
    </row>
    <row r="3" spans="1:53" s="345" customFormat="1" ht="4.5" customHeight="1" x14ac:dyDescent="0.2">
      <c r="B3" s="1380"/>
      <c r="C3" s="1380"/>
    </row>
    <row r="4" spans="1:53" s="345" customFormat="1" ht="17.25" customHeight="1" x14ac:dyDescent="0.2">
      <c r="A4" s="1381" t="s">
        <v>394</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row>
    <row r="5" spans="1:53" s="345" customFormat="1" ht="17.25" customHeight="1" x14ac:dyDescent="0.2">
      <c r="B5" s="1382" t="str">
        <f>porsaad!$B$6</f>
        <v>Situación a 30 de septiembre de 2024</v>
      </c>
      <c r="C5" s="1382"/>
      <c r="D5" s="1382"/>
      <c r="E5" s="1382"/>
      <c r="F5" s="1382"/>
      <c r="G5" s="1382"/>
      <c r="H5" s="1382"/>
      <c r="I5" s="1382"/>
      <c r="J5" s="1382"/>
      <c r="K5" s="1382"/>
      <c r="L5" s="1382"/>
      <c r="M5" s="1382"/>
      <c r="N5" s="1382"/>
      <c r="O5" s="1382"/>
      <c r="P5" s="1382"/>
      <c r="Q5" s="1382"/>
      <c r="R5" s="1382"/>
      <c r="S5" s="1382"/>
      <c r="T5" s="1382"/>
      <c r="U5" s="1382"/>
      <c r="V5" s="1382"/>
      <c r="W5" s="1382"/>
      <c r="X5" s="1382"/>
      <c r="Y5" s="1382"/>
      <c r="Z5" s="1382"/>
      <c r="AA5" s="1382"/>
      <c r="AB5" s="1382"/>
      <c r="AC5" s="1382"/>
    </row>
    <row r="6" spans="1:53" s="345" customFormat="1" ht="6" customHeight="1" x14ac:dyDescent="0.2"/>
    <row r="7" spans="1:53" s="322" customFormat="1" ht="12.75" customHeight="1" x14ac:dyDescent="0.2">
      <c r="A7" s="316"/>
      <c r="B7" s="1383" t="s">
        <v>12</v>
      </c>
      <c r="C7" s="317"/>
      <c r="D7" s="1386" t="s">
        <v>13</v>
      </c>
      <c r="E7" s="1387"/>
      <c r="F7" s="1387"/>
      <c r="G7" s="1387"/>
      <c r="H7" s="1387"/>
      <c r="I7" s="318"/>
      <c r="J7" s="1390"/>
      <c r="K7" s="1390"/>
      <c r="L7" s="1390"/>
      <c r="M7" s="1390"/>
      <c r="N7" s="1390"/>
      <c r="O7" s="1390"/>
      <c r="P7" s="318"/>
      <c r="Q7" s="1390"/>
      <c r="R7" s="1390"/>
      <c r="S7" s="1390"/>
      <c r="T7" s="1390"/>
      <c r="U7" s="1390"/>
      <c r="V7" s="1390"/>
      <c r="W7" s="318"/>
      <c r="X7" s="1390"/>
      <c r="Y7" s="1390"/>
      <c r="Z7" s="1390"/>
      <c r="AA7" s="1390"/>
      <c r="AB7" s="1390"/>
      <c r="AC7" s="1391"/>
      <c r="AD7" s="319"/>
      <c r="AE7" s="319"/>
      <c r="AF7" s="320"/>
      <c r="AG7" s="320"/>
      <c r="AH7" s="320"/>
      <c r="AI7" s="320"/>
      <c r="AJ7" s="320"/>
      <c r="AK7" s="320"/>
      <c r="AL7" s="321"/>
    </row>
    <row r="8" spans="1:53" s="322" customFormat="1" ht="33.75" customHeight="1" x14ac:dyDescent="0.2">
      <c r="A8" s="316"/>
      <c r="B8" s="1384"/>
      <c r="C8" s="317"/>
      <c r="D8" s="1388"/>
      <c r="E8" s="1389"/>
      <c r="F8" s="1389"/>
      <c r="G8" s="1389"/>
      <c r="H8" s="1389"/>
      <c r="I8" s="323"/>
      <c r="J8" s="1392" t="s">
        <v>172</v>
      </c>
      <c r="K8" s="1393"/>
      <c r="L8" s="1393"/>
      <c r="M8" s="1393"/>
      <c r="N8" s="1393"/>
      <c r="O8" s="1394"/>
      <c r="P8" s="317"/>
      <c r="Q8" s="1392" t="s">
        <v>173</v>
      </c>
      <c r="R8" s="1393"/>
      <c r="S8" s="1393"/>
      <c r="T8" s="1393"/>
      <c r="U8" s="1393"/>
      <c r="V8" s="1394"/>
      <c r="W8" s="317"/>
      <c r="X8" s="1392" t="s">
        <v>174</v>
      </c>
      <c r="Y8" s="1393"/>
      <c r="Z8" s="1393"/>
      <c r="AA8" s="1393"/>
      <c r="AB8" s="1393"/>
      <c r="AC8" s="1394"/>
      <c r="AD8" s="319"/>
      <c r="AE8" s="319"/>
      <c r="AF8" s="320"/>
      <c r="AG8" s="320"/>
      <c r="AH8" s="320"/>
      <c r="AI8" s="320"/>
      <c r="AJ8" s="320"/>
      <c r="AK8" s="320"/>
      <c r="AL8" s="321"/>
    </row>
    <row r="9" spans="1:53" s="322" customFormat="1" ht="21.75" customHeight="1" x14ac:dyDescent="0.2">
      <c r="A9" s="316"/>
      <c r="B9" s="1384"/>
      <c r="C9" s="317"/>
      <c r="D9" s="1395" t="s">
        <v>9</v>
      </c>
      <c r="E9" s="1397" t="s">
        <v>24</v>
      </c>
      <c r="F9" s="1398"/>
      <c r="G9" s="1397" t="s">
        <v>23</v>
      </c>
      <c r="H9" s="1399"/>
      <c r="I9" s="323"/>
      <c r="J9" s="1400" t="s">
        <v>9</v>
      </c>
      <c r="K9" s="1403" t="s">
        <v>212</v>
      </c>
      <c r="L9" s="1405" t="s">
        <v>24</v>
      </c>
      <c r="M9" s="1406"/>
      <c r="N9" s="1401" t="s">
        <v>23</v>
      </c>
      <c r="O9" s="1402"/>
      <c r="P9" s="317"/>
      <c r="Q9" s="1400" t="s">
        <v>9</v>
      </c>
      <c r="R9" s="1403" t="s">
        <v>212</v>
      </c>
      <c r="S9" s="1405" t="s">
        <v>24</v>
      </c>
      <c r="T9" s="1406"/>
      <c r="U9" s="1401" t="s">
        <v>23</v>
      </c>
      <c r="V9" s="1402"/>
      <c r="W9" s="317"/>
      <c r="X9" s="1400" t="s">
        <v>9</v>
      </c>
      <c r="Y9" s="1403" t="s">
        <v>212</v>
      </c>
      <c r="Z9" s="1405" t="s">
        <v>24</v>
      </c>
      <c r="AA9" s="1406"/>
      <c r="AB9" s="1401" t="s">
        <v>23</v>
      </c>
      <c r="AC9" s="1402"/>
      <c r="AD9" s="319"/>
      <c r="AE9" s="319"/>
      <c r="AF9" s="320"/>
      <c r="AG9" s="320"/>
      <c r="AH9" s="320"/>
      <c r="AI9" s="320"/>
      <c r="AJ9" s="320"/>
      <c r="AK9" s="320"/>
      <c r="AL9" s="321"/>
    </row>
    <row r="10" spans="1:53" s="322" customFormat="1" ht="36.75" customHeight="1" x14ac:dyDescent="0.2">
      <c r="A10" s="316"/>
      <c r="B10" s="1385"/>
      <c r="C10" s="317"/>
      <c r="D10" s="1396"/>
      <c r="E10" s="407" t="s">
        <v>9</v>
      </c>
      <c r="F10" s="403" t="s">
        <v>212</v>
      </c>
      <c r="G10" s="406" t="s">
        <v>9</v>
      </c>
      <c r="H10" s="888" t="s">
        <v>212</v>
      </c>
      <c r="I10" s="346"/>
      <c r="J10" s="1396"/>
      <c r="K10" s="1404"/>
      <c r="L10" s="404" t="s">
        <v>9</v>
      </c>
      <c r="M10" s="403" t="s">
        <v>213</v>
      </c>
      <c r="N10" s="407" t="s">
        <v>9</v>
      </c>
      <c r="O10" s="402" t="s">
        <v>213</v>
      </c>
      <c r="P10" s="347"/>
      <c r="Q10" s="1396"/>
      <c r="R10" s="1404"/>
      <c r="S10" s="404" t="s">
        <v>9</v>
      </c>
      <c r="T10" s="403" t="s">
        <v>213</v>
      </c>
      <c r="U10" s="407" t="s">
        <v>9</v>
      </c>
      <c r="V10" s="402" t="s">
        <v>213</v>
      </c>
      <c r="W10" s="347"/>
      <c r="X10" s="1396"/>
      <c r="Y10" s="1404"/>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412788</v>
      </c>
      <c r="E12" s="352">
        <f>L12+S12+Z12</f>
        <v>256085</v>
      </c>
      <c r="F12" s="353">
        <f>E12/$D12*100</f>
        <v>62.037898388519039</v>
      </c>
      <c r="G12" s="352">
        <f>N12+U12+AB12</f>
        <v>156703</v>
      </c>
      <c r="H12" s="354">
        <f>G12/$D12*100</f>
        <v>37.962101611480954</v>
      </c>
      <c r="I12" s="350"/>
      <c r="J12" s="355">
        <v>118858</v>
      </c>
      <c r="K12" s="356">
        <v>28.793957188677965</v>
      </c>
      <c r="L12" s="357">
        <v>49875</v>
      </c>
      <c r="M12" s="353">
        <v>41.961836813676825</v>
      </c>
      <c r="N12" s="357">
        <v>68983</v>
      </c>
      <c r="O12" s="358">
        <v>58.038163186323175</v>
      </c>
      <c r="P12" s="350"/>
      <c r="Q12" s="355">
        <v>99496</v>
      </c>
      <c r="R12" s="356">
        <v>24.103413858930008</v>
      </c>
      <c r="S12" s="357">
        <v>65735</v>
      </c>
      <c r="T12" s="353">
        <v>66.067982632467633</v>
      </c>
      <c r="U12" s="357">
        <v>33761</v>
      </c>
      <c r="V12" s="358">
        <v>33.93201736753236</v>
      </c>
      <c r="W12" s="350"/>
      <c r="X12" s="355">
        <v>194434</v>
      </c>
      <c r="Y12" s="356">
        <v>47.102628952392031</v>
      </c>
      <c r="Z12" s="357">
        <v>140475</v>
      </c>
      <c r="AA12" s="353">
        <v>72.248166472941975</v>
      </c>
      <c r="AB12" s="357">
        <v>53959</v>
      </c>
      <c r="AC12" s="358">
        <f t="shared" ref="AC12:AC29" si="0">AB12/$X12*100</f>
        <v>27.751833527058022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57082</v>
      </c>
      <c r="E13" s="365">
        <f t="shared" ref="E13:E29" si="2">L13+S13+Z13</f>
        <v>36524</v>
      </c>
      <c r="F13" s="366">
        <f t="shared" ref="F13:H29" si="3">E13/$D13*100</f>
        <v>63.985144178550158</v>
      </c>
      <c r="G13" s="365">
        <f t="shared" ref="G13:G29" si="4">N13+U13+AB13</f>
        <v>20558</v>
      </c>
      <c r="H13" s="367">
        <f t="shared" si="3"/>
        <v>36.014855821449842</v>
      </c>
      <c r="I13" s="350"/>
      <c r="J13" s="368">
        <v>10885</v>
      </c>
      <c r="K13" s="369">
        <v>19.069058547352931</v>
      </c>
      <c r="L13" s="370">
        <v>4632</v>
      </c>
      <c r="M13" s="371">
        <v>42.553973357831879</v>
      </c>
      <c r="N13" s="370">
        <v>6253</v>
      </c>
      <c r="O13" s="372">
        <v>57.446026642168121</v>
      </c>
      <c r="P13" s="350"/>
      <c r="Q13" s="368">
        <v>11347</v>
      </c>
      <c r="R13" s="369">
        <v>19.878420517851509</v>
      </c>
      <c r="S13" s="370">
        <v>6987</v>
      </c>
      <c r="T13" s="371">
        <v>61.575746893452013</v>
      </c>
      <c r="U13" s="370">
        <v>4360</v>
      </c>
      <c r="V13" s="372">
        <v>38.424253106547987</v>
      </c>
      <c r="W13" s="350"/>
      <c r="X13" s="368">
        <v>34850</v>
      </c>
      <c r="Y13" s="369">
        <v>61.05252093479556</v>
      </c>
      <c r="Z13" s="370">
        <v>24905</v>
      </c>
      <c r="AA13" s="371">
        <v>71.463414634146332</v>
      </c>
      <c r="AB13" s="370">
        <v>9945</v>
      </c>
      <c r="AC13" s="372">
        <f t="shared" si="0"/>
        <v>28.536585365853657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50027</v>
      </c>
      <c r="E14" s="365">
        <f t="shared" si="2"/>
        <v>32104</v>
      </c>
      <c r="F14" s="366">
        <f t="shared" si="3"/>
        <v>64.173346392947806</v>
      </c>
      <c r="G14" s="365">
        <f t="shared" si="4"/>
        <v>17923</v>
      </c>
      <c r="H14" s="367">
        <f t="shared" si="3"/>
        <v>35.826653607052187</v>
      </c>
      <c r="I14" s="350"/>
      <c r="J14" s="368">
        <v>10725</v>
      </c>
      <c r="K14" s="369">
        <v>21.43842325144422</v>
      </c>
      <c r="L14" s="370">
        <v>4539</v>
      </c>
      <c r="M14" s="371">
        <v>42.321678321678327</v>
      </c>
      <c r="N14" s="370">
        <v>6186</v>
      </c>
      <c r="O14" s="372">
        <v>57.678321678321673</v>
      </c>
      <c r="P14" s="350"/>
      <c r="Q14" s="368">
        <v>11427</v>
      </c>
      <c r="R14" s="369">
        <v>22.841665500629659</v>
      </c>
      <c r="S14" s="370">
        <v>6880</v>
      </c>
      <c r="T14" s="371">
        <v>60.208278638312777</v>
      </c>
      <c r="U14" s="370">
        <v>4547</v>
      </c>
      <c r="V14" s="372">
        <v>39.79172136168723</v>
      </c>
      <c r="W14" s="350"/>
      <c r="X14" s="368">
        <v>27875</v>
      </c>
      <c r="Y14" s="369">
        <v>55.71991124792612</v>
      </c>
      <c r="Z14" s="370">
        <v>20685</v>
      </c>
      <c r="AA14" s="371">
        <v>74.206278026905821</v>
      </c>
      <c r="AB14" s="370">
        <v>7190</v>
      </c>
      <c r="AC14" s="372">
        <f t="shared" si="0"/>
        <v>25.793721973094168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45845</v>
      </c>
      <c r="E15" s="365">
        <f t="shared" si="2"/>
        <v>27723</v>
      </c>
      <c r="F15" s="366">
        <f t="shared" si="3"/>
        <v>60.471152797469742</v>
      </c>
      <c r="G15" s="365">
        <f t="shared" si="4"/>
        <v>18122</v>
      </c>
      <c r="H15" s="367">
        <f t="shared" si="3"/>
        <v>39.528847202530265</v>
      </c>
      <c r="I15" s="350"/>
      <c r="J15" s="368">
        <v>13163</v>
      </c>
      <c r="K15" s="369">
        <v>28.711964227287602</v>
      </c>
      <c r="L15" s="370">
        <v>5719</v>
      </c>
      <c r="M15" s="371">
        <v>43.447542353566817</v>
      </c>
      <c r="N15" s="370">
        <v>7444</v>
      </c>
      <c r="O15" s="372">
        <v>56.552457646433183</v>
      </c>
      <c r="P15" s="350"/>
      <c r="Q15" s="368">
        <v>10824</v>
      </c>
      <c r="R15" s="369">
        <v>23.609990184316722</v>
      </c>
      <c r="S15" s="370">
        <v>6433</v>
      </c>
      <c r="T15" s="371">
        <v>59.432742054693279</v>
      </c>
      <c r="U15" s="370">
        <v>4391</v>
      </c>
      <c r="V15" s="372">
        <v>40.567257945306729</v>
      </c>
      <c r="W15" s="350"/>
      <c r="X15" s="368">
        <v>21858</v>
      </c>
      <c r="Y15" s="369">
        <v>47.678045588395676</v>
      </c>
      <c r="Z15" s="370">
        <v>15571</v>
      </c>
      <c r="AA15" s="371">
        <v>71.237075670235157</v>
      </c>
      <c r="AB15" s="370">
        <v>6287</v>
      </c>
      <c r="AC15" s="372">
        <f t="shared" si="0"/>
        <v>28.762924329764843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73643</v>
      </c>
      <c r="E16" s="365">
        <f t="shared" si="2"/>
        <v>43201</v>
      </c>
      <c r="F16" s="366">
        <f t="shared" si="3"/>
        <v>58.662737802642475</v>
      </c>
      <c r="G16" s="365">
        <f t="shared" si="4"/>
        <v>30442</v>
      </c>
      <c r="H16" s="367">
        <f t="shared" si="3"/>
        <v>41.337262197357525</v>
      </c>
      <c r="I16" s="350"/>
      <c r="J16" s="368">
        <v>24806</v>
      </c>
      <c r="K16" s="369">
        <v>33.684124764064471</v>
      </c>
      <c r="L16" s="370">
        <v>10375</v>
      </c>
      <c r="M16" s="371">
        <v>41.824558574538415</v>
      </c>
      <c r="N16" s="370">
        <v>14431</v>
      </c>
      <c r="O16" s="372">
        <v>58.175441425461585</v>
      </c>
      <c r="P16" s="350"/>
      <c r="Q16" s="368">
        <v>17744</v>
      </c>
      <c r="R16" s="369">
        <v>24.094618633135532</v>
      </c>
      <c r="S16" s="370">
        <v>10701</v>
      </c>
      <c r="T16" s="371">
        <v>60.30770964833183</v>
      </c>
      <c r="U16" s="370">
        <v>7043</v>
      </c>
      <c r="V16" s="372">
        <v>39.69229035166817</v>
      </c>
      <c r="W16" s="350"/>
      <c r="X16" s="368">
        <v>31093</v>
      </c>
      <c r="Y16" s="369">
        <v>42.221256602799997</v>
      </c>
      <c r="Z16" s="370">
        <v>22125</v>
      </c>
      <c r="AA16" s="371">
        <v>71.157495256166982</v>
      </c>
      <c r="AB16" s="370">
        <v>8968</v>
      </c>
      <c r="AC16" s="372">
        <f t="shared" si="0"/>
        <v>28.842504743833018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24265</v>
      </c>
      <c r="E17" s="375">
        <f t="shared" si="2"/>
        <v>14942</v>
      </c>
      <c r="F17" s="376">
        <f t="shared" si="3"/>
        <v>61.578405110241086</v>
      </c>
      <c r="G17" s="375">
        <f t="shared" si="4"/>
        <v>9323</v>
      </c>
      <c r="H17" s="367">
        <f t="shared" si="3"/>
        <v>38.421594889758914</v>
      </c>
      <c r="I17" s="350"/>
      <c r="J17" s="377">
        <v>6793</v>
      </c>
      <c r="K17" s="378">
        <v>27.995054605398721</v>
      </c>
      <c r="L17" s="375">
        <v>2898</v>
      </c>
      <c r="M17" s="376">
        <v>42.661563374061537</v>
      </c>
      <c r="N17" s="375">
        <v>3895</v>
      </c>
      <c r="O17" s="372">
        <v>57.338436625938471</v>
      </c>
      <c r="P17" s="350"/>
      <c r="Q17" s="377">
        <v>5303</v>
      </c>
      <c r="R17" s="378">
        <v>21.854522975479085</v>
      </c>
      <c r="S17" s="375">
        <v>3020</v>
      </c>
      <c r="T17" s="376">
        <v>56.948896850839148</v>
      </c>
      <c r="U17" s="375">
        <v>2283</v>
      </c>
      <c r="V17" s="372">
        <v>43.051103149160852</v>
      </c>
      <c r="W17" s="350"/>
      <c r="X17" s="377">
        <v>12169</v>
      </c>
      <c r="Y17" s="378">
        <v>50.150422419122187</v>
      </c>
      <c r="Z17" s="375">
        <v>9024</v>
      </c>
      <c r="AA17" s="376">
        <v>74.155641383844198</v>
      </c>
      <c r="AB17" s="375">
        <v>3145</v>
      </c>
      <c r="AC17" s="372">
        <f t="shared" si="0"/>
        <v>25.844358616155805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160316</v>
      </c>
      <c r="E18" s="365">
        <f t="shared" si="2"/>
        <v>99866</v>
      </c>
      <c r="F18" s="366">
        <f t="shared" si="3"/>
        <v>62.293220888744727</v>
      </c>
      <c r="G18" s="365">
        <f t="shared" si="4"/>
        <v>60450</v>
      </c>
      <c r="H18" s="367">
        <f t="shared" si="3"/>
        <v>37.706779111255273</v>
      </c>
      <c r="I18" s="350"/>
      <c r="J18" s="368">
        <v>32270</v>
      </c>
      <c r="K18" s="369">
        <v>20.128995234412038</v>
      </c>
      <c r="L18" s="370">
        <v>13646</v>
      </c>
      <c r="M18" s="371">
        <v>42.286953827083977</v>
      </c>
      <c r="N18" s="370">
        <v>18624</v>
      </c>
      <c r="O18" s="372">
        <v>57.713046172916016</v>
      </c>
      <c r="P18" s="350"/>
      <c r="Q18" s="368">
        <v>29431</v>
      </c>
      <c r="R18" s="369">
        <v>18.35811771750792</v>
      </c>
      <c r="S18" s="370">
        <v>17027</v>
      </c>
      <c r="T18" s="371">
        <v>57.853963507865856</v>
      </c>
      <c r="U18" s="370">
        <v>12404</v>
      </c>
      <c r="V18" s="372">
        <v>42.146036492134144</v>
      </c>
      <c r="W18" s="350"/>
      <c r="X18" s="368">
        <v>98615</v>
      </c>
      <c r="Y18" s="369">
        <v>61.512887048080046</v>
      </c>
      <c r="Z18" s="370">
        <v>69193</v>
      </c>
      <c r="AA18" s="371">
        <v>70.164782233940073</v>
      </c>
      <c r="AB18" s="370">
        <v>29422</v>
      </c>
      <c r="AC18" s="372">
        <f t="shared" si="0"/>
        <v>29.83521776605993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98535</v>
      </c>
      <c r="E19" s="365">
        <f t="shared" si="2"/>
        <v>61523</v>
      </c>
      <c r="F19" s="366">
        <f t="shared" si="3"/>
        <v>62.437712487948446</v>
      </c>
      <c r="G19" s="365">
        <f t="shared" si="4"/>
        <v>37012</v>
      </c>
      <c r="H19" s="367">
        <f t="shared" si="3"/>
        <v>37.562287512051554</v>
      </c>
      <c r="I19" s="350"/>
      <c r="J19" s="368">
        <v>22899</v>
      </c>
      <c r="K19" s="369">
        <v>23.239458060587609</v>
      </c>
      <c r="L19" s="370">
        <v>9680</v>
      </c>
      <c r="M19" s="371">
        <v>42.272588322634178</v>
      </c>
      <c r="N19" s="370">
        <v>13219</v>
      </c>
      <c r="O19" s="372">
        <v>57.727411677365822</v>
      </c>
      <c r="P19" s="350"/>
      <c r="Q19" s="368">
        <v>19456</v>
      </c>
      <c r="R19" s="369">
        <v>19.745268178819707</v>
      </c>
      <c r="S19" s="370">
        <v>12155</v>
      </c>
      <c r="T19" s="371">
        <v>62.474300986842103</v>
      </c>
      <c r="U19" s="370">
        <v>7301</v>
      </c>
      <c r="V19" s="372">
        <v>37.52569901315789</v>
      </c>
      <c r="W19" s="350"/>
      <c r="X19" s="368">
        <v>56180</v>
      </c>
      <c r="Y19" s="369">
        <v>57.015273760592677</v>
      </c>
      <c r="Z19" s="370">
        <v>39688</v>
      </c>
      <c r="AA19" s="371">
        <v>70.644357422570309</v>
      </c>
      <c r="AB19" s="370">
        <v>16492</v>
      </c>
      <c r="AC19" s="372">
        <f t="shared" si="0"/>
        <v>29.355642577429691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375869</v>
      </c>
      <c r="E20" s="365">
        <f t="shared" si="2"/>
        <v>234706</v>
      </c>
      <c r="F20" s="366">
        <f t="shared" si="3"/>
        <v>62.443564114092943</v>
      </c>
      <c r="G20" s="365">
        <f t="shared" si="4"/>
        <v>141163</v>
      </c>
      <c r="H20" s="367">
        <f t="shared" si="3"/>
        <v>37.556435885907057</v>
      </c>
      <c r="I20" s="350"/>
      <c r="J20" s="368">
        <v>94142</v>
      </c>
      <c r="K20" s="369">
        <v>25.046492261931686</v>
      </c>
      <c r="L20" s="370">
        <v>41400</v>
      </c>
      <c r="M20" s="371">
        <v>43.97612117864503</v>
      </c>
      <c r="N20" s="370">
        <v>52742</v>
      </c>
      <c r="O20" s="372">
        <v>56.023878821354977</v>
      </c>
      <c r="P20" s="350"/>
      <c r="Q20" s="368">
        <v>86460</v>
      </c>
      <c r="R20" s="369">
        <v>23.002695087916269</v>
      </c>
      <c r="S20" s="370">
        <v>54111</v>
      </c>
      <c r="T20" s="371">
        <v>62.585010409437892</v>
      </c>
      <c r="U20" s="370">
        <v>32349</v>
      </c>
      <c r="V20" s="372">
        <v>37.414989590562108</v>
      </c>
      <c r="W20" s="350"/>
      <c r="X20" s="368">
        <v>195267</v>
      </c>
      <c r="Y20" s="369">
        <v>51.950812650152045</v>
      </c>
      <c r="Z20" s="370">
        <v>139195</v>
      </c>
      <c r="AA20" s="371">
        <v>71.284446424639086</v>
      </c>
      <c r="AB20" s="370">
        <v>56072</v>
      </c>
      <c r="AC20" s="372">
        <f t="shared" si="0"/>
        <v>28.715553575360914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213180</v>
      </c>
      <c r="E21" s="365">
        <f t="shared" si="2"/>
        <v>131273</v>
      </c>
      <c r="F21" s="366">
        <f t="shared" si="3"/>
        <v>61.578478281264658</v>
      </c>
      <c r="G21" s="365">
        <f t="shared" si="4"/>
        <v>81907</v>
      </c>
      <c r="H21" s="367">
        <f t="shared" si="3"/>
        <v>38.421521718735342</v>
      </c>
      <c r="I21" s="350"/>
      <c r="J21" s="368">
        <v>57217</v>
      </c>
      <c r="K21" s="369">
        <v>26.839759827375925</v>
      </c>
      <c r="L21" s="370">
        <v>23291</v>
      </c>
      <c r="M21" s="371">
        <v>40.706433402660046</v>
      </c>
      <c r="N21" s="370">
        <v>33926</v>
      </c>
      <c r="O21" s="372">
        <v>59.293566597339954</v>
      </c>
      <c r="P21" s="350"/>
      <c r="Q21" s="368">
        <v>46723</v>
      </c>
      <c r="R21" s="369">
        <v>21.91715920818088</v>
      </c>
      <c r="S21" s="370">
        <v>28915</v>
      </c>
      <c r="T21" s="371">
        <v>61.886009031954281</v>
      </c>
      <c r="U21" s="370">
        <v>17808</v>
      </c>
      <c r="V21" s="372">
        <v>38.113990968045719</v>
      </c>
      <c r="W21" s="350"/>
      <c r="X21" s="368">
        <v>109240</v>
      </c>
      <c r="Y21" s="369">
        <v>51.243080964443187</v>
      </c>
      <c r="Z21" s="370">
        <v>79067</v>
      </c>
      <c r="AA21" s="371">
        <v>72.379165140973996</v>
      </c>
      <c r="AB21" s="370">
        <v>30173</v>
      </c>
      <c r="AC21" s="372">
        <f t="shared" si="0"/>
        <v>27.620834859026001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58482</v>
      </c>
      <c r="E22" s="365">
        <f t="shared" si="2"/>
        <v>36959</v>
      </c>
      <c r="F22" s="366">
        <f t="shared" si="3"/>
        <v>63.197223077186138</v>
      </c>
      <c r="G22" s="365">
        <f t="shared" si="4"/>
        <v>21523</v>
      </c>
      <c r="H22" s="367">
        <f t="shared" si="3"/>
        <v>36.802776922813855</v>
      </c>
      <c r="I22" s="350"/>
      <c r="J22" s="368">
        <v>13555</v>
      </c>
      <c r="K22" s="369">
        <v>23.178071885366439</v>
      </c>
      <c r="L22" s="370">
        <v>5973</v>
      </c>
      <c r="M22" s="371">
        <v>44.064920693471045</v>
      </c>
      <c r="N22" s="370">
        <v>7582</v>
      </c>
      <c r="O22" s="372">
        <v>55.935079306528955</v>
      </c>
      <c r="P22" s="350"/>
      <c r="Q22" s="368">
        <v>12798</v>
      </c>
      <c r="R22" s="369">
        <v>21.883656509695289</v>
      </c>
      <c r="S22" s="370">
        <v>8086</v>
      </c>
      <c r="T22" s="371">
        <v>63.181747147991871</v>
      </c>
      <c r="U22" s="370">
        <v>4712</v>
      </c>
      <c r="V22" s="372">
        <v>36.818252852008129</v>
      </c>
      <c r="W22" s="350"/>
      <c r="X22" s="368">
        <v>32129</v>
      </c>
      <c r="Y22" s="369">
        <v>54.938271604938272</v>
      </c>
      <c r="Z22" s="370">
        <v>22900</v>
      </c>
      <c r="AA22" s="371">
        <v>71.275171963024064</v>
      </c>
      <c r="AB22" s="370">
        <v>9229</v>
      </c>
      <c r="AC22" s="372">
        <f t="shared" si="0"/>
        <v>28.724828036975943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84538</v>
      </c>
      <c r="E23" s="365">
        <f t="shared" si="2"/>
        <v>52453</v>
      </c>
      <c r="F23" s="366">
        <f t="shared" si="3"/>
        <v>62.046653575906696</v>
      </c>
      <c r="G23" s="365">
        <f t="shared" si="4"/>
        <v>32085</v>
      </c>
      <c r="H23" s="367">
        <f t="shared" si="3"/>
        <v>37.953346424093311</v>
      </c>
      <c r="I23" s="350"/>
      <c r="J23" s="368">
        <v>24766</v>
      </c>
      <c r="K23" s="369">
        <v>29.295701341408598</v>
      </c>
      <c r="L23" s="370">
        <v>9710</v>
      </c>
      <c r="M23" s="371">
        <v>39.206977307599125</v>
      </c>
      <c r="N23" s="370">
        <v>15056</v>
      </c>
      <c r="O23" s="372">
        <v>60.793022692400875</v>
      </c>
      <c r="P23" s="350"/>
      <c r="Q23" s="368">
        <v>14964</v>
      </c>
      <c r="R23" s="369">
        <v>17.700915564598169</v>
      </c>
      <c r="S23" s="370">
        <v>8740</v>
      </c>
      <c r="T23" s="371">
        <v>58.406843090082859</v>
      </c>
      <c r="U23" s="370">
        <v>6224</v>
      </c>
      <c r="V23" s="372">
        <v>41.593156909917134</v>
      </c>
      <c r="W23" s="350"/>
      <c r="X23" s="368">
        <v>44808</v>
      </c>
      <c r="Y23" s="369">
        <v>53.003383093993236</v>
      </c>
      <c r="Z23" s="370">
        <v>34003</v>
      </c>
      <c r="AA23" s="371">
        <v>75.886002499553655</v>
      </c>
      <c r="AB23" s="370">
        <v>10805</v>
      </c>
      <c r="AC23" s="372">
        <f t="shared" si="0"/>
        <v>24.113997500446349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253523</v>
      </c>
      <c r="E24" s="365">
        <f t="shared" si="2"/>
        <v>167008</v>
      </c>
      <c r="F24" s="366">
        <f t="shared" si="3"/>
        <v>65.874891035527355</v>
      </c>
      <c r="G24" s="365">
        <f t="shared" si="4"/>
        <v>86515</v>
      </c>
      <c r="H24" s="367">
        <f t="shared" si="3"/>
        <v>34.125108964472652</v>
      </c>
      <c r="I24" s="350"/>
      <c r="J24" s="368">
        <v>59606</v>
      </c>
      <c r="K24" s="369">
        <v>23.511081834784221</v>
      </c>
      <c r="L24" s="370">
        <v>27933</v>
      </c>
      <c r="M24" s="371">
        <v>46.862731939737614</v>
      </c>
      <c r="N24" s="370">
        <v>31673</v>
      </c>
      <c r="O24" s="372">
        <v>53.137268060262386</v>
      </c>
      <c r="P24" s="350"/>
      <c r="Q24" s="368">
        <v>49282</v>
      </c>
      <c r="R24" s="369">
        <v>19.438867479479178</v>
      </c>
      <c r="S24" s="370">
        <v>32323</v>
      </c>
      <c r="T24" s="371">
        <v>65.587841402540477</v>
      </c>
      <c r="U24" s="370">
        <v>16959</v>
      </c>
      <c r="V24" s="372">
        <v>34.412158597459516</v>
      </c>
      <c r="W24" s="350"/>
      <c r="X24" s="368">
        <v>144635</v>
      </c>
      <c r="Y24" s="369">
        <v>57.050050685736601</v>
      </c>
      <c r="Z24" s="370">
        <v>106752</v>
      </c>
      <c r="AA24" s="371">
        <v>73.807861167767143</v>
      </c>
      <c r="AB24" s="370">
        <v>37883</v>
      </c>
      <c r="AC24" s="372">
        <f t="shared" si="0"/>
        <v>26.192138832232864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66558</v>
      </c>
      <c r="E25" s="365">
        <f t="shared" si="2"/>
        <v>38059</v>
      </c>
      <c r="F25" s="366">
        <f t="shared" si="3"/>
        <v>57.181706181075157</v>
      </c>
      <c r="G25" s="365">
        <f t="shared" si="4"/>
        <v>28499</v>
      </c>
      <c r="H25" s="367">
        <f t="shared" si="3"/>
        <v>42.818293818924843</v>
      </c>
      <c r="I25" s="350"/>
      <c r="J25" s="368">
        <v>22852</v>
      </c>
      <c r="K25" s="369">
        <v>34.333964361909914</v>
      </c>
      <c r="L25" s="370">
        <v>8683</v>
      </c>
      <c r="M25" s="371">
        <v>37.996674251706636</v>
      </c>
      <c r="N25" s="370">
        <v>14169</v>
      </c>
      <c r="O25" s="372">
        <v>62.003325748293371</v>
      </c>
      <c r="P25" s="350"/>
      <c r="Q25" s="368">
        <v>15646</v>
      </c>
      <c r="R25" s="369">
        <v>23.507316926590342</v>
      </c>
      <c r="S25" s="370">
        <v>9772</v>
      </c>
      <c r="T25" s="371">
        <v>62.456857982871014</v>
      </c>
      <c r="U25" s="370">
        <v>5874</v>
      </c>
      <c r="V25" s="372">
        <v>37.543142017128979</v>
      </c>
      <c r="W25" s="350"/>
      <c r="X25" s="368">
        <v>28060</v>
      </c>
      <c r="Y25" s="369">
        <v>42.158718711499745</v>
      </c>
      <c r="Z25" s="370">
        <v>19604</v>
      </c>
      <c r="AA25" s="371">
        <v>69.864575908766923</v>
      </c>
      <c r="AB25" s="370">
        <v>8456</v>
      </c>
      <c r="AC25" s="372">
        <f t="shared" si="0"/>
        <v>30.13542409123307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21482</v>
      </c>
      <c r="E26" s="380">
        <f t="shared" si="2"/>
        <v>13444</v>
      </c>
      <c r="F26" s="381">
        <f t="shared" si="3"/>
        <v>62.582627315892367</v>
      </c>
      <c r="G26" s="380">
        <f t="shared" si="4"/>
        <v>8038</v>
      </c>
      <c r="H26" s="367">
        <f t="shared" si="3"/>
        <v>37.417372684107626</v>
      </c>
      <c r="I26" s="350"/>
      <c r="J26" s="377">
        <v>5173</v>
      </c>
      <c r="K26" s="378">
        <v>24.080625640070757</v>
      </c>
      <c r="L26" s="375">
        <v>2269</v>
      </c>
      <c r="M26" s="376">
        <v>43.862362265609903</v>
      </c>
      <c r="N26" s="375">
        <v>2904</v>
      </c>
      <c r="O26" s="372">
        <v>56.137637734390097</v>
      </c>
      <c r="P26" s="350"/>
      <c r="Q26" s="377">
        <v>3950</v>
      </c>
      <c r="R26" s="378">
        <v>18.387487198584861</v>
      </c>
      <c r="S26" s="375">
        <v>2190</v>
      </c>
      <c r="T26" s="376">
        <v>55.443037974683541</v>
      </c>
      <c r="U26" s="375">
        <v>1760</v>
      </c>
      <c r="V26" s="372">
        <v>44.556962025316452</v>
      </c>
      <c r="W26" s="350"/>
      <c r="X26" s="377">
        <v>12359</v>
      </c>
      <c r="Y26" s="378">
        <v>57.531887161344386</v>
      </c>
      <c r="Z26" s="375">
        <v>8985</v>
      </c>
      <c r="AA26" s="376">
        <v>72.70005663888665</v>
      </c>
      <c r="AB26" s="375">
        <v>3374</v>
      </c>
      <c r="AC26" s="372">
        <f t="shared" si="0"/>
        <v>27.29994336111336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116519</v>
      </c>
      <c r="E27" s="380">
        <f t="shared" si="2"/>
        <v>70675</v>
      </c>
      <c r="F27" s="381">
        <f t="shared" si="3"/>
        <v>60.655343763678026</v>
      </c>
      <c r="G27" s="380">
        <f t="shared" si="4"/>
        <v>45844</v>
      </c>
      <c r="H27" s="367">
        <f t="shared" si="3"/>
        <v>39.344656236321974</v>
      </c>
      <c r="I27" s="350"/>
      <c r="J27" s="377">
        <v>30771</v>
      </c>
      <c r="K27" s="378">
        <v>26.408568559634048</v>
      </c>
      <c r="L27" s="375">
        <v>12654</v>
      </c>
      <c r="M27" s="376">
        <v>41.123135419713371</v>
      </c>
      <c r="N27" s="375">
        <v>18117</v>
      </c>
      <c r="O27" s="372">
        <v>58.876864580286636</v>
      </c>
      <c r="P27" s="350"/>
      <c r="Q27" s="377">
        <v>23427</v>
      </c>
      <c r="R27" s="378">
        <v>20.10573382881762</v>
      </c>
      <c r="S27" s="375">
        <v>13375</v>
      </c>
      <c r="T27" s="376">
        <v>57.092243991975067</v>
      </c>
      <c r="U27" s="375">
        <v>10052</v>
      </c>
      <c r="V27" s="372">
        <v>42.907756008024926</v>
      </c>
      <c r="W27" s="350"/>
      <c r="X27" s="377">
        <v>62321</v>
      </c>
      <c r="Y27" s="378">
        <v>53.485697611548332</v>
      </c>
      <c r="Z27" s="375">
        <v>44646</v>
      </c>
      <c r="AA27" s="376">
        <v>71.638773447152644</v>
      </c>
      <c r="AB27" s="375">
        <v>17675</v>
      </c>
      <c r="AC27" s="372">
        <f t="shared" si="0"/>
        <v>28.361226552847356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14863</v>
      </c>
      <c r="E28" s="380">
        <f t="shared" si="2"/>
        <v>9230</v>
      </c>
      <c r="F28" s="381">
        <f t="shared" si="3"/>
        <v>62.100518064993601</v>
      </c>
      <c r="G28" s="380">
        <f t="shared" si="4"/>
        <v>5633</v>
      </c>
      <c r="H28" s="382">
        <f t="shared" si="3"/>
        <v>37.899481935006392</v>
      </c>
      <c r="I28" s="350"/>
      <c r="J28" s="377">
        <v>3473</v>
      </c>
      <c r="K28" s="378">
        <v>23.366749646773869</v>
      </c>
      <c r="L28" s="375">
        <v>1441</v>
      </c>
      <c r="M28" s="376">
        <v>41.491505902677801</v>
      </c>
      <c r="N28" s="375">
        <v>2032</v>
      </c>
      <c r="O28" s="383">
        <v>58.508494097322192</v>
      </c>
      <c r="P28" s="350"/>
      <c r="Q28" s="377">
        <v>2780</v>
      </c>
      <c r="R28" s="378">
        <v>18.704164704299266</v>
      </c>
      <c r="S28" s="375">
        <v>1646</v>
      </c>
      <c r="T28" s="376">
        <v>59.208633093525179</v>
      </c>
      <c r="U28" s="375">
        <v>1134</v>
      </c>
      <c r="V28" s="383">
        <v>40.791366906474821</v>
      </c>
      <c r="W28" s="350"/>
      <c r="X28" s="377">
        <v>8610</v>
      </c>
      <c r="Y28" s="378">
        <v>57.929085648926872</v>
      </c>
      <c r="Z28" s="375">
        <v>6143</v>
      </c>
      <c r="AA28" s="376">
        <v>71.347270615563303</v>
      </c>
      <c r="AB28" s="375">
        <v>2467</v>
      </c>
      <c r="AC28" s="383">
        <f t="shared" si="0"/>
        <v>28.652729384436704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5557</v>
      </c>
      <c r="E29" s="386">
        <f t="shared" si="2"/>
        <v>3063</v>
      </c>
      <c r="F29" s="387">
        <f t="shared" si="3"/>
        <v>55.119668886089613</v>
      </c>
      <c r="G29" s="386">
        <f t="shared" si="4"/>
        <v>2494</v>
      </c>
      <c r="H29" s="388">
        <f t="shared" si="3"/>
        <v>44.88033111391038</v>
      </c>
      <c r="I29" s="350"/>
      <c r="J29" s="389">
        <v>2957</v>
      </c>
      <c r="K29" s="390">
        <v>53.212164837142339</v>
      </c>
      <c r="L29" s="391">
        <v>1151</v>
      </c>
      <c r="M29" s="392">
        <v>38.924585728779171</v>
      </c>
      <c r="N29" s="391">
        <v>1806</v>
      </c>
      <c r="O29" s="393">
        <v>61.075414271220829</v>
      </c>
      <c r="P29" s="350"/>
      <c r="Q29" s="389">
        <v>1028</v>
      </c>
      <c r="R29" s="390">
        <v>18.499190210545258</v>
      </c>
      <c r="S29" s="391">
        <v>712</v>
      </c>
      <c r="T29" s="392">
        <v>69.260700389105054</v>
      </c>
      <c r="U29" s="391">
        <v>316</v>
      </c>
      <c r="V29" s="393">
        <v>30.739299610894943</v>
      </c>
      <c r="W29" s="350"/>
      <c r="X29" s="389">
        <v>1572</v>
      </c>
      <c r="Y29" s="390">
        <v>28.288644952312396</v>
      </c>
      <c r="Z29" s="391">
        <v>1200</v>
      </c>
      <c r="AA29" s="392">
        <v>76.335877862595424</v>
      </c>
      <c r="AB29" s="391">
        <v>372</v>
      </c>
      <c r="AC29" s="393">
        <f t="shared" si="0"/>
        <v>23.664122137404579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2133072</v>
      </c>
      <c r="E31" s="1236">
        <f>L31+S31+Z31</f>
        <v>1328838</v>
      </c>
      <c r="F31" s="1237">
        <f>E31/$D31*100</f>
        <v>62.296912621796174</v>
      </c>
      <c r="G31" s="1236">
        <f>N31+U31+AB31</f>
        <v>804234</v>
      </c>
      <c r="H31" s="1238">
        <f>G31/$D31*100</f>
        <v>37.703087378203833</v>
      </c>
      <c r="I31" s="320"/>
      <c r="J31" s="1239">
        <f>SUM(J12:J29)</f>
        <v>554911</v>
      </c>
      <c r="K31" s="1240">
        <f>J31/$D31*100</f>
        <v>26.014639918390003</v>
      </c>
      <c r="L31" s="1236">
        <f>SUM(L12:L29)</f>
        <v>235869</v>
      </c>
      <c r="M31" s="1237">
        <f>L31/$J31*100</f>
        <v>42.505735153925585</v>
      </c>
      <c r="N31" s="1236">
        <f>SUM(N12:N29)</f>
        <v>319042</v>
      </c>
      <c r="O31" s="1241">
        <f>N31/$J31*100</f>
        <v>57.494264846074415</v>
      </c>
      <c r="P31" s="320"/>
      <c r="Q31" s="1239">
        <f>SUM(Q12:Q29)</f>
        <v>462086</v>
      </c>
      <c r="R31" s="1240">
        <f>Q31/$D31*100</f>
        <v>21.662934959532542</v>
      </c>
      <c r="S31" s="1236">
        <f>SUM(S12:S29)</f>
        <v>288808</v>
      </c>
      <c r="T31" s="1237">
        <f>S31/$Q31*100</f>
        <v>62.500919742212488</v>
      </c>
      <c r="U31" s="1236">
        <f>SUM(U12:U29)</f>
        <v>173278</v>
      </c>
      <c r="V31" s="1241">
        <f>U31/$Q31*100</f>
        <v>37.499080257787512</v>
      </c>
      <c r="W31" s="320"/>
      <c r="X31" s="1239">
        <f>SUM(X12:X29)</f>
        <v>1116075</v>
      </c>
      <c r="Y31" s="1240">
        <f>X31/$D31*100</f>
        <v>52.322425122077455</v>
      </c>
      <c r="Z31" s="1236">
        <f>SUM(Z12:Z29)</f>
        <v>804161</v>
      </c>
      <c r="AA31" s="1237">
        <f>Z31/$X31*100</f>
        <v>72.052595031695901</v>
      </c>
      <c r="AB31" s="1236">
        <f>SUM(AB12:AB29)</f>
        <v>311914</v>
      </c>
      <c r="AC31" s="1241">
        <f>AB31/$X31*100</f>
        <v>27.947404968304102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29" s="396" customFormat="1" ht="5.25" customHeight="1" x14ac:dyDescent="0.2">
      <c r="B33" s="397" t="s">
        <v>47</v>
      </c>
      <c r="C33" s="398"/>
      <c r="I33" s="398"/>
    </row>
    <row r="34" spans="2:29" s="396" customFormat="1" ht="13.5" customHeight="1" x14ac:dyDescent="0.2">
      <c r="B34" s="1425"/>
      <c r="C34" s="1425"/>
      <c r="D34" s="1425"/>
      <c r="E34" s="1425"/>
      <c r="F34" s="1425"/>
      <c r="G34" s="1425"/>
      <c r="H34" s="1425"/>
      <c r="I34" s="1425"/>
      <c r="J34" s="1425"/>
      <c r="K34" s="1425"/>
      <c r="L34" s="1425"/>
      <c r="M34" s="1425"/>
      <c r="N34" s="1425"/>
      <c r="O34" s="1425"/>
    </row>
    <row r="35" spans="2:29" s="596" customFormat="1" ht="29.25" customHeight="1" x14ac:dyDescent="0.2">
      <c r="B35" s="1426"/>
      <c r="C35" s="1426"/>
      <c r="D35" s="1426"/>
      <c r="E35" s="1426"/>
      <c r="F35" s="1426"/>
      <c r="G35" s="1426"/>
      <c r="H35" s="1426"/>
      <c r="I35" s="1426"/>
      <c r="J35" s="1426"/>
      <c r="K35" s="1426"/>
      <c r="L35" s="1426"/>
      <c r="M35" s="1426"/>
    </row>
    <row r="36" spans="2:29" s="596" customFormat="1" ht="4.5" customHeight="1" x14ac:dyDescent="0.2">
      <c r="B36" s="1424"/>
      <c r="C36" s="1424"/>
      <c r="D36" s="1424"/>
      <c r="E36" s="1345"/>
      <c r="F36" s="1345"/>
      <c r="G36" s="1345"/>
    </row>
    <row r="37" spans="2:29" s="396" customFormat="1" x14ac:dyDescent="0.2">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29" s="396" customFormat="1" x14ac:dyDescent="0.2">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29" s="596" customFormat="1" x14ac:dyDescent="0.2"/>
    <row r="40" spans="2:29" s="396" customFormat="1" x14ac:dyDescent="0.2"/>
    <row r="41" spans="2:29" s="329" customFormat="1" x14ac:dyDescent="0.2"/>
    <row r="42" spans="2:29" s="329" customFormat="1" x14ac:dyDescent="0.2"/>
    <row r="43" spans="2:29" s="396" customFormat="1" x14ac:dyDescent="0.2"/>
    <row r="44" spans="2:29" s="396" customFormat="1" x14ac:dyDescent="0.2"/>
    <row r="45" spans="2:29" s="396" customFormat="1" x14ac:dyDescent="0.2"/>
    <row r="46" spans="2:29" s="396" customFormat="1" x14ac:dyDescent="0.2"/>
  </sheetData>
  <mergeCells count="30">
    <mergeCell ref="U9:V9"/>
    <mergeCell ref="X9:X10"/>
    <mergeCell ref="Y9:Y10"/>
    <mergeCell ref="Z9:AA9"/>
    <mergeCell ref="AB9:AC9"/>
    <mergeCell ref="B36:D36"/>
    <mergeCell ref="E9:F9"/>
    <mergeCell ref="G9:H9"/>
    <mergeCell ref="L9:M9"/>
    <mergeCell ref="D9:D10"/>
    <mergeCell ref="J9:J10"/>
    <mergeCell ref="K9:K10"/>
    <mergeCell ref="B34:O34"/>
    <mergeCell ref="B35:M35"/>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67"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79"/>
      <c r="C2" s="1379"/>
    </row>
    <row r="3" spans="1:38" s="345" customFormat="1" ht="4.5" customHeight="1" x14ac:dyDescent="0.2">
      <c r="B3" s="1380"/>
      <c r="C3" s="1380"/>
    </row>
    <row r="4" spans="1:38" s="492" customFormat="1" ht="17.25" customHeight="1" x14ac:dyDescent="0.2">
      <c r="A4" s="1417" t="s">
        <v>395</v>
      </c>
      <c r="B4" s="1417"/>
      <c r="C4" s="1417"/>
      <c r="D4" s="1417"/>
      <c r="E4" s="1417"/>
      <c r="F4" s="1417"/>
      <c r="G4" s="1417"/>
      <c r="H4" s="1417"/>
      <c r="I4" s="1417"/>
      <c r="J4" s="1417"/>
      <c r="K4" s="1417"/>
      <c r="L4" s="1417"/>
      <c r="M4" s="1417"/>
      <c r="N4" s="1417"/>
    </row>
    <row r="5" spans="1:38" s="492" customFormat="1" ht="17.25" customHeight="1" x14ac:dyDescent="0.2">
      <c r="B5" s="1418" t="str">
        <f>porsaad!$B$6</f>
        <v>Situación a 30 de septiembre de 2024</v>
      </c>
      <c r="C5" s="1418"/>
      <c r="D5" s="1418"/>
      <c r="E5" s="1418"/>
      <c r="F5" s="1418"/>
      <c r="G5" s="1418"/>
      <c r="H5" s="1418"/>
      <c r="I5" s="1418"/>
      <c r="J5" s="1418"/>
      <c r="K5" s="1418"/>
      <c r="L5" s="1418"/>
      <c r="M5" s="1418"/>
      <c r="N5" s="1418"/>
    </row>
    <row r="6" spans="1:38" s="492" customFormat="1" ht="6" customHeight="1" x14ac:dyDescent="0.2"/>
    <row r="7" spans="1:38" s="437" customFormat="1" ht="12.75" customHeight="1" x14ac:dyDescent="0.2">
      <c r="A7" s="488"/>
      <c r="B7" s="1383" t="s">
        <v>12</v>
      </c>
      <c r="D7" s="1386" t="s">
        <v>29</v>
      </c>
      <c r="E7" s="1387"/>
      <c r="F7" s="489"/>
      <c r="G7" s="1437"/>
      <c r="H7" s="1437"/>
      <c r="I7" s="489"/>
      <c r="J7" s="1437"/>
      <c r="K7" s="1437"/>
      <c r="L7" s="489"/>
      <c r="M7" s="1437"/>
      <c r="N7" s="1438"/>
      <c r="O7" s="488"/>
      <c r="P7" s="488"/>
      <c r="W7" s="490"/>
    </row>
    <row r="8" spans="1:38" s="437" customFormat="1" ht="33.75" customHeight="1" x14ac:dyDescent="0.2">
      <c r="A8" s="488"/>
      <c r="B8" s="1384"/>
      <c r="D8" s="1435"/>
      <c r="E8" s="1436"/>
      <c r="F8" s="491"/>
      <c r="G8" s="1392" t="s">
        <v>219</v>
      </c>
      <c r="H8" s="1394"/>
      <c r="J8" s="1392" t="s">
        <v>173</v>
      </c>
      <c r="K8" s="1394"/>
      <c r="M8" s="1392" t="s">
        <v>174</v>
      </c>
      <c r="N8" s="1394"/>
      <c r="O8" s="488"/>
      <c r="P8" s="488"/>
      <c r="W8" s="490"/>
    </row>
    <row r="9" spans="1:38" s="437" customFormat="1" ht="6" customHeight="1" x14ac:dyDescent="0.2">
      <c r="A9" s="488"/>
      <c r="B9" s="1384"/>
      <c r="D9" s="1439" t="s">
        <v>9</v>
      </c>
      <c r="E9" s="1428" t="s">
        <v>218</v>
      </c>
      <c r="G9" s="1433" t="s">
        <v>9</v>
      </c>
      <c r="H9" s="1431" t="s">
        <v>218</v>
      </c>
      <c r="J9" s="1433" t="s">
        <v>9</v>
      </c>
      <c r="K9" s="1431" t="s">
        <v>218</v>
      </c>
      <c r="M9" s="1433" t="s">
        <v>9</v>
      </c>
      <c r="N9" s="1431" t="s">
        <v>218</v>
      </c>
      <c r="O9" s="488"/>
      <c r="P9" s="488"/>
      <c r="W9" s="490"/>
    </row>
    <row r="10" spans="1:38" s="437" customFormat="1" ht="27.75" customHeight="1" x14ac:dyDescent="0.2">
      <c r="A10" s="488"/>
      <c r="B10" s="1385"/>
      <c r="D10" s="1440"/>
      <c r="E10" s="1429"/>
      <c r="F10" s="493"/>
      <c r="G10" s="1434"/>
      <c r="H10" s="1432"/>
      <c r="I10" s="494"/>
      <c r="J10" s="1434"/>
      <c r="K10" s="1432"/>
      <c r="L10" s="494"/>
      <c r="M10" s="1434"/>
      <c r="N10" s="143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412788</v>
      </c>
      <c r="E12" s="498">
        <f>D12/'20pobl'!D12*100</f>
        <v>4.8087247340941381</v>
      </c>
      <c r="F12" s="350"/>
      <c r="G12" s="355">
        <v>118858</v>
      </c>
      <c r="H12" s="498">
        <v>1.6940733657568221</v>
      </c>
      <c r="I12" s="350"/>
      <c r="J12" s="355">
        <v>99496</v>
      </c>
      <c r="K12" s="498">
        <v>8.6823956696228723</v>
      </c>
      <c r="L12" s="350"/>
      <c r="M12" s="355">
        <v>194434</v>
      </c>
      <c r="N12" s="498">
        <f>M12/'20pobl'!X12*100</f>
        <v>46.064692517454844</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57082</v>
      </c>
      <c r="E13" s="500">
        <f>D13/'20pobl'!D13*100</f>
        <v>4.2557569621461147</v>
      </c>
      <c r="F13" s="350"/>
      <c r="G13" s="368">
        <v>10885</v>
      </c>
      <c r="H13" s="501">
        <v>1.0423858905863506</v>
      </c>
      <c r="I13" s="350"/>
      <c r="J13" s="368">
        <v>11347</v>
      </c>
      <c r="K13" s="501">
        <v>5.645470240257124</v>
      </c>
      <c r="L13" s="350"/>
      <c r="M13" s="368">
        <v>34850</v>
      </c>
      <c r="N13" s="501">
        <f>M13/'20pobl'!X13*100</f>
        <v>36.280541761662342</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50027</v>
      </c>
      <c r="E14" s="500">
        <f>D14/'20pobl'!D14*100</f>
        <v>4.9725662485338846</v>
      </c>
      <c r="F14" s="350"/>
      <c r="G14" s="368">
        <v>10725</v>
      </c>
      <c r="H14" s="501">
        <v>1.4714457211456011</v>
      </c>
      <c r="I14" s="350"/>
      <c r="J14" s="368">
        <v>11427</v>
      </c>
      <c r="K14" s="501">
        <v>5.9117811394160125</v>
      </c>
      <c r="L14" s="350"/>
      <c r="M14" s="368">
        <v>27875</v>
      </c>
      <c r="N14" s="501">
        <f>M14/'20pobl'!X14*100</f>
        <v>33.226848485570905</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45845</v>
      </c>
      <c r="E15" s="500">
        <f>D15/'20pobl'!D15*100</f>
        <v>3.7891373379419555</v>
      </c>
      <c r="F15" s="350"/>
      <c r="G15" s="368">
        <v>13163</v>
      </c>
      <c r="H15" s="501">
        <v>1.3028545411354819</v>
      </c>
      <c r="I15" s="350"/>
      <c r="J15" s="368">
        <v>10824</v>
      </c>
      <c r="K15" s="501">
        <v>7.361462498979841</v>
      </c>
      <c r="L15" s="350"/>
      <c r="M15" s="368">
        <v>21858</v>
      </c>
      <c r="N15" s="501">
        <f>M15/'20pobl'!X15*100</f>
        <v>41.594671741198859</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73643</v>
      </c>
      <c r="E16" s="500">
        <f>D16/'20pobl'!D16*100</f>
        <v>3.3277210829022477</v>
      </c>
      <c r="F16" s="350"/>
      <c r="G16" s="368">
        <v>24806</v>
      </c>
      <c r="H16" s="501">
        <v>1.3581396673034145</v>
      </c>
      <c r="I16" s="350"/>
      <c r="J16" s="368">
        <v>17744</v>
      </c>
      <c r="K16" s="501">
        <v>6.1574123876976676</v>
      </c>
      <c r="L16" s="350"/>
      <c r="M16" s="368">
        <v>31093</v>
      </c>
      <c r="N16" s="501">
        <f>M16/'20pobl'!X16*100</f>
        <v>31.606928660011789</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24265</v>
      </c>
      <c r="E17" s="502">
        <f>D17/'20pobl'!D17*100</f>
        <v>4.1239864239012762</v>
      </c>
      <c r="F17" s="350"/>
      <c r="G17" s="377">
        <v>6793</v>
      </c>
      <c r="H17" s="502">
        <v>1.5088380192530664</v>
      </c>
      <c r="I17" s="350"/>
      <c r="J17" s="377">
        <v>5303</v>
      </c>
      <c r="K17" s="502">
        <v>5.4392532950407713</v>
      </c>
      <c r="L17" s="350"/>
      <c r="M17" s="377">
        <v>12169</v>
      </c>
      <c r="N17" s="502">
        <f>M17/'20pobl'!X17*100</f>
        <v>29.915433403805498</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160316</v>
      </c>
      <c r="E18" s="500">
        <f>D18/'20pobl'!D18*100</f>
        <v>6.7255022962172717</v>
      </c>
      <c r="F18" s="350"/>
      <c r="G18" s="368">
        <v>32270</v>
      </c>
      <c r="H18" s="501">
        <v>1.8412990772963316</v>
      </c>
      <c r="I18" s="350"/>
      <c r="J18" s="368">
        <v>29431</v>
      </c>
      <c r="K18" s="501">
        <v>7.1133873606918332</v>
      </c>
      <c r="L18" s="350"/>
      <c r="M18" s="368">
        <v>98615</v>
      </c>
      <c r="N18" s="501">
        <f>M18/'20pobl'!X18*100</f>
        <v>45.362128843809657</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98535</v>
      </c>
      <c r="E19" s="500">
        <f>D19/'20pobl'!D19*100</f>
        <v>4.7279718783198001</v>
      </c>
      <c r="F19" s="350"/>
      <c r="G19" s="368">
        <v>22899</v>
      </c>
      <c r="H19" s="501">
        <v>1.3633197392313876</v>
      </c>
      <c r="I19" s="350"/>
      <c r="J19" s="368">
        <v>19456</v>
      </c>
      <c r="K19" s="501">
        <v>7.1155323117434079</v>
      </c>
      <c r="L19" s="350"/>
      <c r="M19" s="368">
        <v>56180</v>
      </c>
      <c r="N19" s="501">
        <f>M19/'20pobl'!X19*100</f>
        <v>42.883532051967087</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375869</v>
      </c>
      <c r="E20" s="500">
        <f>D20/'20pobl'!D20*100</f>
        <v>4.7566535049581988</v>
      </c>
      <c r="F20" s="350"/>
      <c r="G20" s="368">
        <v>94142</v>
      </c>
      <c r="H20" s="501">
        <v>1.4772472817673994</v>
      </c>
      <c r="I20" s="350"/>
      <c r="J20" s="368">
        <v>86460</v>
      </c>
      <c r="K20" s="501">
        <v>8.0339869426804871</v>
      </c>
      <c r="L20" s="350"/>
      <c r="M20" s="368">
        <v>195267</v>
      </c>
      <c r="N20" s="501">
        <f>M20/'20pobl'!X20*100</f>
        <v>43.10663022698273</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213180</v>
      </c>
      <c r="E21" s="500">
        <f>D21/'20pobl'!D21*100</f>
        <v>4.0868870891521505</v>
      </c>
      <c r="F21" s="350"/>
      <c r="G21" s="368">
        <v>57217</v>
      </c>
      <c r="H21" s="501">
        <v>1.3725510421691762</v>
      </c>
      <c r="I21" s="350"/>
      <c r="J21" s="368">
        <v>46723</v>
      </c>
      <c r="K21" s="501">
        <v>6.1862153702752369</v>
      </c>
      <c r="L21" s="350"/>
      <c r="M21" s="368">
        <v>109240</v>
      </c>
      <c r="N21" s="501">
        <f>M21/'20pobl'!X21*100</f>
        <v>37.377933196011739</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58482</v>
      </c>
      <c r="E22" s="500">
        <f>D22/'20pobl'!D22*100</f>
        <v>5.5469664404831232</v>
      </c>
      <c r="F22" s="350"/>
      <c r="G22" s="368">
        <v>13555</v>
      </c>
      <c r="H22" s="501">
        <v>1.6449464163710699</v>
      </c>
      <c r="I22" s="350"/>
      <c r="J22" s="368">
        <v>12798</v>
      </c>
      <c r="K22" s="501">
        <v>8.1408070836089763</v>
      </c>
      <c r="L22" s="350"/>
      <c r="M22" s="368">
        <v>32129</v>
      </c>
      <c r="N22" s="501">
        <f>M22/'20pobl'!X22*100</f>
        <v>43.976785885380309</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84538</v>
      </c>
      <c r="E23" s="500">
        <f>D23/'20pobl'!D23*100</f>
        <v>3.1317051341323183</v>
      </c>
      <c r="F23" s="350"/>
      <c r="G23" s="368">
        <v>24766</v>
      </c>
      <c r="H23" s="501">
        <v>1.2448841924941012</v>
      </c>
      <c r="I23" s="350"/>
      <c r="J23" s="368">
        <v>14964</v>
      </c>
      <c r="K23" s="501">
        <v>3.1625933096061343</v>
      </c>
      <c r="L23" s="350"/>
      <c r="M23" s="368">
        <v>44808</v>
      </c>
      <c r="N23" s="501">
        <f>M23/'20pobl'!X23*100</f>
        <v>18.918622227101153</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253523</v>
      </c>
      <c r="E24" s="500">
        <f>D24/'20pobl'!D24*100</f>
        <v>3.6892691878799804</v>
      </c>
      <c r="F24" s="350"/>
      <c r="G24" s="368">
        <v>59606</v>
      </c>
      <c r="H24" s="501">
        <v>1.0633741067709239</v>
      </c>
      <c r="I24" s="350"/>
      <c r="J24" s="368">
        <v>49282</v>
      </c>
      <c r="K24" s="501">
        <v>5.5323925953367237</v>
      </c>
      <c r="L24" s="350"/>
      <c r="M24" s="368">
        <v>144635</v>
      </c>
      <c r="N24" s="501">
        <f>M24/'20pobl'!X24*100</f>
        <v>38.492553519912285</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66558</v>
      </c>
      <c r="E25" s="500">
        <f>D25/'20pobl'!D25*100</f>
        <v>4.2893821712040792</v>
      </c>
      <c r="F25" s="350"/>
      <c r="G25" s="368">
        <v>22852</v>
      </c>
      <c r="H25" s="501">
        <v>1.7605018031045292</v>
      </c>
      <c r="I25" s="350"/>
      <c r="J25" s="368">
        <v>15646</v>
      </c>
      <c r="K25" s="501">
        <v>8.5804852366954769</v>
      </c>
      <c r="L25" s="350"/>
      <c r="M25" s="368">
        <v>28060</v>
      </c>
      <c r="N25" s="501">
        <f>M25/'20pobl'!X25*100</f>
        <v>39.349871685201023</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21482</v>
      </c>
      <c r="E26" s="504">
        <f>D26/'20pobl'!D26*100</f>
        <v>3.1959890203896424</v>
      </c>
      <c r="F26" s="350"/>
      <c r="G26" s="377">
        <v>5173</v>
      </c>
      <c r="H26" s="502">
        <v>0.96742039306479455</v>
      </c>
      <c r="I26" s="350"/>
      <c r="J26" s="377">
        <v>3950</v>
      </c>
      <c r="K26" s="502">
        <v>4.1275248435197858</v>
      </c>
      <c r="L26" s="350"/>
      <c r="M26" s="377">
        <v>12359</v>
      </c>
      <c r="N26" s="502">
        <f>M26/'20pobl'!X26*100</f>
        <v>29.613034623217921</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116519</v>
      </c>
      <c r="E27" s="504">
        <f>D27/'20pobl'!D27*100</f>
        <v>5.2573611358018901</v>
      </c>
      <c r="F27" s="350"/>
      <c r="G27" s="377">
        <v>30771</v>
      </c>
      <c r="H27" s="502">
        <v>1.8142657857219506</v>
      </c>
      <c r="I27" s="350"/>
      <c r="J27" s="377">
        <v>23427</v>
      </c>
      <c r="K27" s="502">
        <v>6.4837981157767715</v>
      </c>
      <c r="L27" s="350"/>
      <c r="M27" s="377">
        <v>62321</v>
      </c>
      <c r="N27" s="502">
        <f>M27/'20pobl'!X27*100</f>
        <v>39.213354474982381</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14863</v>
      </c>
      <c r="E28" s="504">
        <f>D28/'20pobl'!D28*100</f>
        <v>4.6117996040734512</v>
      </c>
      <c r="F28" s="350"/>
      <c r="G28" s="377">
        <v>3473</v>
      </c>
      <c r="H28" s="502">
        <v>1.3776224608391081</v>
      </c>
      <c r="I28" s="350"/>
      <c r="J28" s="377">
        <v>2780</v>
      </c>
      <c r="K28" s="502">
        <v>5.7795056235837095</v>
      </c>
      <c r="L28" s="350"/>
      <c r="M28" s="377">
        <v>8610</v>
      </c>
      <c r="N28" s="502">
        <f>M28/'20pobl'!X28*100</f>
        <v>38.994565217391305</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5557</v>
      </c>
      <c r="E29" s="506">
        <f>D29/'20pobl'!D29*100</f>
        <v>3.2970423329081253</v>
      </c>
      <c r="F29" s="350"/>
      <c r="G29" s="389">
        <v>2957</v>
      </c>
      <c r="H29" s="507">
        <v>1.9987968013843542</v>
      </c>
      <c r="I29" s="350"/>
      <c r="J29" s="389">
        <v>1028</v>
      </c>
      <c r="K29" s="507">
        <v>6.5298862986724258</v>
      </c>
      <c r="L29" s="350"/>
      <c r="M29" s="389">
        <v>1572</v>
      </c>
      <c r="N29" s="507">
        <f>M29/'20pobl'!X29*100</f>
        <v>32.32572486119679</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2" t="s">
        <v>0</v>
      </c>
      <c r="C31" s="320"/>
      <c r="D31" s="1248">
        <f>G31+J31+M31</f>
        <v>2133072</v>
      </c>
      <c r="E31" s="1249">
        <f>D31/'20pobl'!D31*100</f>
        <v>4.4360112009973269</v>
      </c>
      <c r="F31" s="320"/>
      <c r="G31" s="1248">
        <f>SUM(G12:G29)</f>
        <v>554911</v>
      </c>
      <c r="H31" s="1249">
        <f>G31/'20pobl'!J31*100</f>
        <v>1.4451716169128865</v>
      </c>
      <c r="I31" s="320"/>
      <c r="J31" s="1248">
        <f>SUM(J12:J29)</f>
        <v>462086</v>
      </c>
      <c r="K31" s="1249">
        <f>J31/'20pobl'!Q31*100</f>
        <v>6.7795083335754143</v>
      </c>
      <c r="L31" s="320"/>
      <c r="M31" s="1248">
        <f>SUM(M12:M29)</f>
        <v>1116075</v>
      </c>
      <c r="N31" s="1249">
        <f>M31/'20pobl'!X31*100</f>
        <v>38.86252574121108</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hidden="1" customHeight="1" x14ac:dyDescent="0.2">
      <c r="B33" s="397" t="s">
        <v>47</v>
      </c>
      <c r="C33" s="509"/>
      <c r="F33" s="509"/>
    </row>
    <row r="34" spans="2:14" s="496" customFormat="1" ht="13.5" customHeight="1" x14ac:dyDescent="0.2">
      <c r="B34" s="1422" t="str">
        <f>'20pobl'!B34:H34</f>
        <v xml:space="preserve">(1) Cifras INE de población referidas al 01/01/2023. Publicado Censo de Población Anual el 13/12/2023 </v>
      </c>
      <c r="C34" s="1430"/>
      <c r="D34" s="1430"/>
      <c r="E34" s="1430"/>
      <c r="F34" s="1430"/>
      <c r="G34" s="1430"/>
      <c r="H34" s="1430"/>
      <c r="I34" s="1430"/>
      <c r="J34" s="1430"/>
      <c r="K34" s="1430"/>
      <c r="L34" s="1430"/>
      <c r="M34" s="1430"/>
      <c r="N34" s="1430"/>
    </row>
    <row r="35" spans="2:14" ht="29.25" customHeight="1" x14ac:dyDescent="0.2">
      <c r="B35" s="1427"/>
      <c r="C35" s="1427"/>
      <c r="D35" s="1427"/>
      <c r="E35" s="510"/>
    </row>
    <row r="36" spans="2:14" ht="4.5" customHeight="1" x14ac:dyDescent="0.2">
      <c r="B36" s="1416"/>
      <c r="C36" s="1416"/>
      <c r="D36" s="1416"/>
      <c r="E36" s="45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43"/>
      <c r="C2" s="1443"/>
      <c r="D2" s="1443"/>
      <c r="E2" s="1443"/>
      <c r="F2" s="1443"/>
      <c r="G2" s="1443"/>
      <c r="H2" s="1443"/>
      <c r="I2" s="1443"/>
      <c r="O2" s="37"/>
    </row>
    <row r="3" spans="1:50" s="38" customFormat="1" ht="4.5" customHeight="1" x14ac:dyDescent="0.2">
      <c r="B3" s="1444"/>
      <c r="C3" s="1444"/>
      <c r="D3" s="1444"/>
      <c r="E3" s="1444"/>
      <c r="F3" s="1444"/>
      <c r="G3" s="1444"/>
      <c r="H3" s="1444"/>
      <c r="I3" s="1444"/>
      <c r="O3" s="37"/>
    </row>
    <row r="4" spans="1:50" s="38" customFormat="1" ht="17.25" customHeight="1" x14ac:dyDescent="0.2">
      <c r="A4" s="1444" t="s">
        <v>192</v>
      </c>
      <c r="B4" s="1444"/>
      <c r="C4" s="1444"/>
      <c r="D4" s="1444"/>
      <c r="E4" s="1444"/>
      <c r="F4" s="1444"/>
      <c r="G4" s="1444"/>
      <c r="H4" s="1444"/>
      <c r="I4" s="1444"/>
      <c r="J4" s="1444"/>
      <c r="K4" s="1444"/>
      <c r="L4" s="1444"/>
      <c r="M4" s="1444"/>
      <c r="N4" s="1444"/>
      <c r="O4" s="1444"/>
      <c r="P4" s="1444"/>
      <c r="Q4" s="1444"/>
      <c r="R4" s="1444"/>
      <c r="S4" s="1444"/>
      <c r="T4" s="1444"/>
      <c r="U4" s="1444"/>
      <c r="V4" s="1444"/>
      <c r="W4" s="1444"/>
      <c r="X4" s="1444"/>
      <c r="Y4" s="1444"/>
      <c r="Z4" s="1444"/>
    </row>
    <row r="5" spans="1:50" s="38" customFormat="1" ht="17.25" customHeight="1" x14ac:dyDescent="0.2">
      <c r="B5" s="1455" t="e">
        <f>#REF!</f>
        <v>#REF!</v>
      </c>
      <c r="C5" s="1455"/>
      <c r="D5" s="1455"/>
      <c r="E5" s="1455"/>
      <c r="F5" s="1455"/>
      <c r="G5" s="1455"/>
      <c r="H5" s="1455"/>
      <c r="I5" s="1455"/>
      <c r="J5" s="1455"/>
      <c r="K5" s="1455"/>
      <c r="L5" s="1455"/>
      <c r="M5" s="1455"/>
      <c r="N5" s="1455"/>
      <c r="O5" s="1455"/>
      <c r="P5" s="1455"/>
      <c r="Q5" s="1455"/>
      <c r="R5" s="1455"/>
      <c r="S5" s="1455"/>
      <c r="T5" s="1455"/>
      <c r="U5" s="1455"/>
      <c r="V5" s="1455"/>
      <c r="W5" s="1455"/>
      <c r="X5" s="1455"/>
      <c r="Y5" s="1455"/>
      <c r="Z5" s="1455"/>
    </row>
    <row r="6" spans="1:50" s="38" customFormat="1" ht="6" customHeight="1" x14ac:dyDescent="0.2">
      <c r="O6" s="37"/>
    </row>
    <row r="7" spans="1:50" s="41" customFormat="1" ht="12.75" customHeight="1" x14ac:dyDescent="0.2">
      <c r="A7" s="39"/>
      <c r="B7" s="1445" t="s">
        <v>12</v>
      </c>
      <c r="C7" s="40"/>
      <c r="D7" s="1451" t="s">
        <v>109</v>
      </c>
      <c r="E7" s="1448"/>
      <c r="F7" s="181"/>
      <c r="G7" s="1448"/>
      <c r="H7" s="1448"/>
      <c r="I7" s="181"/>
      <c r="J7" s="1448"/>
      <c r="K7" s="1448"/>
      <c r="L7" s="181"/>
      <c r="M7" s="1448"/>
      <c r="N7" s="1449"/>
      <c r="O7" s="40"/>
      <c r="P7" s="1451" t="s">
        <v>13</v>
      </c>
      <c r="Q7" s="1448"/>
      <c r="R7" s="181"/>
      <c r="S7" s="1448"/>
      <c r="T7" s="1448"/>
      <c r="U7" s="181"/>
      <c r="V7" s="1448"/>
      <c r="W7" s="1448"/>
      <c r="X7" s="181"/>
      <c r="Y7" s="1448"/>
      <c r="Z7" s="1449"/>
      <c r="AA7" s="116"/>
      <c r="AB7" s="116"/>
      <c r="AC7" s="117"/>
      <c r="AD7" s="117"/>
      <c r="AE7" s="117"/>
      <c r="AF7" s="117"/>
      <c r="AG7" s="117"/>
      <c r="AH7" s="117"/>
      <c r="AI7" s="118"/>
    </row>
    <row r="8" spans="1:50" s="41" customFormat="1" ht="33.75" customHeight="1" x14ac:dyDescent="0.2">
      <c r="A8" s="39"/>
      <c r="B8" s="1446"/>
      <c r="C8" s="40"/>
      <c r="D8" s="1452"/>
      <c r="E8" s="1453"/>
      <c r="F8" s="40"/>
      <c r="G8" s="1451" t="s">
        <v>169</v>
      </c>
      <c r="H8" s="1449"/>
      <c r="I8" s="40"/>
      <c r="J8" s="1451" t="s">
        <v>175</v>
      </c>
      <c r="K8" s="1449"/>
      <c r="L8" s="40"/>
      <c r="M8" s="1451" t="s">
        <v>170</v>
      </c>
      <c r="N8" s="1449"/>
      <c r="O8" s="40"/>
      <c r="P8" s="1452"/>
      <c r="Q8" s="1454"/>
      <c r="R8" s="130"/>
      <c r="S8" s="1451" t="s">
        <v>172</v>
      </c>
      <c r="T8" s="1449"/>
      <c r="U8" s="40"/>
      <c r="V8" s="1451" t="s">
        <v>173</v>
      </c>
      <c r="W8" s="1449"/>
      <c r="X8" s="40"/>
      <c r="Y8" s="1451" t="s">
        <v>174</v>
      </c>
      <c r="Z8" s="1449"/>
      <c r="AA8" s="116"/>
      <c r="AB8" s="116"/>
      <c r="AC8" s="117"/>
      <c r="AD8" s="117"/>
      <c r="AE8" s="117"/>
      <c r="AF8" s="117"/>
      <c r="AG8" s="117"/>
      <c r="AH8" s="117"/>
      <c r="AI8" s="118"/>
    </row>
    <row r="9" spans="1:50" s="46" customFormat="1" ht="36.75" customHeight="1" x14ac:dyDescent="0.2">
      <c r="A9" s="42"/>
      <c r="B9" s="1447"/>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50" t="s">
        <v>217</v>
      </c>
      <c r="C33" s="1450"/>
      <c r="D33" s="1450"/>
      <c r="E33" s="1450"/>
      <c r="F33" s="1450"/>
      <c r="G33" s="1450"/>
      <c r="H33" s="1450"/>
      <c r="I33" s="1450"/>
      <c r="J33" s="1450"/>
      <c r="K33" s="1450"/>
      <c r="L33" s="1450"/>
      <c r="M33" s="1450"/>
      <c r="O33" s="86"/>
    </row>
    <row r="34" spans="2:19" ht="29.25" customHeight="1" x14ac:dyDescent="0.2">
      <c r="B34" s="1442"/>
      <c r="C34" s="1442"/>
      <c r="D34" s="1442"/>
      <c r="E34" s="1442"/>
      <c r="F34" s="1442"/>
      <c r="G34" s="1442"/>
      <c r="H34" s="1442"/>
      <c r="I34" s="1442"/>
      <c r="J34" s="1442"/>
      <c r="K34" s="1442"/>
      <c r="L34" s="1442"/>
      <c r="M34" s="1442"/>
      <c r="N34" s="1442"/>
      <c r="O34" s="1442"/>
      <c r="P34" s="1442"/>
      <c r="Q34" s="89"/>
      <c r="R34" s="89"/>
      <c r="S34" s="89"/>
    </row>
    <row r="35" spans="2:19" ht="4.5" customHeight="1" x14ac:dyDescent="0.2">
      <c r="B35" s="1441"/>
      <c r="C35" s="1441"/>
      <c r="D35" s="1441"/>
      <c r="E35" s="1441"/>
      <c r="F35" s="1441"/>
      <c r="G35" s="1441"/>
      <c r="H35" s="1441"/>
      <c r="I35" s="1441"/>
      <c r="J35" s="1441"/>
      <c r="K35" s="1441"/>
      <c r="L35" s="1441"/>
      <c r="M35" s="1441"/>
      <c r="N35" s="1441"/>
      <c r="O35" s="1441"/>
      <c r="P35" s="1441"/>
      <c r="Q35" s="89"/>
      <c r="R35" s="89"/>
      <c r="S35" s="89"/>
    </row>
    <row r="38" spans="2:19" x14ac:dyDescent="0.2">
      <c r="L38" s="90"/>
      <c r="M38" s="90"/>
      <c r="N38" s="90"/>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8" zoomScale="80" zoomScaleNormal="80" workbookViewId="0">
      <selection activeCell="AC36" sqref="AC36"/>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379"/>
      <c r="C2" s="1379"/>
      <c r="D2" s="1379"/>
      <c r="E2" s="1379"/>
      <c r="F2" s="1379"/>
      <c r="G2" s="1379"/>
      <c r="H2" s="1379"/>
      <c r="I2" s="1379"/>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380"/>
      <c r="C3" s="1380"/>
      <c r="D3" s="1380"/>
      <c r="E3" s="1380"/>
      <c r="F3" s="1380"/>
      <c r="G3" s="1380"/>
      <c r="H3" s="1380"/>
      <c r="I3" s="1380"/>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17" t="s">
        <v>396</v>
      </c>
      <c r="B4" s="1417"/>
      <c r="C4" s="1417"/>
      <c r="D4" s="1417"/>
      <c r="E4" s="1417"/>
      <c r="F4" s="1417"/>
      <c r="G4" s="1417"/>
      <c r="H4" s="1417"/>
      <c r="I4" s="1417"/>
      <c r="J4" s="1417"/>
      <c r="K4" s="1417"/>
      <c r="L4" s="1417"/>
      <c r="M4" s="1417"/>
      <c r="N4" s="1417"/>
      <c r="O4" s="1417"/>
      <c r="P4" s="1417"/>
      <c r="Q4" s="1417"/>
      <c r="R4" s="1417"/>
      <c r="S4" s="1417"/>
      <c r="T4" s="1417"/>
      <c r="U4" s="1417"/>
      <c r="V4" s="1417"/>
      <c r="W4" s="1417"/>
      <c r="X4" s="1417"/>
      <c r="Y4" s="1417"/>
      <c r="Z4" s="1417"/>
    </row>
    <row r="5" spans="1:50" s="492" customFormat="1" ht="17.2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1418"/>
      <c r="V5" s="1418"/>
      <c r="W5" s="1418"/>
      <c r="X5" s="1418"/>
      <c r="Y5" s="1418"/>
      <c r="Z5" s="1418"/>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56" t="s">
        <v>12</v>
      </c>
      <c r="D7" s="1456" t="s">
        <v>476</v>
      </c>
      <c r="E7" s="1456"/>
      <c r="G7" s="1456"/>
      <c r="H7" s="1456"/>
      <c r="J7" s="1456"/>
      <c r="K7" s="1456"/>
      <c r="M7" s="1456"/>
      <c r="N7" s="1456"/>
      <c r="P7" s="1456" t="s">
        <v>13</v>
      </c>
      <c r="Q7" s="1456"/>
      <c r="S7" s="1456"/>
      <c r="T7" s="1456"/>
      <c r="V7" s="1456"/>
      <c r="W7" s="1456"/>
      <c r="Y7" s="1456"/>
      <c r="Z7" s="1456"/>
      <c r="AA7" s="512"/>
      <c r="AB7" s="512"/>
      <c r="AI7" s="514"/>
    </row>
    <row r="8" spans="1:50" s="513" customFormat="1" ht="33.75" customHeight="1" x14ac:dyDescent="0.2">
      <c r="A8" s="512"/>
      <c r="B8" s="1456"/>
      <c r="D8" s="1456"/>
      <c r="E8" s="1456"/>
      <c r="G8" s="1456" t="s">
        <v>169</v>
      </c>
      <c r="H8" s="1456"/>
      <c r="J8" s="1456" t="s">
        <v>175</v>
      </c>
      <c r="K8" s="1456"/>
      <c r="M8" s="1456" t="s">
        <v>170</v>
      </c>
      <c r="N8" s="1456"/>
      <c r="P8" s="1456"/>
      <c r="Q8" s="1456"/>
      <c r="S8" s="1456" t="s">
        <v>172</v>
      </c>
      <c r="T8" s="1456"/>
      <c r="V8" s="1456" t="s">
        <v>173</v>
      </c>
      <c r="W8" s="1456"/>
      <c r="Y8" s="1456" t="s">
        <v>174</v>
      </c>
      <c r="Z8" s="1456"/>
      <c r="AA8" s="512"/>
      <c r="AB8" s="512"/>
      <c r="AI8" s="514"/>
    </row>
    <row r="9" spans="1:50" s="513" customFormat="1" ht="36.75" customHeight="1" x14ac:dyDescent="0.2">
      <c r="A9" s="512"/>
      <c r="B9" s="1456"/>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S11+V11+Y11</f>
        <v>412788</v>
      </c>
      <c r="Q11" s="564">
        <f>P11*100/D11</f>
        <v>4.808724734094139</v>
      </c>
      <c r="R11" s="558"/>
      <c r="S11" s="561">
        <f>'23solcasaad'!J12</f>
        <v>118858</v>
      </c>
      <c r="T11" s="565">
        <f>S11*100/G11</f>
        <v>1.6940733657568221</v>
      </c>
      <c r="U11" s="558"/>
      <c r="V11" s="561">
        <f>'23solcasaad'!Q12</f>
        <v>99496</v>
      </c>
      <c r="W11" s="565">
        <f>V11*100/J11</f>
        <v>8.6823956696228723</v>
      </c>
      <c r="X11" s="558"/>
      <c r="Y11" s="561">
        <f>'23solcasaad'!X12</f>
        <v>194434</v>
      </c>
      <c r="Z11" s="565">
        <f>Y11*100/M11</f>
        <v>46.064692517454851</v>
      </c>
      <c r="AA11" s="566"/>
      <c r="AB11" s="567">
        <f>_xlfn.RANK.EQ(Q11,Q$11:Q$30,0)</f>
        <v>5</v>
      </c>
      <c r="AC11" s="567">
        <v>1</v>
      </c>
      <c r="AD11" s="567">
        <f>MATCH(AC11,AB$11:AB$30,0)</f>
        <v>7</v>
      </c>
      <c r="AE11" s="568" t="str">
        <f t="shared" ref="AE11:AE29" si="2">INDEX(B$11:B$30,AD11,1)</f>
        <v>Castilla y León</v>
      </c>
      <c r="AF11" s="569">
        <f t="shared" ref="AF11:AF29" si="3">INDEX(Q$11:Q$30,AD11,1)</f>
        <v>6.7255022962172717</v>
      </c>
      <c r="AH11" s="567">
        <f>_xlfn.RANK.EQ(T11,T$11:T$30,0)</f>
        <v>5</v>
      </c>
      <c r="AI11" s="567">
        <v>1</v>
      </c>
      <c r="AJ11" s="567">
        <f>MATCH(AI11,AH$11:AH$30,0)</f>
        <v>18</v>
      </c>
      <c r="AK11" s="568" t="str">
        <f>INDEX(B$11:B$30,AJ11,1)</f>
        <v>Ceuta y Melilla</v>
      </c>
      <c r="AL11" s="569">
        <f>INDEX(T$11:T$30,AJ11,1)</f>
        <v>1.9987968013843544</v>
      </c>
      <c r="AN11" s="567">
        <f>_xlfn.RANK.EQ(W11,W$11:W$30,0)</f>
        <v>1</v>
      </c>
      <c r="AO11" s="567">
        <v>1</v>
      </c>
      <c r="AP11" s="567">
        <f>MATCH(AO11,AN$11:AN$30,0)</f>
        <v>1</v>
      </c>
      <c r="AQ11" s="568" t="str">
        <f>INDEX(B$11:B$30,AP11,1)</f>
        <v>Andalucía</v>
      </c>
      <c r="AR11" s="569">
        <f>INDEX(W$11:W$30,AP11,1)</f>
        <v>8.6823956696228723</v>
      </c>
      <c r="AT11" s="567">
        <f>_xlfn.RANK.EQ(Z11,Z$11:Z$30,0)</f>
        <v>1</v>
      </c>
      <c r="AU11" s="567">
        <v>1</v>
      </c>
      <c r="AV11" s="567">
        <f>MATCH(AU11,AT$11:AT$30,0)</f>
        <v>1</v>
      </c>
      <c r="AW11" s="568" t="str">
        <f>INDEX(B$11:B$30,AV11,1)</f>
        <v>Andalucía</v>
      </c>
      <c r="AX11" s="569">
        <f>INDEX(Z$11:Z$30,AV11,1)</f>
        <v>46.064692517454851</v>
      </c>
    </row>
    <row r="12" spans="1:50" s="396" customFormat="1" ht="18" customHeight="1" x14ac:dyDescent="0.25">
      <c r="A12" s="519"/>
      <c r="B12" s="557" t="s">
        <v>7</v>
      </c>
      <c r="C12" s="558"/>
      <c r="D12" s="559">
        <f t="shared" ref="D12:D28" si="4">G12+J12+M12</f>
        <v>1341289</v>
      </c>
      <c r="E12" s="560">
        <f t="shared" si="0"/>
        <v>2.7893915572350596</v>
      </c>
      <c r="F12" s="558"/>
      <c r="G12" s="561">
        <f>'20pobl'!J13</f>
        <v>1044239</v>
      </c>
      <c r="H12" s="562">
        <f t="shared" ref="H12:H28" si="5">G12*100/$G$30</f>
        <v>2.7195434296193368</v>
      </c>
      <c r="I12" s="558"/>
      <c r="J12" s="561">
        <f>'20pobl'!Q13</f>
        <v>200993</v>
      </c>
      <c r="K12" s="562">
        <f t="shared" ref="K12:K28" si="6">J12*100/$J$30</f>
        <v>2.9488747083666742</v>
      </c>
      <c r="L12" s="558"/>
      <c r="M12" s="561">
        <f>'20pobl'!X13</f>
        <v>96057</v>
      </c>
      <c r="N12" s="562">
        <f t="shared" si="1"/>
        <v>3.3447730977967542</v>
      </c>
      <c r="O12" s="558"/>
      <c r="P12" s="563">
        <f t="shared" ref="P12:P28" si="7">S12+V12+Y12</f>
        <v>57082</v>
      </c>
      <c r="Q12" s="564">
        <f t="shared" ref="Q12:Q28" si="8">P12*100/D12</f>
        <v>4.2557569621461147</v>
      </c>
      <c r="R12" s="558"/>
      <c r="S12" s="561">
        <f>'23solcasaad'!J13</f>
        <v>10885</v>
      </c>
      <c r="T12" s="565">
        <f t="shared" ref="T12:T28" si="9">S12*100/G12</f>
        <v>1.0423858905863503</v>
      </c>
      <c r="U12" s="558"/>
      <c r="V12" s="561">
        <f>'23solcasaad'!Q13</f>
        <v>11347</v>
      </c>
      <c r="W12" s="565">
        <f t="shared" ref="W12:W28" si="10">V12*100/J12</f>
        <v>5.6454702402571231</v>
      </c>
      <c r="X12" s="558"/>
      <c r="Y12" s="561">
        <f>'23solcasaad'!X13</f>
        <v>34850</v>
      </c>
      <c r="Z12" s="565">
        <f t="shared" ref="Z12:Z28" si="11">Y12*100/M12</f>
        <v>36.280541761662349</v>
      </c>
      <c r="AA12" s="566"/>
      <c r="AB12" s="567">
        <f t="shared" ref="AB12:AB28" si="12">_xlfn.RANK.EQ(Q12,Q$11:Q$30,0)</f>
        <v>11</v>
      </c>
      <c r="AC12" s="567">
        <v>2</v>
      </c>
      <c r="AD12" s="567">
        <f t="shared" ref="AD12:AD28" si="13">MATCH(AC12,AB$11:AB$30,0)</f>
        <v>11</v>
      </c>
      <c r="AE12" s="568" t="str">
        <f t="shared" si="2"/>
        <v>Extremadura</v>
      </c>
      <c r="AF12" s="569">
        <f t="shared" si="3"/>
        <v>5.5469664404831232</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1.8412990772963316</v>
      </c>
      <c r="AN12" s="567">
        <f t="shared" ref="AN12:AN30" si="18">_xlfn.RANK.EQ(W12,W$11:W$30,0)</f>
        <v>15</v>
      </c>
      <c r="AO12" s="567">
        <v>2</v>
      </c>
      <c r="AP12" s="567">
        <f t="shared" ref="AP12:AP28" si="19">MATCH(AO12,AN$11:AN$30,0)</f>
        <v>14</v>
      </c>
      <c r="AQ12" s="568" t="str">
        <f t="shared" ref="AQ12:AQ29" si="20">INDEX(B$11:B$30,AP12,1)</f>
        <v>Murcia, Región de</v>
      </c>
      <c r="AR12" s="569">
        <f t="shared" ref="AR12:AR28" si="21">INDEX(W$11:W$30,AP12,1)</f>
        <v>8.5804852366954769</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45.362128843809657</v>
      </c>
    </row>
    <row r="13" spans="1:50" s="396" customFormat="1" ht="18" customHeight="1" x14ac:dyDescent="0.25">
      <c r="A13" s="519"/>
      <c r="B13" s="557" t="s">
        <v>37</v>
      </c>
      <c r="C13" s="558"/>
      <c r="D13" s="559">
        <f t="shared" si="4"/>
        <v>1006060</v>
      </c>
      <c r="E13" s="560">
        <f t="shared" si="0"/>
        <v>2.0922375938905815</v>
      </c>
      <c r="F13" s="558"/>
      <c r="G13" s="561">
        <f>'20pobl'!J14</f>
        <v>728875</v>
      </c>
      <c r="H13" s="562">
        <f t="shared" si="5"/>
        <v>1.8982313601232994</v>
      </c>
      <c r="I13" s="558"/>
      <c r="J13" s="561">
        <f>'20pobl'!Q14</f>
        <v>193292</v>
      </c>
      <c r="K13" s="562">
        <f t="shared" si="6"/>
        <v>2.8358892604698234</v>
      </c>
      <c r="L13" s="558"/>
      <c r="M13" s="561">
        <f>'20pobl'!X14</f>
        <v>83893</v>
      </c>
      <c r="N13" s="562">
        <f t="shared" si="1"/>
        <v>2.9212139614339727</v>
      </c>
      <c r="O13" s="558"/>
      <c r="P13" s="563">
        <f t="shared" si="7"/>
        <v>50027</v>
      </c>
      <c r="Q13" s="564">
        <f t="shared" si="8"/>
        <v>4.9725662485338846</v>
      </c>
      <c r="R13" s="558"/>
      <c r="S13" s="561">
        <f>'23solcasaad'!J14</f>
        <v>10725</v>
      </c>
      <c r="T13" s="565">
        <f t="shared" si="9"/>
        <v>1.4714457211456011</v>
      </c>
      <c r="U13" s="558"/>
      <c r="V13" s="561">
        <f>'23solcasaad'!Q14</f>
        <v>11427</v>
      </c>
      <c r="W13" s="565">
        <f t="shared" si="10"/>
        <v>5.9117811394160134</v>
      </c>
      <c r="X13" s="558"/>
      <c r="Y13" s="561">
        <f>'23solcasaad'!X14</f>
        <v>27875</v>
      </c>
      <c r="Z13" s="565">
        <f t="shared" si="11"/>
        <v>33.226848485570905</v>
      </c>
      <c r="AA13" s="566"/>
      <c r="AB13" s="567">
        <f t="shared" si="12"/>
        <v>4</v>
      </c>
      <c r="AC13" s="567">
        <v>3</v>
      </c>
      <c r="AD13" s="567">
        <f t="shared" si="13"/>
        <v>16</v>
      </c>
      <c r="AE13" s="568" t="str">
        <f t="shared" si="2"/>
        <v>País Vasco</v>
      </c>
      <c r="AF13" s="570">
        <f t="shared" si="3"/>
        <v>5.2573611358018901</v>
      </c>
      <c r="AH13" s="567">
        <f t="shared" si="14"/>
        <v>9</v>
      </c>
      <c r="AI13" s="567">
        <v>3</v>
      </c>
      <c r="AJ13" s="567">
        <f t="shared" si="15"/>
        <v>16</v>
      </c>
      <c r="AK13" s="568" t="str">
        <f t="shared" si="16"/>
        <v>País Vasco</v>
      </c>
      <c r="AL13" s="569">
        <f t="shared" si="17"/>
        <v>1.8142657857219506</v>
      </c>
      <c r="AN13" s="567">
        <f t="shared" si="18"/>
        <v>13</v>
      </c>
      <c r="AO13" s="567">
        <v>3</v>
      </c>
      <c r="AP13" s="567">
        <f t="shared" si="19"/>
        <v>11</v>
      </c>
      <c r="AQ13" s="568" t="str">
        <f t="shared" si="20"/>
        <v>Extremadura</v>
      </c>
      <c r="AR13" s="569">
        <f t="shared" si="21"/>
        <v>8.1408070836089763</v>
      </c>
      <c r="AT13" s="567">
        <f t="shared" si="22"/>
        <v>14</v>
      </c>
      <c r="AU13" s="567">
        <v>3</v>
      </c>
      <c r="AV13" s="567">
        <f t="shared" si="23"/>
        <v>11</v>
      </c>
      <c r="AW13" s="568" t="str">
        <f t="shared" si="24"/>
        <v>Extremadura</v>
      </c>
      <c r="AX13" s="569">
        <f t="shared" si="25"/>
        <v>43.976785885380309</v>
      </c>
    </row>
    <row r="14" spans="1:50" s="396" customFormat="1" ht="18" customHeight="1" x14ac:dyDescent="0.25">
      <c r="A14" s="519"/>
      <c r="B14" s="557" t="s">
        <v>38</v>
      </c>
      <c r="C14" s="558"/>
      <c r="D14" s="559">
        <f t="shared" si="4"/>
        <v>1209906</v>
      </c>
      <c r="E14" s="560">
        <f t="shared" si="0"/>
        <v>2.516162871273858</v>
      </c>
      <c r="F14" s="558"/>
      <c r="G14" s="561">
        <f>'20pobl'!J15</f>
        <v>1010320</v>
      </c>
      <c r="H14" s="562">
        <f t="shared" si="5"/>
        <v>2.6312071449285157</v>
      </c>
      <c r="I14" s="558"/>
      <c r="J14" s="561">
        <f>'20pobl'!Q15</f>
        <v>147036</v>
      </c>
      <c r="K14" s="562">
        <f t="shared" si="6"/>
        <v>2.1572429966187991</v>
      </c>
      <c r="L14" s="558"/>
      <c r="M14" s="561">
        <f>'20pobl'!X15</f>
        <v>52550</v>
      </c>
      <c r="N14" s="562">
        <f t="shared" si="1"/>
        <v>1.8298283965689064</v>
      </c>
      <c r="O14" s="558"/>
      <c r="P14" s="563">
        <f t="shared" si="7"/>
        <v>45845</v>
      </c>
      <c r="Q14" s="564">
        <f t="shared" si="8"/>
        <v>3.789137337941956</v>
      </c>
      <c r="R14" s="558"/>
      <c r="S14" s="561">
        <f>'23solcasaad'!J15</f>
        <v>13163</v>
      </c>
      <c r="T14" s="565">
        <f t="shared" si="9"/>
        <v>1.3028545411354819</v>
      </c>
      <c r="U14" s="558"/>
      <c r="V14" s="561">
        <f>'23solcasaad'!Q15</f>
        <v>10824</v>
      </c>
      <c r="W14" s="565">
        <f t="shared" si="10"/>
        <v>7.3614624989798418</v>
      </c>
      <c r="X14" s="558"/>
      <c r="Y14" s="561">
        <f>'23solcasaad'!X15</f>
        <v>21858</v>
      </c>
      <c r="Z14" s="565">
        <f t="shared" si="11"/>
        <v>41.594671741198859</v>
      </c>
      <c r="AA14" s="566"/>
      <c r="AB14" s="567">
        <f t="shared" si="12"/>
        <v>14</v>
      </c>
      <c r="AC14" s="567">
        <v>4</v>
      </c>
      <c r="AD14" s="567">
        <f t="shared" si="13"/>
        <v>3</v>
      </c>
      <c r="AE14" s="568" t="str">
        <f t="shared" si="2"/>
        <v>Asturias, Principado de</v>
      </c>
      <c r="AF14" s="569">
        <f t="shared" si="3"/>
        <v>4.9725662485338846</v>
      </c>
      <c r="AH14" s="567">
        <f t="shared" si="14"/>
        <v>15</v>
      </c>
      <c r="AI14" s="567">
        <v>4</v>
      </c>
      <c r="AJ14" s="567">
        <f t="shared" si="15"/>
        <v>14</v>
      </c>
      <c r="AK14" s="568" t="str">
        <f t="shared" si="16"/>
        <v>Murcia, Región de</v>
      </c>
      <c r="AL14" s="569">
        <f t="shared" si="17"/>
        <v>1.7605018031045292</v>
      </c>
      <c r="AN14" s="567">
        <f t="shared" si="18"/>
        <v>5</v>
      </c>
      <c r="AO14" s="567">
        <v>4</v>
      </c>
      <c r="AP14" s="567">
        <f t="shared" si="19"/>
        <v>9</v>
      </c>
      <c r="AQ14" s="568" t="str">
        <f t="shared" si="20"/>
        <v>Cataluña</v>
      </c>
      <c r="AR14" s="569">
        <f t="shared" si="21"/>
        <v>8.0339869426804853</v>
      </c>
      <c r="AT14" s="567">
        <f t="shared" si="22"/>
        <v>6</v>
      </c>
      <c r="AU14" s="567">
        <v>4</v>
      </c>
      <c r="AV14" s="567">
        <f t="shared" si="23"/>
        <v>9</v>
      </c>
      <c r="AW14" s="568" t="str">
        <f t="shared" si="24"/>
        <v>Cataluña</v>
      </c>
      <c r="AX14" s="569">
        <f t="shared" si="25"/>
        <v>43.10663022698273</v>
      </c>
    </row>
    <row r="15" spans="1:50" s="396" customFormat="1" ht="18" customHeight="1" x14ac:dyDescent="0.25">
      <c r="A15" s="519"/>
      <c r="B15" s="557" t="s">
        <v>6</v>
      </c>
      <c r="C15" s="558"/>
      <c r="D15" s="559">
        <f t="shared" si="4"/>
        <v>2213016</v>
      </c>
      <c r="E15" s="560">
        <f t="shared" si="0"/>
        <v>4.6022655418974603</v>
      </c>
      <c r="F15" s="558"/>
      <c r="G15" s="561">
        <f>'20pobl'!J16</f>
        <v>1826469</v>
      </c>
      <c r="H15" s="562">
        <f t="shared" si="5"/>
        <v>4.7567288411497755</v>
      </c>
      <c r="I15" s="558"/>
      <c r="J15" s="561">
        <f>'20pobl'!Q16</f>
        <v>288173</v>
      </c>
      <c r="K15" s="562">
        <f t="shared" si="6"/>
        <v>4.2279386413166113</v>
      </c>
      <c r="L15" s="558"/>
      <c r="M15" s="561">
        <f>'20pobl'!X16</f>
        <v>98374</v>
      </c>
      <c r="N15" s="562">
        <f t="shared" si="1"/>
        <v>3.4254526866616479</v>
      </c>
      <c r="O15" s="558"/>
      <c r="P15" s="563">
        <f t="shared" si="7"/>
        <v>73643</v>
      </c>
      <c r="Q15" s="564">
        <f t="shared" si="8"/>
        <v>3.3277210829022472</v>
      </c>
      <c r="R15" s="558"/>
      <c r="S15" s="561">
        <f>'23solcasaad'!J16</f>
        <v>24806</v>
      </c>
      <c r="T15" s="565">
        <f t="shared" si="9"/>
        <v>1.3581396673034145</v>
      </c>
      <c r="U15" s="558"/>
      <c r="V15" s="561">
        <f>'23solcasaad'!Q16</f>
        <v>17744</v>
      </c>
      <c r="W15" s="565">
        <f t="shared" si="10"/>
        <v>6.1574123876976676</v>
      </c>
      <c r="X15" s="558"/>
      <c r="Y15" s="561">
        <f>'23solcasaad'!X16</f>
        <v>31093</v>
      </c>
      <c r="Z15" s="565">
        <f t="shared" si="11"/>
        <v>31.606928660011793</v>
      </c>
      <c r="AA15" s="566"/>
      <c r="AB15" s="567">
        <f t="shared" si="12"/>
        <v>16</v>
      </c>
      <c r="AC15" s="567">
        <v>5</v>
      </c>
      <c r="AD15" s="567">
        <f t="shared" si="13"/>
        <v>1</v>
      </c>
      <c r="AE15" s="568" t="str">
        <f t="shared" si="2"/>
        <v>Andalucía</v>
      </c>
      <c r="AF15" s="569">
        <f t="shared" si="3"/>
        <v>4.808724734094139</v>
      </c>
      <c r="AH15" s="567">
        <f t="shared" si="14"/>
        <v>14</v>
      </c>
      <c r="AI15" s="567">
        <v>5</v>
      </c>
      <c r="AJ15" s="567">
        <f t="shared" si="15"/>
        <v>1</v>
      </c>
      <c r="AK15" s="568" t="str">
        <f t="shared" si="16"/>
        <v>Andalucía</v>
      </c>
      <c r="AL15" s="569">
        <f t="shared" si="17"/>
        <v>1.6940733657568221</v>
      </c>
      <c r="AN15" s="567">
        <f t="shared" si="18"/>
        <v>12</v>
      </c>
      <c r="AO15" s="567">
        <v>5</v>
      </c>
      <c r="AP15" s="567">
        <f t="shared" si="19"/>
        <v>4</v>
      </c>
      <c r="AQ15" s="568" t="str">
        <f t="shared" si="20"/>
        <v>Balears, Illes</v>
      </c>
      <c r="AR15" s="569">
        <f t="shared" si="21"/>
        <v>7.3614624989798418</v>
      </c>
      <c r="AT15" s="567">
        <f t="shared" si="22"/>
        <v>16</v>
      </c>
      <c r="AU15" s="567">
        <v>5</v>
      </c>
      <c r="AV15" s="567">
        <f t="shared" si="23"/>
        <v>8</v>
      </c>
      <c r="AW15" s="568" t="str">
        <f t="shared" si="24"/>
        <v>Castilla - La Mancha</v>
      </c>
      <c r="AX15" s="569">
        <f t="shared" si="25"/>
        <v>42.883532051967087</v>
      </c>
    </row>
    <row r="16" spans="1:50" s="396" customFormat="1" ht="18" customHeight="1" x14ac:dyDescent="0.25">
      <c r="A16" s="519"/>
      <c r="B16" s="557" t="s">
        <v>5</v>
      </c>
      <c r="C16" s="558"/>
      <c r="D16" s="571">
        <f t="shared" si="4"/>
        <v>588387</v>
      </c>
      <c r="E16" s="560">
        <f t="shared" si="0"/>
        <v>1.2236302021315801</v>
      </c>
      <c r="F16" s="558"/>
      <c r="G16" s="572">
        <f>'20pobl'!J17</f>
        <v>450214</v>
      </c>
      <c r="H16" s="562">
        <f t="shared" si="5"/>
        <v>1.1725060313037916</v>
      </c>
      <c r="I16" s="558"/>
      <c r="J16" s="572">
        <f>'20pobl'!Q17</f>
        <v>97495</v>
      </c>
      <c r="K16" s="562">
        <f t="shared" si="6"/>
        <v>1.4304007586941283</v>
      </c>
      <c r="L16" s="558"/>
      <c r="M16" s="572">
        <f>'20pobl'!X17</f>
        <v>40678</v>
      </c>
      <c r="N16" s="562">
        <f t="shared" si="1"/>
        <v>1.4164369080043762</v>
      </c>
      <c r="O16" s="558"/>
      <c r="P16" s="572">
        <f t="shared" si="7"/>
        <v>24265</v>
      </c>
      <c r="Q16" s="564">
        <f t="shared" si="8"/>
        <v>4.1239864239012762</v>
      </c>
      <c r="R16" s="558"/>
      <c r="S16" s="572">
        <f>'23solcasaad'!J17</f>
        <v>6793</v>
      </c>
      <c r="T16" s="565">
        <f t="shared" si="9"/>
        <v>1.5088380192530664</v>
      </c>
      <c r="U16" s="558"/>
      <c r="V16" s="572">
        <f>'23solcasaad'!Q17</f>
        <v>5303</v>
      </c>
      <c r="W16" s="565">
        <f t="shared" si="10"/>
        <v>5.4392532950407713</v>
      </c>
      <c r="X16" s="558"/>
      <c r="Y16" s="572">
        <f>'23solcasaad'!X17</f>
        <v>12169</v>
      </c>
      <c r="Z16" s="565">
        <f t="shared" si="11"/>
        <v>29.915433403805498</v>
      </c>
      <c r="AA16" s="566"/>
      <c r="AB16" s="567">
        <f t="shared" si="12"/>
        <v>12</v>
      </c>
      <c r="AC16" s="567">
        <v>6</v>
      </c>
      <c r="AD16" s="567">
        <f t="shared" si="13"/>
        <v>9</v>
      </c>
      <c r="AE16" s="568" t="str">
        <f t="shared" si="2"/>
        <v>Cataluña</v>
      </c>
      <c r="AF16" s="569">
        <f t="shared" si="3"/>
        <v>4.7566535049581979</v>
      </c>
      <c r="AH16" s="567">
        <f t="shared" si="14"/>
        <v>7</v>
      </c>
      <c r="AI16" s="567">
        <v>6</v>
      </c>
      <c r="AJ16" s="567">
        <f t="shared" si="15"/>
        <v>11</v>
      </c>
      <c r="AK16" s="568" t="str">
        <f t="shared" si="16"/>
        <v>Extremadura</v>
      </c>
      <c r="AL16" s="569">
        <f t="shared" si="17"/>
        <v>1.6449464163710699</v>
      </c>
      <c r="AN16" s="567">
        <f t="shared" si="18"/>
        <v>17</v>
      </c>
      <c r="AO16" s="567">
        <v>6</v>
      </c>
      <c r="AP16" s="567">
        <f t="shared" si="19"/>
        <v>8</v>
      </c>
      <c r="AQ16" s="568" t="str">
        <f t="shared" si="20"/>
        <v>Castilla - La Mancha</v>
      </c>
      <c r="AR16" s="569">
        <f t="shared" si="21"/>
        <v>7.1155323117434079</v>
      </c>
      <c r="AT16" s="567">
        <f t="shared" si="22"/>
        <v>17</v>
      </c>
      <c r="AU16" s="567">
        <v>6</v>
      </c>
      <c r="AV16" s="567">
        <f t="shared" si="23"/>
        <v>4</v>
      </c>
      <c r="AW16" s="568" t="str">
        <f t="shared" si="24"/>
        <v>Balears, Illes</v>
      </c>
      <c r="AX16" s="569">
        <f t="shared" si="25"/>
        <v>41.594671741198859</v>
      </c>
    </row>
    <row r="17" spans="1:50" s="396" customFormat="1" ht="18" customHeight="1" x14ac:dyDescent="0.25">
      <c r="A17" s="519"/>
      <c r="B17" s="557" t="s">
        <v>4</v>
      </c>
      <c r="C17" s="558"/>
      <c r="D17" s="559">
        <f t="shared" si="4"/>
        <v>2383703</v>
      </c>
      <c r="E17" s="560">
        <f t="shared" si="0"/>
        <v>4.9572322021248834</v>
      </c>
      <c r="F17" s="558"/>
      <c r="G17" s="561">
        <f>'20pobl'!J18</f>
        <v>1752567</v>
      </c>
      <c r="H17" s="562">
        <f t="shared" si="5"/>
        <v>4.5642636118912163</v>
      </c>
      <c r="I17" s="558"/>
      <c r="J17" s="561">
        <f>'20pobl'!Q18</f>
        <v>413741</v>
      </c>
      <c r="K17" s="562">
        <f t="shared" si="6"/>
        <v>6.0702132448111934</v>
      </c>
      <c r="L17" s="558"/>
      <c r="M17" s="561">
        <f>'20pobl'!X18</f>
        <v>217395</v>
      </c>
      <c r="N17" s="562">
        <f t="shared" si="1"/>
        <v>7.5698486065099413</v>
      </c>
      <c r="O17" s="558"/>
      <c r="P17" s="563">
        <f t="shared" si="7"/>
        <v>160316</v>
      </c>
      <c r="Q17" s="564">
        <f>P17*100/D17</f>
        <v>6.7255022962172717</v>
      </c>
      <c r="R17" s="558"/>
      <c r="S17" s="561">
        <f>'23solcasaad'!J18</f>
        <v>32270</v>
      </c>
      <c r="T17" s="565">
        <f>S17*100/G17</f>
        <v>1.8412990772963316</v>
      </c>
      <c r="U17" s="558"/>
      <c r="V17" s="561">
        <f>'23solcasaad'!Q18</f>
        <v>29431</v>
      </c>
      <c r="W17" s="565">
        <f>V17*100/J17</f>
        <v>7.1133873606918341</v>
      </c>
      <c r="X17" s="558"/>
      <c r="Y17" s="561">
        <f>'23solcasaad'!X18</f>
        <v>98615</v>
      </c>
      <c r="Z17" s="565">
        <f>Y17*100/M17</f>
        <v>45.362128843809657</v>
      </c>
      <c r="AA17" s="566"/>
      <c r="AB17" s="567">
        <f t="shared" si="12"/>
        <v>1</v>
      </c>
      <c r="AC17" s="567">
        <v>7</v>
      </c>
      <c r="AD17" s="567">
        <f t="shared" si="13"/>
        <v>8</v>
      </c>
      <c r="AE17" s="568" t="str">
        <f t="shared" si="2"/>
        <v>Castilla - La Mancha</v>
      </c>
      <c r="AF17" s="569">
        <f t="shared" si="3"/>
        <v>4.727971878319801</v>
      </c>
      <c r="AH17" s="567">
        <f t="shared" si="14"/>
        <v>2</v>
      </c>
      <c r="AI17" s="567">
        <v>7</v>
      </c>
      <c r="AJ17" s="567">
        <f t="shared" si="15"/>
        <v>6</v>
      </c>
      <c r="AK17" s="568" t="str">
        <f t="shared" si="16"/>
        <v>Cantabria</v>
      </c>
      <c r="AL17" s="569">
        <f t="shared" si="17"/>
        <v>1.5088380192530664</v>
      </c>
      <c r="AN17" s="567">
        <f t="shared" si="18"/>
        <v>7</v>
      </c>
      <c r="AO17" s="567">
        <v>7</v>
      </c>
      <c r="AP17" s="567">
        <f t="shared" si="19"/>
        <v>7</v>
      </c>
      <c r="AQ17" s="568" t="str">
        <f t="shared" si="20"/>
        <v>Castilla y León</v>
      </c>
      <c r="AR17" s="569">
        <f t="shared" si="21"/>
        <v>7.1133873606918341</v>
      </c>
      <c r="AT17" s="567">
        <f t="shared" si="22"/>
        <v>2</v>
      </c>
      <c r="AU17" s="567">
        <v>7</v>
      </c>
      <c r="AV17" s="567">
        <f t="shared" si="23"/>
        <v>14</v>
      </c>
      <c r="AW17" s="568" t="str">
        <f t="shared" si="24"/>
        <v>Murcia, Región de</v>
      </c>
      <c r="AX17" s="569">
        <f t="shared" si="25"/>
        <v>39.349871685201023</v>
      </c>
    </row>
    <row r="18" spans="1:50" s="396" customFormat="1" ht="18" customHeight="1" x14ac:dyDescent="0.25">
      <c r="A18" s="519"/>
      <c r="B18" s="557" t="s">
        <v>40</v>
      </c>
      <c r="C18" s="558"/>
      <c r="D18" s="559">
        <f t="shared" si="4"/>
        <v>2084086</v>
      </c>
      <c r="E18" s="560">
        <f t="shared" si="0"/>
        <v>4.3341382006053779</v>
      </c>
      <c r="F18" s="558"/>
      <c r="G18" s="561">
        <f>'20pobl'!J19</f>
        <v>1679650</v>
      </c>
      <c r="H18" s="562">
        <f t="shared" si="5"/>
        <v>4.3743636481304753</v>
      </c>
      <c r="I18" s="558"/>
      <c r="J18" s="561">
        <f>'20pobl'!Q19</f>
        <v>273430</v>
      </c>
      <c r="K18" s="562">
        <f t="shared" si="6"/>
        <v>4.0116362833964354</v>
      </c>
      <c r="L18" s="558"/>
      <c r="M18" s="561">
        <f>'20pobl'!X19</f>
        <v>131006</v>
      </c>
      <c r="N18" s="562">
        <f t="shared" si="1"/>
        <v>4.5617221488278998</v>
      </c>
      <c r="O18" s="558"/>
      <c r="P18" s="563">
        <f t="shared" si="7"/>
        <v>98535</v>
      </c>
      <c r="Q18" s="564">
        <f t="shared" si="8"/>
        <v>4.727971878319801</v>
      </c>
      <c r="R18" s="558"/>
      <c r="S18" s="561">
        <f>'23solcasaad'!J19</f>
        <v>22899</v>
      </c>
      <c r="T18" s="565">
        <f t="shared" si="9"/>
        <v>1.3633197392313874</v>
      </c>
      <c r="U18" s="558"/>
      <c r="V18" s="561">
        <f>'23solcasaad'!Q19</f>
        <v>19456</v>
      </c>
      <c r="W18" s="565">
        <f t="shared" si="10"/>
        <v>7.1155323117434079</v>
      </c>
      <c r="X18" s="558"/>
      <c r="Y18" s="561">
        <f>'23solcasaad'!X19</f>
        <v>56180</v>
      </c>
      <c r="Z18" s="565">
        <f t="shared" si="11"/>
        <v>42.883532051967087</v>
      </c>
      <c r="AA18" s="566"/>
      <c r="AB18" s="567">
        <f t="shared" si="12"/>
        <v>7</v>
      </c>
      <c r="AC18" s="567">
        <v>8</v>
      </c>
      <c r="AD18" s="567">
        <f t="shared" si="13"/>
        <v>17</v>
      </c>
      <c r="AE18" s="568" t="str">
        <f t="shared" si="2"/>
        <v>Rioja, La</v>
      </c>
      <c r="AF18" s="569">
        <f t="shared" si="3"/>
        <v>4.6117996040734512</v>
      </c>
      <c r="AH18" s="567">
        <f t="shared" si="14"/>
        <v>13</v>
      </c>
      <c r="AI18" s="567">
        <v>8</v>
      </c>
      <c r="AJ18" s="567">
        <f t="shared" si="15"/>
        <v>9</v>
      </c>
      <c r="AK18" s="568" t="str">
        <f t="shared" si="16"/>
        <v>Cataluña</v>
      </c>
      <c r="AL18" s="569">
        <f t="shared" si="17"/>
        <v>1.4772472817673992</v>
      </c>
      <c r="AN18" s="567">
        <f t="shared" si="18"/>
        <v>6</v>
      </c>
      <c r="AO18" s="567">
        <v>8</v>
      </c>
      <c r="AP18" s="567">
        <f t="shared" si="19"/>
        <v>20</v>
      </c>
      <c r="AQ18" s="568" t="str">
        <f t="shared" si="20"/>
        <v>TOTAL</v>
      </c>
      <c r="AR18" s="569">
        <f t="shared" si="21"/>
        <v>6.7795083335754134</v>
      </c>
      <c r="AT18" s="567">
        <f t="shared" si="22"/>
        <v>5</v>
      </c>
      <c r="AU18" s="567">
        <v>8</v>
      </c>
      <c r="AV18" s="567">
        <f t="shared" si="23"/>
        <v>16</v>
      </c>
      <c r="AW18" s="568" t="str">
        <f t="shared" si="24"/>
        <v>País Vasco</v>
      </c>
      <c r="AX18" s="569">
        <f t="shared" si="25"/>
        <v>39.213354474982381</v>
      </c>
    </row>
    <row r="19" spans="1:50" s="396" customFormat="1" ht="18" customHeight="1" x14ac:dyDescent="0.25">
      <c r="A19" s="519"/>
      <c r="B19" s="557" t="s">
        <v>41</v>
      </c>
      <c r="C19" s="558"/>
      <c r="D19" s="559">
        <f t="shared" si="4"/>
        <v>7901963</v>
      </c>
      <c r="E19" s="560">
        <f t="shared" si="0"/>
        <v>16.433198868986342</v>
      </c>
      <c r="F19" s="558"/>
      <c r="G19" s="561">
        <f>'20pobl'!J20</f>
        <v>6372799</v>
      </c>
      <c r="H19" s="562">
        <f t="shared" si="5"/>
        <v>16.596874516978087</v>
      </c>
      <c r="I19" s="558"/>
      <c r="J19" s="561">
        <f>'20pobl'!Q20</f>
        <v>1076178</v>
      </c>
      <c r="K19" s="562">
        <f t="shared" si="6"/>
        <v>15.789177164879527</v>
      </c>
      <c r="L19" s="558"/>
      <c r="M19" s="561">
        <f>'20pobl'!X20</f>
        <v>452986</v>
      </c>
      <c r="N19" s="562">
        <f t="shared" si="1"/>
        <v>15.773294881982162</v>
      </c>
      <c r="O19" s="558"/>
      <c r="P19" s="563">
        <f t="shared" si="7"/>
        <v>375869</v>
      </c>
      <c r="Q19" s="564">
        <f t="shared" si="8"/>
        <v>4.7566535049581979</v>
      </c>
      <c r="R19" s="558"/>
      <c r="S19" s="561">
        <f>'23solcasaad'!J20</f>
        <v>94142</v>
      </c>
      <c r="T19" s="565">
        <f t="shared" si="9"/>
        <v>1.4772472817673992</v>
      </c>
      <c r="U19" s="558"/>
      <c r="V19" s="561">
        <f>'23solcasaad'!Q20</f>
        <v>86460</v>
      </c>
      <c r="W19" s="565">
        <f t="shared" si="10"/>
        <v>8.0339869426804853</v>
      </c>
      <c r="X19" s="558"/>
      <c r="Y19" s="561">
        <f>'23solcasaad'!X20</f>
        <v>195267</v>
      </c>
      <c r="Z19" s="565">
        <f t="shared" si="11"/>
        <v>43.10663022698273</v>
      </c>
      <c r="AA19" s="566"/>
      <c r="AB19" s="567">
        <f t="shared" si="12"/>
        <v>6</v>
      </c>
      <c r="AC19" s="567">
        <v>9</v>
      </c>
      <c r="AD19" s="567">
        <f t="shared" si="13"/>
        <v>20</v>
      </c>
      <c r="AE19" s="568" t="str">
        <f t="shared" si="2"/>
        <v>TOTAL</v>
      </c>
      <c r="AF19" s="569">
        <f t="shared" si="3"/>
        <v>4.436011200997326</v>
      </c>
      <c r="AH19" s="567">
        <f t="shared" si="14"/>
        <v>8</v>
      </c>
      <c r="AI19" s="567">
        <v>9</v>
      </c>
      <c r="AJ19" s="567">
        <f t="shared" si="15"/>
        <v>3</v>
      </c>
      <c r="AK19" s="568" t="str">
        <f t="shared" si="16"/>
        <v>Asturias, Principado de</v>
      </c>
      <c r="AL19" s="569">
        <f t="shared" si="17"/>
        <v>1.4714457211456011</v>
      </c>
      <c r="AN19" s="567">
        <f t="shared" si="18"/>
        <v>4</v>
      </c>
      <c r="AO19" s="567">
        <v>9</v>
      </c>
      <c r="AP19" s="567">
        <f t="shared" si="19"/>
        <v>18</v>
      </c>
      <c r="AQ19" s="568" t="str">
        <f t="shared" si="20"/>
        <v>Ceuta y Melilla</v>
      </c>
      <c r="AR19" s="569">
        <f t="shared" si="21"/>
        <v>6.5298862986724258</v>
      </c>
      <c r="AT19" s="567">
        <f t="shared" si="22"/>
        <v>4</v>
      </c>
      <c r="AU19" s="567">
        <v>9</v>
      </c>
      <c r="AV19" s="567">
        <f t="shared" si="23"/>
        <v>17</v>
      </c>
      <c r="AW19" s="568" t="str">
        <f t="shared" si="24"/>
        <v>Rioja, La</v>
      </c>
      <c r="AX19" s="569">
        <f t="shared" si="25"/>
        <v>38.994565217391305</v>
      </c>
    </row>
    <row r="20" spans="1:50" s="396" customFormat="1" ht="18" customHeight="1" x14ac:dyDescent="0.25">
      <c r="A20" s="519"/>
      <c r="B20" s="557" t="s">
        <v>3</v>
      </c>
      <c r="C20" s="558"/>
      <c r="D20" s="559">
        <f t="shared" si="4"/>
        <v>5216195</v>
      </c>
      <c r="E20" s="560">
        <f t="shared" si="0"/>
        <v>10.847781718847862</v>
      </c>
      <c r="F20" s="558"/>
      <c r="G20" s="561">
        <f>'20pobl'!J21</f>
        <v>4168661</v>
      </c>
      <c r="H20" s="562">
        <f t="shared" si="5"/>
        <v>10.856570797356136</v>
      </c>
      <c r="I20" s="558"/>
      <c r="J20" s="561">
        <f>'20pobl'!Q21</f>
        <v>755276</v>
      </c>
      <c r="K20" s="562">
        <f t="shared" si="6"/>
        <v>11.08105403788365</v>
      </c>
      <c r="L20" s="558"/>
      <c r="M20" s="561">
        <f>'20pobl'!X21</f>
        <v>292258</v>
      </c>
      <c r="N20" s="562">
        <f t="shared" si="1"/>
        <v>10.176631541854148</v>
      </c>
      <c r="O20" s="558"/>
      <c r="P20" s="563">
        <f t="shared" si="7"/>
        <v>213180</v>
      </c>
      <c r="Q20" s="564">
        <f t="shared" si="8"/>
        <v>4.0868870891521505</v>
      </c>
      <c r="R20" s="558"/>
      <c r="S20" s="561">
        <f>'23solcasaad'!J21</f>
        <v>57217</v>
      </c>
      <c r="T20" s="565">
        <f t="shared" si="9"/>
        <v>1.3725510421691762</v>
      </c>
      <c r="U20" s="558"/>
      <c r="V20" s="561">
        <f>'23solcasaad'!Q21</f>
        <v>46723</v>
      </c>
      <c r="W20" s="565">
        <f t="shared" si="10"/>
        <v>6.1862153702752369</v>
      </c>
      <c r="X20" s="558"/>
      <c r="Y20" s="561">
        <f>'23solcasaad'!X21</f>
        <v>109240</v>
      </c>
      <c r="Z20" s="565">
        <f t="shared" si="11"/>
        <v>37.377933196011746</v>
      </c>
      <c r="AA20" s="566"/>
      <c r="AB20" s="567">
        <f t="shared" si="12"/>
        <v>13</v>
      </c>
      <c r="AC20" s="567">
        <v>10</v>
      </c>
      <c r="AD20" s="567">
        <f t="shared" si="13"/>
        <v>14</v>
      </c>
      <c r="AE20" s="568" t="str">
        <f t="shared" si="2"/>
        <v>Murcia, Región de</v>
      </c>
      <c r="AF20" s="570">
        <f t="shared" si="3"/>
        <v>4.2893821712040792</v>
      </c>
      <c r="AH20" s="567">
        <f t="shared" si="14"/>
        <v>12</v>
      </c>
      <c r="AI20" s="567">
        <v>10</v>
      </c>
      <c r="AJ20" s="567">
        <f t="shared" si="15"/>
        <v>20</v>
      </c>
      <c r="AK20" s="568" t="str">
        <f t="shared" si="16"/>
        <v>TOTAL</v>
      </c>
      <c r="AL20" s="569">
        <f t="shared" si="17"/>
        <v>1.4451716169128865</v>
      </c>
      <c r="AN20" s="567">
        <f t="shared" si="18"/>
        <v>11</v>
      </c>
      <c r="AO20" s="567">
        <v>10</v>
      </c>
      <c r="AP20" s="567">
        <f t="shared" si="19"/>
        <v>16</v>
      </c>
      <c r="AQ20" s="568" t="str">
        <f t="shared" si="20"/>
        <v>País Vasco</v>
      </c>
      <c r="AR20" s="569">
        <f t="shared" si="21"/>
        <v>6.4837981157767715</v>
      </c>
      <c r="AT20" s="567">
        <f t="shared" si="22"/>
        <v>12</v>
      </c>
      <c r="AU20" s="567">
        <v>10</v>
      </c>
      <c r="AV20" s="567">
        <f t="shared" si="23"/>
        <v>20</v>
      </c>
      <c r="AW20" s="568" t="str">
        <f t="shared" si="24"/>
        <v>TOTAL</v>
      </c>
      <c r="AX20" s="569">
        <f t="shared" si="25"/>
        <v>38.86252574121108</v>
      </c>
    </row>
    <row r="21" spans="1:50" s="329" customFormat="1" ht="18" customHeight="1" x14ac:dyDescent="0.25">
      <c r="A21" s="348"/>
      <c r="B21" s="548" t="s">
        <v>2</v>
      </c>
      <c r="C21" s="573"/>
      <c r="D21" s="574">
        <f t="shared" si="4"/>
        <v>1054306</v>
      </c>
      <c r="E21" s="575">
        <f t="shared" si="0"/>
        <v>2.1925716643782711</v>
      </c>
      <c r="F21" s="573"/>
      <c r="G21" s="576">
        <f>'20pobl'!J22</f>
        <v>824039</v>
      </c>
      <c r="H21" s="577">
        <f t="shared" si="5"/>
        <v>2.1460698635083428</v>
      </c>
      <c r="I21" s="573"/>
      <c r="J21" s="576">
        <f>'20pobl'!Q22</f>
        <v>157208</v>
      </c>
      <c r="K21" s="577">
        <f t="shared" si="6"/>
        <v>2.3064817936590236</v>
      </c>
      <c r="L21" s="573"/>
      <c r="M21" s="576">
        <f>'20pobl'!X22</f>
        <v>73059</v>
      </c>
      <c r="N21" s="577">
        <f t="shared" si="1"/>
        <v>2.5439663715495286</v>
      </c>
      <c r="O21" s="573"/>
      <c r="P21" s="578">
        <f t="shared" si="7"/>
        <v>58482</v>
      </c>
      <c r="Q21" s="579">
        <f t="shared" si="8"/>
        <v>5.5469664404831232</v>
      </c>
      <c r="R21" s="573"/>
      <c r="S21" s="576">
        <f>'23solcasaad'!J22</f>
        <v>13555</v>
      </c>
      <c r="T21" s="580">
        <f t="shared" si="9"/>
        <v>1.6449464163710699</v>
      </c>
      <c r="U21" s="573"/>
      <c r="V21" s="576">
        <f>'23solcasaad'!Q22</f>
        <v>12798</v>
      </c>
      <c r="W21" s="580">
        <f t="shared" si="10"/>
        <v>8.1408070836089763</v>
      </c>
      <c r="X21" s="573"/>
      <c r="Y21" s="576">
        <f>'23solcasaad'!X22</f>
        <v>32129</v>
      </c>
      <c r="Z21" s="565">
        <f t="shared" si="11"/>
        <v>43.976785885380309</v>
      </c>
      <c r="AA21" s="566"/>
      <c r="AB21" s="567">
        <f t="shared" si="12"/>
        <v>2</v>
      </c>
      <c r="AC21" s="567">
        <v>11</v>
      </c>
      <c r="AD21" s="567">
        <f t="shared" si="13"/>
        <v>2</v>
      </c>
      <c r="AE21" s="568" t="str">
        <f t="shared" si="2"/>
        <v>Aragón</v>
      </c>
      <c r="AF21" s="569">
        <f t="shared" si="3"/>
        <v>4.2557569621461147</v>
      </c>
      <c r="AG21" s="396"/>
      <c r="AH21" s="567">
        <f t="shared" si="14"/>
        <v>6</v>
      </c>
      <c r="AI21" s="567">
        <v>11</v>
      </c>
      <c r="AJ21" s="567">
        <f t="shared" si="15"/>
        <v>17</v>
      </c>
      <c r="AK21" s="568" t="str">
        <f t="shared" si="16"/>
        <v>Rioja, La</v>
      </c>
      <c r="AL21" s="569">
        <f t="shared" si="17"/>
        <v>1.3776224608391081</v>
      </c>
      <c r="AM21" s="396"/>
      <c r="AN21" s="567">
        <f t="shared" si="18"/>
        <v>3</v>
      </c>
      <c r="AO21" s="567">
        <v>11</v>
      </c>
      <c r="AP21" s="567">
        <f t="shared" si="19"/>
        <v>10</v>
      </c>
      <c r="AQ21" s="568" t="str">
        <f t="shared" si="20"/>
        <v>Comunitat Valenciana</v>
      </c>
      <c r="AR21" s="569">
        <f t="shared" si="21"/>
        <v>6.1862153702752369</v>
      </c>
      <c r="AS21" s="396"/>
      <c r="AT21" s="567">
        <f t="shared" si="22"/>
        <v>3</v>
      </c>
      <c r="AU21" s="567">
        <v>11</v>
      </c>
      <c r="AV21" s="567">
        <f t="shared" si="23"/>
        <v>13</v>
      </c>
      <c r="AW21" s="568" t="str">
        <f t="shared" si="24"/>
        <v>Madrid, Comunidad de</v>
      </c>
      <c r="AX21" s="569">
        <f t="shared" si="25"/>
        <v>38.492553519912285</v>
      </c>
    </row>
    <row r="22" spans="1:50" s="329" customFormat="1" ht="18" customHeight="1" x14ac:dyDescent="0.25">
      <c r="A22" s="348"/>
      <c r="B22" s="548" t="s">
        <v>35</v>
      </c>
      <c r="C22" s="573"/>
      <c r="D22" s="574">
        <f t="shared" si="4"/>
        <v>2699424</v>
      </c>
      <c r="E22" s="575">
        <f t="shared" si="0"/>
        <v>5.6138166457770797</v>
      </c>
      <c r="F22" s="573"/>
      <c r="G22" s="576">
        <f>'20pobl'!J23</f>
        <v>1989422</v>
      </c>
      <c r="H22" s="577">
        <f t="shared" si="5"/>
        <v>5.181112301724184</v>
      </c>
      <c r="I22" s="573"/>
      <c r="J22" s="576">
        <f>'20pobl'!Q23</f>
        <v>473156</v>
      </c>
      <c r="K22" s="577">
        <f t="shared" si="6"/>
        <v>6.9419221640153745</v>
      </c>
      <c r="L22" s="573"/>
      <c r="M22" s="576">
        <f>'20pobl'!X23</f>
        <v>236846</v>
      </c>
      <c r="N22" s="577">
        <f t="shared" si="1"/>
        <v>8.2471462685777208</v>
      </c>
      <c r="O22" s="573"/>
      <c r="P22" s="578">
        <f t="shared" si="7"/>
        <v>84538</v>
      </c>
      <c r="Q22" s="579">
        <f t="shared" si="8"/>
        <v>3.1317051341323188</v>
      </c>
      <c r="R22" s="573"/>
      <c r="S22" s="576">
        <f>'23solcasaad'!J23</f>
        <v>24766</v>
      </c>
      <c r="T22" s="580">
        <f t="shared" si="9"/>
        <v>1.2448841924941012</v>
      </c>
      <c r="U22" s="573"/>
      <c r="V22" s="576">
        <f>'23solcasaad'!Q23</f>
        <v>14964</v>
      </c>
      <c r="W22" s="580">
        <f t="shared" si="10"/>
        <v>3.1625933096061343</v>
      </c>
      <c r="X22" s="573"/>
      <c r="Y22" s="576">
        <f>'23solcasaad'!X23</f>
        <v>44808</v>
      </c>
      <c r="Z22" s="565">
        <f t="shared" si="11"/>
        <v>18.918622227101153</v>
      </c>
      <c r="AA22" s="566"/>
      <c r="AB22" s="567">
        <f t="shared" si="12"/>
        <v>19</v>
      </c>
      <c r="AC22" s="567">
        <v>12</v>
      </c>
      <c r="AD22" s="567">
        <f t="shared" si="13"/>
        <v>6</v>
      </c>
      <c r="AE22" s="568" t="str">
        <f t="shared" si="2"/>
        <v>Cantabria</v>
      </c>
      <c r="AF22" s="569">
        <f t="shared" si="3"/>
        <v>4.1239864239012762</v>
      </c>
      <c r="AG22" s="396"/>
      <c r="AH22" s="567">
        <f t="shared" si="14"/>
        <v>16</v>
      </c>
      <c r="AI22" s="567">
        <v>12</v>
      </c>
      <c r="AJ22" s="567">
        <f t="shared" si="15"/>
        <v>10</v>
      </c>
      <c r="AK22" s="568" t="str">
        <f t="shared" si="16"/>
        <v>Comunitat Valenciana</v>
      </c>
      <c r="AL22" s="569">
        <f t="shared" si="17"/>
        <v>1.3725510421691762</v>
      </c>
      <c r="AM22" s="396"/>
      <c r="AN22" s="567">
        <f t="shared" si="18"/>
        <v>19</v>
      </c>
      <c r="AO22" s="567">
        <v>12</v>
      </c>
      <c r="AP22" s="567">
        <f t="shared" si="19"/>
        <v>5</v>
      </c>
      <c r="AQ22" s="568" t="str">
        <f t="shared" si="20"/>
        <v>Canarias</v>
      </c>
      <c r="AR22" s="569">
        <f t="shared" si="21"/>
        <v>6.1574123876976676</v>
      </c>
      <c r="AS22" s="396"/>
      <c r="AT22" s="567">
        <f t="shared" si="22"/>
        <v>19</v>
      </c>
      <c r="AU22" s="567">
        <v>12</v>
      </c>
      <c r="AV22" s="567">
        <f t="shared" si="23"/>
        <v>10</v>
      </c>
      <c r="AW22" s="568" t="str">
        <f t="shared" si="24"/>
        <v>Comunitat Valenciana</v>
      </c>
      <c r="AX22" s="569">
        <f t="shared" si="25"/>
        <v>37.377933196011746</v>
      </c>
    </row>
    <row r="23" spans="1:50" s="329" customFormat="1" ht="18" customHeight="1" x14ac:dyDescent="0.25">
      <c r="A23" s="348"/>
      <c r="B23" s="548" t="s">
        <v>42</v>
      </c>
      <c r="C23" s="573"/>
      <c r="D23" s="574">
        <f t="shared" si="4"/>
        <v>6871903</v>
      </c>
      <c r="E23" s="575">
        <f t="shared" si="0"/>
        <v>14.291050034957625</v>
      </c>
      <c r="F23" s="573"/>
      <c r="G23" s="576">
        <f>'20pobl'!J24</f>
        <v>5605365</v>
      </c>
      <c r="H23" s="577">
        <f t="shared" si="5"/>
        <v>14.598222778854451</v>
      </c>
      <c r="I23" s="573"/>
      <c r="J23" s="576">
        <f>'20pobl'!Q24</f>
        <v>890790</v>
      </c>
      <c r="K23" s="577">
        <f t="shared" si="6"/>
        <v>13.069251672774424</v>
      </c>
      <c r="L23" s="573"/>
      <c r="M23" s="576">
        <f>'20pobl'!X24</f>
        <v>375748</v>
      </c>
      <c r="N23" s="577">
        <f t="shared" si="1"/>
        <v>13.083812756498068</v>
      </c>
      <c r="O23" s="573"/>
      <c r="P23" s="578">
        <f t="shared" si="7"/>
        <v>253523</v>
      </c>
      <c r="Q23" s="579">
        <f t="shared" si="8"/>
        <v>3.6892691878799804</v>
      </c>
      <c r="R23" s="573"/>
      <c r="S23" s="576">
        <f>'23solcasaad'!J24</f>
        <v>59606</v>
      </c>
      <c r="T23" s="580">
        <f t="shared" si="9"/>
        <v>1.0633741067709239</v>
      </c>
      <c r="U23" s="573"/>
      <c r="V23" s="576">
        <f>'23solcasaad'!Q24</f>
        <v>49282</v>
      </c>
      <c r="W23" s="580">
        <f t="shared" si="10"/>
        <v>5.5323925953367237</v>
      </c>
      <c r="X23" s="573"/>
      <c r="Y23" s="576">
        <f>'23solcasaad'!X24</f>
        <v>144635</v>
      </c>
      <c r="Z23" s="565">
        <f t="shared" si="11"/>
        <v>38.492553519912285</v>
      </c>
      <c r="AA23" s="566"/>
      <c r="AB23" s="567">
        <f t="shared" si="12"/>
        <v>15</v>
      </c>
      <c r="AC23" s="567">
        <v>13</v>
      </c>
      <c r="AD23" s="567">
        <f t="shared" si="13"/>
        <v>10</v>
      </c>
      <c r="AE23" s="568" t="str">
        <f t="shared" si="2"/>
        <v>Comunitat Valenciana</v>
      </c>
      <c r="AF23" s="569">
        <f t="shared" si="3"/>
        <v>4.0868870891521505</v>
      </c>
      <c r="AG23" s="396"/>
      <c r="AH23" s="567">
        <f t="shared" si="14"/>
        <v>17</v>
      </c>
      <c r="AI23" s="567">
        <v>13</v>
      </c>
      <c r="AJ23" s="567">
        <f t="shared" si="15"/>
        <v>8</v>
      </c>
      <c r="AK23" s="568" t="str">
        <f t="shared" si="16"/>
        <v>Castilla - La Mancha</v>
      </c>
      <c r="AL23" s="569">
        <f t="shared" si="17"/>
        <v>1.3633197392313874</v>
      </c>
      <c r="AM23" s="396"/>
      <c r="AN23" s="567">
        <f t="shared" si="18"/>
        <v>16</v>
      </c>
      <c r="AO23" s="567">
        <v>13</v>
      </c>
      <c r="AP23" s="567">
        <f t="shared" si="19"/>
        <v>3</v>
      </c>
      <c r="AQ23" s="568" t="str">
        <f t="shared" si="20"/>
        <v>Asturias, Principado de</v>
      </c>
      <c r="AR23" s="569">
        <f t="shared" si="21"/>
        <v>5.9117811394160134</v>
      </c>
      <c r="AS23" s="396"/>
      <c r="AT23" s="567">
        <f t="shared" si="22"/>
        <v>11</v>
      </c>
      <c r="AU23" s="567">
        <v>13</v>
      </c>
      <c r="AV23" s="567">
        <f t="shared" si="23"/>
        <v>2</v>
      </c>
      <c r="AW23" s="568" t="str">
        <f t="shared" si="24"/>
        <v>Aragón</v>
      </c>
      <c r="AX23" s="569">
        <f t="shared" si="25"/>
        <v>36.280541761662349</v>
      </c>
    </row>
    <row r="24" spans="1:50" s="329" customFormat="1" ht="18" customHeight="1" x14ac:dyDescent="0.25">
      <c r="A24" s="348"/>
      <c r="B24" s="548" t="s">
        <v>43</v>
      </c>
      <c r="C24" s="573"/>
      <c r="D24" s="574">
        <f t="shared" si="4"/>
        <v>1551692</v>
      </c>
      <c r="E24" s="575">
        <f t="shared" si="0"/>
        <v>3.2269530013510765</v>
      </c>
      <c r="F24" s="573"/>
      <c r="G24" s="576">
        <f>'20pobl'!J25</f>
        <v>1298039</v>
      </c>
      <c r="H24" s="577">
        <f t="shared" si="5"/>
        <v>3.3805224990061222</v>
      </c>
      <c r="I24" s="573"/>
      <c r="J24" s="576">
        <f>'20pobl'!Q25</f>
        <v>182344</v>
      </c>
      <c r="K24" s="577">
        <f t="shared" si="6"/>
        <v>2.6752653566164635</v>
      </c>
      <c r="L24" s="573"/>
      <c r="M24" s="576">
        <f>'20pobl'!X25</f>
        <v>71309</v>
      </c>
      <c r="N24" s="577">
        <f t="shared" si="1"/>
        <v>2.4830301261832948</v>
      </c>
      <c r="O24" s="573"/>
      <c r="P24" s="578">
        <f t="shared" si="7"/>
        <v>66558</v>
      </c>
      <c r="Q24" s="579">
        <f t="shared" si="8"/>
        <v>4.2893821712040792</v>
      </c>
      <c r="R24" s="573"/>
      <c r="S24" s="576">
        <f>'23solcasaad'!J25</f>
        <v>22852</v>
      </c>
      <c r="T24" s="580">
        <f t="shared" si="9"/>
        <v>1.7605018031045292</v>
      </c>
      <c r="U24" s="573"/>
      <c r="V24" s="576">
        <f>'23solcasaad'!Q25</f>
        <v>15646</v>
      </c>
      <c r="W24" s="580">
        <f t="shared" si="10"/>
        <v>8.5804852366954769</v>
      </c>
      <c r="X24" s="573"/>
      <c r="Y24" s="576">
        <f>'23solcasaad'!X25</f>
        <v>28060</v>
      </c>
      <c r="Z24" s="565">
        <f t="shared" si="11"/>
        <v>39.349871685201023</v>
      </c>
      <c r="AA24" s="566"/>
      <c r="AB24" s="567">
        <f t="shared" si="12"/>
        <v>10</v>
      </c>
      <c r="AC24" s="567">
        <v>14</v>
      </c>
      <c r="AD24" s="567">
        <f t="shared" si="13"/>
        <v>4</v>
      </c>
      <c r="AE24" s="568" t="str">
        <f t="shared" si="2"/>
        <v>Balears, Illes</v>
      </c>
      <c r="AF24" s="569">
        <f t="shared" si="3"/>
        <v>3.789137337941956</v>
      </c>
      <c r="AG24" s="396"/>
      <c r="AH24" s="567">
        <f t="shared" si="14"/>
        <v>4</v>
      </c>
      <c r="AI24" s="567">
        <v>14</v>
      </c>
      <c r="AJ24" s="567">
        <f t="shared" si="15"/>
        <v>5</v>
      </c>
      <c r="AK24" s="568" t="str">
        <f t="shared" si="16"/>
        <v>Canarias</v>
      </c>
      <c r="AL24" s="569">
        <f t="shared" si="17"/>
        <v>1.3581396673034145</v>
      </c>
      <c r="AM24" s="396"/>
      <c r="AN24" s="567">
        <f t="shared" si="18"/>
        <v>2</v>
      </c>
      <c r="AO24" s="567">
        <v>14</v>
      </c>
      <c r="AP24" s="567">
        <f t="shared" si="19"/>
        <v>17</v>
      </c>
      <c r="AQ24" s="568" t="str">
        <f t="shared" si="20"/>
        <v>Rioja, La</v>
      </c>
      <c r="AR24" s="569">
        <f t="shared" si="21"/>
        <v>5.7795056235837095</v>
      </c>
      <c r="AS24" s="396"/>
      <c r="AT24" s="567">
        <f t="shared" si="22"/>
        <v>7</v>
      </c>
      <c r="AU24" s="567">
        <v>14</v>
      </c>
      <c r="AV24" s="567">
        <f t="shared" si="23"/>
        <v>3</v>
      </c>
      <c r="AW24" s="568" t="str">
        <f t="shared" si="24"/>
        <v>Asturias, Principado de</v>
      </c>
      <c r="AX24" s="569">
        <f t="shared" si="25"/>
        <v>33.226848485570905</v>
      </c>
    </row>
    <row r="25" spans="1:50" s="329" customFormat="1" ht="18" customHeight="1" x14ac:dyDescent="0.25">
      <c r="B25" s="548" t="s">
        <v>44</v>
      </c>
      <c r="C25" s="573"/>
      <c r="D25" s="581">
        <f t="shared" si="4"/>
        <v>672155</v>
      </c>
      <c r="E25" s="575">
        <f t="shared" si="0"/>
        <v>1.3978370672937237</v>
      </c>
      <c r="F25" s="573"/>
      <c r="G25" s="582">
        <f>'20pobl'!J26</f>
        <v>534721</v>
      </c>
      <c r="H25" s="577">
        <f t="shared" si="5"/>
        <v>1.3925901850337723</v>
      </c>
      <c r="I25" s="573"/>
      <c r="J25" s="582">
        <f>'20pobl'!Q26</f>
        <v>95699</v>
      </c>
      <c r="K25" s="577">
        <f t="shared" si="6"/>
        <v>1.4040506918946549</v>
      </c>
      <c r="L25" s="573"/>
      <c r="M25" s="582">
        <f>'20pobl'!X26</f>
        <v>41735</v>
      </c>
      <c r="N25" s="577">
        <f t="shared" si="1"/>
        <v>1.4532424002055815</v>
      </c>
      <c r="O25" s="573"/>
      <c r="P25" s="583">
        <f t="shared" si="7"/>
        <v>21482</v>
      </c>
      <c r="Q25" s="579">
        <f t="shared" si="8"/>
        <v>3.1959890203896424</v>
      </c>
      <c r="R25" s="573"/>
      <c r="S25" s="582">
        <f>'23solcasaad'!J26</f>
        <v>5173</v>
      </c>
      <c r="T25" s="580">
        <f t="shared" si="9"/>
        <v>0.96742039306479455</v>
      </c>
      <c r="U25" s="573"/>
      <c r="V25" s="582">
        <f>'23solcasaad'!Q26</f>
        <v>3950</v>
      </c>
      <c r="W25" s="580">
        <f t="shared" si="10"/>
        <v>4.1275248435197858</v>
      </c>
      <c r="X25" s="573"/>
      <c r="Y25" s="582">
        <f>'23solcasaad'!X26</f>
        <v>12359</v>
      </c>
      <c r="Z25" s="565">
        <f t="shared" si="11"/>
        <v>29.613034623217924</v>
      </c>
      <c r="AA25" s="566"/>
      <c r="AB25" s="567">
        <f t="shared" si="12"/>
        <v>18</v>
      </c>
      <c r="AC25" s="567">
        <v>15</v>
      </c>
      <c r="AD25" s="567">
        <f t="shared" si="13"/>
        <v>13</v>
      </c>
      <c r="AE25" s="568" t="str">
        <f t="shared" si="2"/>
        <v>Madrid, Comunidad de</v>
      </c>
      <c r="AF25" s="569">
        <f t="shared" si="3"/>
        <v>3.6892691878799804</v>
      </c>
      <c r="AG25" s="396"/>
      <c r="AH25" s="567">
        <f t="shared" si="14"/>
        <v>19</v>
      </c>
      <c r="AI25" s="567">
        <v>15</v>
      </c>
      <c r="AJ25" s="567">
        <f t="shared" si="15"/>
        <v>4</v>
      </c>
      <c r="AK25" s="568" t="str">
        <f t="shared" si="16"/>
        <v>Balears, Illes</v>
      </c>
      <c r="AL25" s="569">
        <f t="shared" si="17"/>
        <v>1.3028545411354819</v>
      </c>
      <c r="AM25" s="396"/>
      <c r="AN25" s="567">
        <f t="shared" si="18"/>
        <v>18</v>
      </c>
      <c r="AO25" s="567">
        <v>15</v>
      </c>
      <c r="AP25" s="567">
        <f t="shared" si="19"/>
        <v>2</v>
      </c>
      <c r="AQ25" s="568" t="str">
        <f t="shared" si="20"/>
        <v>Aragón</v>
      </c>
      <c r="AR25" s="569">
        <f t="shared" si="21"/>
        <v>5.6454702402571231</v>
      </c>
      <c r="AS25" s="396"/>
      <c r="AT25" s="567">
        <f t="shared" si="22"/>
        <v>18</v>
      </c>
      <c r="AU25" s="567">
        <v>15</v>
      </c>
      <c r="AV25" s="567">
        <f t="shared" si="23"/>
        <v>18</v>
      </c>
      <c r="AW25" s="568" t="str">
        <f t="shared" si="24"/>
        <v>Ceuta y Melilla</v>
      </c>
      <c r="AX25" s="569">
        <f t="shared" si="25"/>
        <v>32.32572486119679</v>
      </c>
    </row>
    <row r="26" spans="1:50" s="329" customFormat="1" ht="18" customHeight="1" x14ac:dyDescent="0.25">
      <c r="B26" s="548" t="s">
        <v>45</v>
      </c>
      <c r="C26" s="573"/>
      <c r="D26" s="581">
        <f t="shared" si="4"/>
        <v>2216302</v>
      </c>
      <c r="E26" s="575">
        <f t="shared" si="0"/>
        <v>4.6090992225263738</v>
      </c>
      <c r="F26" s="573"/>
      <c r="G26" s="582">
        <f>'20pobl'!J27</f>
        <v>1696058</v>
      </c>
      <c r="H26" s="577">
        <f t="shared" si="5"/>
        <v>4.4170955022301532</v>
      </c>
      <c r="I26" s="573"/>
      <c r="J26" s="582">
        <f>'20pobl'!Q27</f>
        <v>361316</v>
      </c>
      <c r="K26" s="577">
        <f t="shared" si="6"/>
        <v>5.3010583161016225</v>
      </c>
      <c r="L26" s="573"/>
      <c r="M26" s="582">
        <f>'20pobl'!X27</f>
        <v>158928</v>
      </c>
      <c r="N26" s="577">
        <f t="shared" si="1"/>
        <v>5.5339860591798891</v>
      </c>
      <c r="O26" s="573"/>
      <c r="P26" s="583">
        <f t="shared" si="7"/>
        <v>116519</v>
      </c>
      <c r="Q26" s="579">
        <f t="shared" si="8"/>
        <v>5.2573611358018901</v>
      </c>
      <c r="R26" s="573"/>
      <c r="S26" s="582">
        <f>'23solcasaad'!J27</f>
        <v>30771</v>
      </c>
      <c r="T26" s="580">
        <f t="shared" si="9"/>
        <v>1.8142657857219506</v>
      </c>
      <c r="U26" s="573"/>
      <c r="V26" s="582">
        <f>'23solcasaad'!Q27</f>
        <v>23427</v>
      </c>
      <c r="W26" s="580">
        <f t="shared" si="10"/>
        <v>6.4837981157767715</v>
      </c>
      <c r="X26" s="573"/>
      <c r="Y26" s="582">
        <f>'23solcasaad'!X27</f>
        <v>62321</v>
      </c>
      <c r="Z26" s="565">
        <f t="shared" si="11"/>
        <v>39.213354474982381</v>
      </c>
      <c r="AA26" s="566"/>
      <c r="AB26" s="567">
        <f t="shared" si="12"/>
        <v>3</v>
      </c>
      <c r="AC26" s="567">
        <v>16</v>
      </c>
      <c r="AD26" s="567">
        <f t="shared" si="13"/>
        <v>5</v>
      </c>
      <c r="AE26" s="568" t="str">
        <f t="shared" si="2"/>
        <v>Canarias</v>
      </c>
      <c r="AF26" s="570">
        <f t="shared" si="3"/>
        <v>3.3277210829022472</v>
      </c>
      <c r="AG26" s="396"/>
      <c r="AH26" s="567">
        <f t="shared" si="14"/>
        <v>3</v>
      </c>
      <c r="AI26" s="567">
        <v>16</v>
      </c>
      <c r="AJ26" s="567">
        <f t="shared" si="15"/>
        <v>12</v>
      </c>
      <c r="AK26" s="568" t="str">
        <f t="shared" si="16"/>
        <v>Galicia</v>
      </c>
      <c r="AL26" s="569">
        <f t="shared" si="17"/>
        <v>1.2448841924941012</v>
      </c>
      <c r="AM26" s="396"/>
      <c r="AN26" s="567">
        <f t="shared" si="18"/>
        <v>10</v>
      </c>
      <c r="AO26" s="567">
        <v>16</v>
      </c>
      <c r="AP26" s="567">
        <f t="shared" si="19"/>
        <v>13</v>
      </c>
      <c r="AQ26" s="568" t="str">
        <f t="shared" si="20"/>
        <v>Madrid, Comunidad de</v>
      </c>
      <c r="AR26" s="569">
        <f t="shared" si="21"/>
        <v>5.5323925953367237</v>
      </c>
      <c r="AS26" s="396"/>
      <c r="AT26" s="567">
        <f t="shared" si="22"/>
        <v>8</v>
      </c>
      <c r="AU26" s="567">
        <v>16</v>
      </c>
      <c r="AV26" s="567">
        <f t="shared" si="23"/>
        <v>5</v>
      </c>
      <c r="AW26" s="568" t="str">
        <f t="shared" si="24"/>
        <v>Canarias</v>
      </c>
      <c r="AX26" s="569">
        <f t="shared" si="25"/>
        <v>31.606928660011793</v>
      </c>
    </row>
    <row r="27" spans="1:50" s="329" customFormat="1" ht="18" customHeight="1" x14ac:dyDescent="0.25">
      <c r="B27" s="548" t="s">
        <v>46</v>
      </c>
      <c r="C27" s="573"/>
      <c r="D27" s="581">
        <f t="shared" si="4"/>
        <v>322282</v>
      </c>
      <c r="E27" s="584">
        <f t="shared" si="0"/>
        <v>0.67022892892495911</v>
      </c>
      <c r="F27" s="573"/>
      <c r="G27" s="582">
        <f>'20pobl'!J28</f>
        <v>252101</v>
      </c>
      <c r="H27" s="585">
        <f t="shared" si="5"/>
        <v>0.65655431194435798</v>
      </c>
      <c r="I27" s="573"/>
      <c r="J27" s="582">
        <f>'20pobl'!Q28</f>
        <v>48101</v>
      </c>
      <c r="K27" s="585">
        <f t="shared" si="6"/>
        <v>0.70571523559101768</v>
      </c>
      <c r="L27" s="573"/>
      <c r="M27" s="582">
        <f>'20pobl'!X28</f>
        <v>22080</v>
      </c>
      <c r="N27" s="585">
        <f t="shared" si="1"/>
        <v>0.7688413129636813</v>
      </c>
      <c r="O27" s="573"/>
      <c r="P27" s="583">
        <f t="shared" si="7"/>
        <v>14863</v>
      </c>
      <c r="Q27" s="586">
        <f t="shared" si="8"/>
        <v>4.6117996040734512</v>
      </c>
      <c r="R27" s="573"/>
      <c r="S27" s="582">
        <f>'23solcasaad'!J28</f>
        <v>3473</v>
      </c>
      <c r="T27" s="587">
        <f t="shared" si="9"/>
        <v>1.3776224608391081</v>
      </c>
      <c r="U27" s="573"/>
      <c r="V27" s="582">
        <f>'23solcasaad'!Q28</f>
        <v>2780</v>
      </c>
      <c r="W27" s="587">
        <f t="shared" si="10"/>
        <v>5.7795056235837095</v>
      </c>
      <c r="X27" s="573"/>
      <c r="Y27" s="582">
        <f>'23solcasaad'!X28</f>
        <v>8610</v>
      </c>
      <c r="Z27" s="588">
        <f t="shared" si="11"/>
        <v>38.994565217391305</v>
      </c>
      <c r="AA27" s="566"/>
      <c r="AB27" s="567">
        <f t="shared" si="12"/>
        <v>8</v>
      </c>
      <c r="AC27" s="567">
        <v>17</v>
      </c>
      <c r="AD27" s="567">
        <f t="shared" si="13"/>
        <v>18</v>
      </c>
      <c r="AE27" s="568" t="str">
        <f t="shared" si="2"/>
        <v>Ceuta y Melilla</v>
      </c>
      <c r="AF27" s="569">
        <f t="shared" si="3"/>
        <v>3.2970423329081253</v>
      </c>
      <c r="AG27" s="396"/>
      <c r="AH27" s="567">
        <f t="shared" si="14"/>
        <v>11</v>
      </c>
      <c r="AI27" s="567">
        <v>17</v>
      </c>
      <c r="AJ27" s="567">
        <f t="shared" si="15"/>
        <v>13</v>
      </c>
      <c r="AK27" s="568" t="str">
        <f t="shared" si="16"/>
        <v>Madrid, Comunidad de</v>
      </c>
      <c r="AL27" s="569">
        <f t="shared" si="17"/>
        <v>1.0633741067709239</v>
      </c>
      <c r="AM27" s="396"/>
      <c r="AN27" s="567">
        <f t="shared" si="18"/>
        <v>14</v>
      </c>
      <c r="AO27" s="567">
        <v>17</v>
      </c>
      <c r="AP27" s="567">
        <f t="shared" si="19"/>
        <v>6</v>
      </c>
      <c r="AQ27" s="568" t="str">
        <f t="shared" si="20"/>
        <v>Cantabria</v>
      </c>
      <c r="AR27" s="569">
        <f t="shared" si="21"/>
        <v>5.4392532950407713</v>
      </c>
      <c r="AS27" s="396"/>
      <c r="AT27" s="567">
        <f t="shared" si="22"/>
        <v>9</v>
      </c>
      <c r="AU27" s="567">
        <v>17</v>
      </c>
      <c r="AV27" s="567">
        <f t="shared" si="23"/>
        <v>6</v>
      </c>
      <c r="AW27" s="568" t="str">
        <f t="shared" si="24"/>
        <v>Cantabria</v>
      </c>
      <c r="AX27" s="569">
        <f t="shared" si="25"/>
        <v>29.915433403805498</v>
      </c>
    </row>
    <row r="28" spans="1:50" s="329" customFormat="1" ht="18" customHeight="1" x14ac:dyDescent="0.25">
      <c r="B28" s="548" t="s">
        <v>1</v>
      </c>
      <c r="C28" s="573"/>
      <c r="D28" s="581">
        <f t="shared" si="4"/>
        <v>168545</v>
      </c>
      <c r="E28" s="584">
        <f t="shared" si="0"/>
        <v>0.35051208204509476</v>
      </c>
      <c r="F28" s="573"/>
      <c r="G28" s="582">
        <f>'20pobl'!J29</f>
        <v>147939</v>
      </c>
      <c r="H28" s="585">
        <f t="shared" si="5"/>
        <v>0.38528204312849362</v>
      </c>
      <c r="I28" s="573"/>
      <c r="J28" s="582">
        <f>'20pobl'!Q29</f>
        <v>15743</v>
      </c>
      <c r="K28" s="585">
        <f t="shared" si="6"/>
        <v>0.23097388731854621</v>
      </c>
      <c r="L28" s="573"/>
      <c r="M28" s="582">
        <f>'20pobl'!X29</f>
        <v>4863</v>
      </c>
      <c r="N28" s="585">
        <f t="shared" si="1"/>
        <v>0.16933312069485426</v>
      </c>
      <c r="O28" s="573"/>
      <c r="P28" s="583">
        <f t="shared" si="7"/>
        <v>5557</v>
      </c>
      <c r="Q28" s="586">
        <f t="shared" si="8"/>
        <v>3.2970423329081253</v>
      </c>
      <c r="R28" s="573"/>
      <c r="S28" s="582">
        <f>'23solcasaad'!J29</f>
        <v>2957</v>
      </c>
      <c r="T28" s="587">
        <f t="shared" si="9"/>
        <v>1.9987968013843544</v>
      </c>
      <c r="U28" s="573"/>
      <c r="V28" s="582">
        <f>'23solcasaad'!Q29</f>
        <v>1028</v>
      </c>
      <c r="W28" s="587">
        <f t="shared" si="10"/>
        <v>6.5298862986724258</v>
      </c>
      <c r="X28" s="573"/>
      <c r="Y28" s="582">
        <f>'23solcasaad'!X29</f>
        <v>1572</v>
      </c>
      <c r="Z28" s="588">
        <f t="shared" si="11"/>
        <v>32.32572486119679</v>
      </c>
      <c r="AA28" s="566"/>
      <c r="AB28" s="567">
        <f t="shared" si="12"/>
        <v>17</v>
      </c>
      <c r="AC28" s="567">
        <v>18</v>
      </c>
      <c r="AD28" s="567">
        <f t="shared" si="13"/>
        <v>15</v>
      </c>
      <c r="AE28" s="568" t="str">
        <f t="shared" si="2"/>
        <v>Navarra, Comunidad Foral de</v>
      </c>
      <c r="AF28" s="569">
        <f t="shared" si="3"/>
        <v>3.1959890203896424</v>
      </c>
      <c r="AG28" s="396"/>
      <c r="AH28" s="567">
        <f t="shared" si="14"/>
        <v>1</v>
      </c>
      <c r="AI28" s="567">
        <v>18</v>
      </c>
      <c r="AJ28" s="567">
        <f t="shared" si="15"/>
        <v>2</v>
      </c>
      <c r="AK28" s="568" t="str">
        <f t="shared" si="16"/>
        <v>Aragón</v>
      </c>
      <c r="AL28" s="569">
        <f t="shared" si="17"/>
        <v>1.0423858905863503</v>
      </c>
      <c r="AM28" s="396"/>
      <c r="AN28" s="567">
        <f t="shared" si="18"/>
        <v>9</v>
      </c>
      <c r="AO28" s="567">
        <v>18</v>
      </c>
      <c r="AP28" s="567">
        <f t="shared" si="19"/>
        <v>15</v>
      </c>
      <c r="AQ28" s="568" t="str">
        <f t="shared" si="20"/>
        <v>Navarra, Comunidad Foral de</v>
      </c>
      <c r="AR28" s="569">
        <f t="shared" si="21"/>
        <v>4.1275248435197858</v>
      </c>
      <c r="AS28" s="396"/>
      <c r="AT28" s="567">
        <f t="shared" si="22"/>
        <v>15</v>
      </c>
      <c r="AU28" s="567">
        <v>18</v>
      </c>
      <c r="AV28" s="567">
        <f t="shared" si="23"/>
        <v>15</v>
      </c>
      <c r="AW28" s="568" t="str">
        <f t="shared" si="24"/>
        <v>Navarra, Comunidad Foral de</v>
      </c>
      <c r="AX28" s="569">
        <f t="shared" si="25"/>
        <v>29.613034623217924</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12</v>
      </c>
      <c r="AE29" s="568" t="str">
        <f t="shared" si="2"/>
        <v>Galicia</v>
      </c>
      <c r="AF29" s="569">
        <f t="shared" si="3"/>
        <v>3.1317051341323188</v>
      </c>
      <c r="AG29" s="396"/>
      <c r="AH29" s="396"/>
      <c r="AI29" s="396"/>
      <c r="AJ29" s="567">
        <f>MATCH(AI30,AH$11:AH$30,0)</f>
        <v>15</v>
      </c>
      <c r="AK29" s="568" t="str">
        <f t="shared" si="16"/>
        <v>Navarra, Comunidad Foral de</v>
      </c>
      <c r="AL29" s="569">
        <f t="shared" si="17"/>
        <v>0.96742039306479455</v>
      </c>
      <c r="AM29" s="396"/>
      <c r="AN29" s="396"/>
      <c r="AO29" s="396"/>
      <c r="AP29" s="567">
        <f>MATCH(AO30,AN$11:AN$30,0)</f>
        <v>12</v>
      </c>
      <c r="AQ29" s="568" t="str">
        <f t="shared" si="20"/>
        <v>Galicia</v>
      </c>
      <c r="AR29" s="569">
        <f>INDEX(W$11:W$30,AP29,1)</f>
        <v>3.1625933096061343</v>
      </c>
      <c r="AS29" s="396"/>
      <c r="AT29" s="396"/>
      <c r="AU29" s="396"/>
      <c r="AV29" s="567">
        <f>MATCH(AU30,AT$11:AT$30,0)</f>
        <v>12</v>
      </c>
      <c r="AW29" s="568" t="str">
        <f t="shared" si="24"/>
        <v>Galicia</v>
      </c>
      <c r="AX29" s="569">
        <f t="shared" si="25"/>
        <v>18.918622227101153</v>
      </c>
    </row>
    <row r="30" spans="1:50" s="329"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2133072</v>
      </c>
      <c r="Q30" s="545">
        <f>P30*100/D30</f>
        <v>4.436011200997326</v>
      </c>
      <c r="R30" s="320"/>
      <c r="S30" s="549">
        <f>SUM(S11:S28)</f>
        <v>554911</v>
      </c>
      <c r="T30" s="546">
        <f>S30*100/G30</f>
        <v>1.4451716169128865</v>
      </c>
      <c r="U30" s="320"/>
      <c r="V30" s="549">
        <f>SUM(V11:V28)</f>
        <v>462086</v>
      </c>
      <c r="W30" s="546">
        <f>V30*100/J30</f>
        <v>6.7795083335754134</v>
      </c>
      <c r="X30" s="320"/>
      <c r="Y30" s="549">
        <f>SUM(Y11:Y28)</f>
        <v>1116075</v>
      </c>
      <c r="Z30" s="551">
        <f>Y30*100/M30</f>
        <v>38.86252574121108</v>
      </c>
      <c r="AA30" s="566"/>
      <c r="AB30" s="567">
        <f>_xlfn.RANK.EQ(Q30,Q$11:Q$30,0)</f>
        <v>9</v>
      </c>
      <c r="AC30" s="567">
        <v>19</v>
      </c>
      <c r="AD30" s="396"/>
      <c r="AE30" s="396"/>
      <c r="AF30" s="589"/>
      <c r="AG30" s="396"/>
      <c r="AH30" s="567">
        <f t="shared" si="14"/>
        <v>10</v>
      </c>
      <c r="AI30" s="567">
        <v>19</v>
      </c>
      <c r="AJ30" s="396"/>
      <c r="AK30" s="396"/>
      <c r="AL30" s="589"/>
      <c r="AM30" s="396"/>
      <c r="AN30" s="567">
        <f t="shared" si="18"/>
        <v>8</v>
      </c>
      <c r="AO30" s="567">
        <v>19</v>
      </c>
      <c r="AP30" s="396"/>
      <c r="AQ30" s="396"/>
      <c r="AR30" s="589"/>
      <c r="AS30" s="396"/>
      <c r="AT30" s="567">
        <f t="shared" si="22"/>
        <v>10</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57" t="s">
        <v>171</v>
      </c>
      <c r="C33" s="1457"/>
      <c r="D33" s="1457"/>
      <c r="E33" s="1457"/>
      <c r="F33" s="1457"/>
      <c r="G33" s="1457"/>
      <c r="H33" s="1457"/>
      <c r="I33" s="1457"/>
      <c r="J33" s="1457"/>
      <c r="K33" s="1457"/>
      <c r="L33" s="1457"/>
      <c r="M33" s="1457"/>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58"/>
      <c r="C34" s="1458"/>
      <c r="D34" s="1458"/>
      <c r="E34" s="1458"/>
      <c r="F34" s="1458"/>
      <c r="G34" s="1458"/>
      <c r="H34" s="1458"/>
      <c r="I34" s="1458"/>
      <c r="J34" s="1458"/>
      <c r="K34" s="1458"/>
      <c r="L34" s="1458"/>
      <c r="M34" s="1458"/>
      <c r="N34" s="1458"/>
      <c r="O34" s="1458"/>
      <c r="P34" s="1458"/>
    </row>
    <row r="35" spans="2:50" s="329" customFormat="1" ht="4.5" customHeight="1" x14ac:dyDescent="0.2">
      <c r="B35" s="1407"/>
      <c r="C35" s="1407"/>
      <c r="D35" s="1407"/>
      <c r="E35" s="1407"/>
      <c r="F35" s="1407"/>
      <c r="G35" s="1407"/>
      <c r="H35" s="1407"/>
      <c r="I35" s="1407"/>
      <c r="J35" s="1407"/>
      <c r="K35" s="1407"/>
      <c r="L35" s="1407"/>
      <c r="M35" s="1407"/>
      <c r="N35" s="1407"/>
      <c r="O35" s="1407"/>
      <c r="P35" s="1407"/>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53"/>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0.7109375" style="1334" bestFit="1" customWidth="1"/>
    <col min="28" max="28" width="8.140625" style="396" bestFit="1" customWidth="1"/>
    <col min="29" max="29" width="8.42578125" style="396" bestFit="1" customWidth="1"/>
    <col min="30" max="30" width="4.28515625" style="329"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1107"/>
      <c r="AB1" s="342"/>
      <c r="AC1" s="342"/>
      <c r="AD1" s="311"/>
    </row>
    <row r="2" spans="1:34" s="343" customFormat="1" x14ac:dyDescent="0.25">
      <c r="B2" s="1379"/>
      <c r="C2" s="1379"/>
      <c r="X2" s="599"/>
      <c r="Y2" s="599"/>
      <c r="Z2" s="599"/>
      <c r="AA2" s="1342"/>
      <c r="AB2" s="556"/>
      <c r="AC2" s="556"/>
      <c r="AD2" s="893"/>
    </row>
    <row r="3" spans="1:34" s="345" customFormat="1" ht="32.25" customHeight="1" x14ac:dyDescent="0.2">
      <c r="B3" s="1380"/>
      <c r="C3" s="1380"/>
      <c r="X3" s="599"/>
      <c r="Y3" s="599"/>
      <c r="Z3" s="599"/>
      <c r="AA3" s="1342"/>
      <c r="AB3" s="556"/>
      <c r="AC3" s="556"/>
      <c r="AD3" s="893"/>
    </row>
    <row r="4" spans="1:34" s="492" customFormat="1" ht="19.5" customHeight="1" x14ac:dyDescent="0.2">
      <c r="A4" s="1476" t="s">
        <v>397</v>
      </c>
      <c r="B4" s="1476"/>
      <c r="C4" s="1476"/>
      <c r="D4" s="1476"/>
      <c r="E4" s="1476"/>
      <c r="F4" s="1476"/>
      <c r="G4" s="1476"/>
      <c r="H4" s="1476"/>
      <c r="I4" s="1476"/>
      <c r="J4" s="1476"/>
      <c r="K4" s="1476"/>
      <c r="L4" s="1476"/>
      <c r="M4" s="1476"/>
      <c r="N4" s="1476"/>
      <c r="O4" s="1476"/>
      <c r="P4" s="1476"/>
      <c r="Q4" s="1476"/>
      <c r="R4" s="1476"/>
      <c r="S4" s="1476"/>
      <c r="T4" s="1476"/>
      <c r="U4" s="1476"/>
      <c r="V4" s="1476"/>
      <c r="AA4" s="1342"/>
      <c r="AB4" s="556"/>
      <c r="AC4" s="556"/>
      <c r="AD4" s="893"/>
    </row>
    <row r="5" spans="1:34" s="492" customFormat="1" ht="15.75"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1418"/>
      <c r="V5" s="1418"/>
      <c r="AA5" s="1342"/>
      <c r="AB5" s="556"/>
      <c r="AC5" s="556"/>
      <c r="AD5" s="893"/>
    </row>
    <row r="6" spans="1:34" s="492" customFormat="1" ht="6" customHeight="1" x14ac:dyDescent="0.2">
      <c r="AA6" s="1342"/>
      <c r="AB6" s="556"/>
      <c r="AC6" s="556"/>
      <c r="AD6" s="893"/>
    </row>
    <row r="7" spans="1:34" s="437" customFormat="1" ht="7.5" customHeight="1" x14ac:dyDescent="0.2">
      <c r="A7" s="488"/>
      <c r="B7" s="1383" t="s">
        <v>12</v>
      </c>
      <c r="D7" s="1419" t="s">
        <v>13</v>
      </c>
      <c r="E7" s="593"/>
      <c r="F7" s="1474"/>
      <c r="G7" s="1474"/>
      <c r="H7" s="489"/>
      <c r="I7" s="445"/>
      <c r="J7" s="445"/>
      <c r="K7" s="445"/>
      <c r="L7" s="445"/>
      <c r="M7" s="489"/>
      <c r="N7" s="489"/>
      <c r="O7" s="489"/>
      <c r="P7" s="489"/>
      <c r="Q7" s="489"/>
      <c r="R7" s="489"/>
      <c r="S7" s="594"/>
      <c r="T7" s="489"/>
      <c r="U7" s="489"/>
      <c r="V7" s="595"/>
      <c r="AA7" s="1348"/>
      <c r="AB7" s="513"/>
      <c r="AC7" s="513"/>
      <c r="AD7" s="320"/>
    </row>
    <row r="8" spans="1:34" s="437" customFormat="1" ht="15" customHeight="1" x14ac:dyDescent="0.2">
      <c r="A8" s="488"/>
      <c r="B8" s="1384"/>
      <c r="D8" s="1473"/>
      <c r="F8" s="1419" t="s">
        <v>242</v>
      </c>
      <c r="G8" s="1420"/>
      <c r="I8" s="1419" t="s">
        <v>243</v>
      </c>
      <c r="J8" s="1421"/>
      <c r="K8" s="1464" t="s">
        <v>372</v>
      </c>
      <c r="L8" s="1465"/>
      <c r="M8" s="1465"/>
      <c r="N8" s="1465"/>
      <c r="O8" s="1465"/>
      <c r="P8" s="1465"/>
      <c r="Q8" s="1465"/>
      <c r="R8" s="1465"/>
      <c r="S8" s="1465"/>
      <c r="T8" s="1465"/>
      <c r="U8" s="1465"/>
      <c r="V8" s="1466"/>
      <c r="AA8" s="1348"/>
      <c r="AB8" s="513"/>
      <c r="AC8" s="513"/>
      <c r="AD8" s="320"/>
    </row>
    <row r="9" spans="1:34" s="437" customFormat="1" ht="25.5" customHeight="1" x14ac:dyDescent="0.2">
      <c r="A9" s="488"/>
      <c r="B9" s="1384"/>
      <c r="D9" s="1439"/>
      <c r="E9" s="491"/>
      <c r="F9" s="1462"/>
      <c r="G9" s="1475"/>
      <c r="I9" s="1462"/>
      <c r="J9" s="1463"/>
      <c r="K9" s="1459" t="s">
        <v>373</v>
      </c>
      <c r="L9" s="1460"/>
      <c r="M9" s="1459" t="s">
        <v>374</v>
      </c>
      <c r="N9" s="1461"/>
      <c r="O9" s="1459" t="s">
        <v>375</v>
      </c>
      <c r="P9" s="1460"/>
      <c r="Q9" s="1468" t="s">
        <v>376</v>
      </c>
      <c r="R9" s="1468"/>
      <c r="S9" s="1469" t="s">
        <v>377</v>
      </c>
      <c r="T9" s="1470"/>
      <c r="U9" s="1471" t="s">
        <v>378</v>
      </c>
      <c r="V9" s="1472"/>
      <c r="AA9" s="1348"/>
      <c r="AB9" s="513"/>
      <c r="AC9" s="513"/>
      <c r="AD9" s="320"/>
    </row>
    <row r="10" spans="1:34" s="437" customFormat="1" ht="38.25" x14ac:dyDescent="0.2">
      <c r="A10" s="488"/>
      <c r="B10" s="1385"/>
      <c r="D10" s="600" t="s">
        <v>9</v>
      </c>
      <c r="E10" s="493"/>
      <c r="F10" s="455" t="s">
        <v>9</v>
      </c>
      <c r="G10" s="401" t="s">
        <v>212</v>
      </c>
      <c r="H10" s="494"/>
      <c r="I10" s="400" t="s">
        <v>9</v>
      </c>
      <c r="J10" s="406" t="s">
        <v>212</v>
      </c>
      <c r="K10" s="601" t="s">
        <v>9</v>
      </c>
      <c r="L10" s="403" t="s">
        <v>379</v>
      </c>
      <c r="M10" s="405" t="s">
        <v>9</v>
      </c>
      <c r="N10" s="403" t="s">
        <v>379</v>
      </c>
      <c r="O10" s="407" t="s">
        <v>9</v>
      </c>
      <c r="P10" s="403" t="s">
        <v>379</v>
      </c>
      <c r="Q10" s="406" t="s">
        <v>9</v>
      </c>
      <c r="R10" s="737" t="s">
        <v>379</v>
      </c>
      <c r="S10" s="406" t="s">
        <v>9</v>
      </c>
      <c r="T10" s="738" t="s">
        <v>379</v>
      </c>
      <c r="U10" s="407" t="s">
        <v>9</v>
      </c>
      <c r="V10" s="737" t="s">
        <v>379</v>
      </c>
      <c r="AA10" s="1343" t="s">
        <v>208</v>
      </c>
      <c r="AB10" s="602" t="s">
        <v>380</v>
      </c>
      <c r="AC10" s="603" t="s">
        <v>381</v>
      </c>
      <c r="AD10" s="320"/>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1343">
        <v>44286</v>
      </c>
      <c r="AB11" s="602">
        <v>27728</v>
      </c>
      <c r="AC11" s="602">
        <v>26286</v>
      </c>
      <c r="AD11" s="329"/>
    </row>
    <row r="12" spans="1:34" s="331" customFormat="1" x14ac:dyDescent="0.25">
      <c r="A12" s="330"/>
      <c r="B12" s="349" t="s">
        <v>8</v>
      </c>
      <c r="C12" s="350"/>
      <c r="D12" s="605">
        <v>412788</v>
      </c>
      <c r="E12" s="350"/>
      <c r="F12" s="355">
        <v>216</v>
      </c>
      <c r="G12" s="358">
        <v>5.2327102532050349E-2</v>
      </c>
      <c r="H12" s="350"/>
      <c r="I12" s="355">
        <v>3088</v>
      </c>
      <c r="J12" s="358">
        <v>0.74808376212486793</v>
      </c>
      <c r="K12" s="355">
        <v>2726</v>
      </c>
      <c r="L12" s="358">
        <v>88.27720207253887</v>
      </c>
      <c r="M12" s="355">
        <v>45</v>
      </c>
      <c r="N12" s="358">
        <v>1.4572538860103628</v>
      </c>
      <c r="O12" s="355">
        <v>3</v>
      </c>
      <c r="P12" s="358">
        <v>9.7150259067357511E-2</v>
      </c>
      <c r="Q12" s="355">
        <v>184</v>
      </c>
      <c r="R12" s="358">
        <v>5.9585492227979273</v>
      </c>
      <c r="S12" s="355">
        <v>71</v>
      </c>
      <c r="T12" s="358">
        <v>2.2992227979274609</v>
      </c>
      <c r="U12" s="355">
        <v>59</v>
      </c>
      <c r="V12" s="358">
        <v>1.910621761658031</v>
      </c>
      <c r="X12" s="606"/>
      <c r="Y12" s="606"/>
      <c r="Z12" s="606"/>
      <c r="AA12" s="1343">
        <v>44316</v>
      </c>
      <c r="AB12" s="602">
        <v>26001</v>
      </c>
      <c r="AC12" s="602">
        <v>20329</v>
      </c>
      <c r="AD12" s="360"/>
      <c r="AE12" s="360"/>
      <c r="AF12" s="360"/>
      <c r="AG12" s="361"/>
      <c r="AH12" s="607"/>
    </row>
    <row r="13" spans="1:34" s="331" customFormat="1" x14ac:dyDescent="0.25">
      <c r="A13" s="330"/>
      <c r="B13" s="363" t="s">
        <v>7</v>
      </c>
      <c r="C13" s="350"/>
      <c r="D13" s="608">
        <v>57082</v>
      </c>
      <c r="E13" s="350"/>
      <c r="F13" s="368">
        <v>774</v>
      </c>
      <c r="G13" s="372">
        <v>1.3559440804456746</v>
      </c>
      <c r="H13" s="350"/>
      <c r="I13" s="368">
        <v>688</v>
      </c>
      <c r="J13" s="372">
        <v>1.2052836270628218</v>
      </c>
      <c r="K13" s="368">
        <v>642</v>
      </c>
      <c r="L13" s="372">
        <v>93.313953488372093</v>
      </c>
      <c r="M13" s="368">
        <v>9</v>
      </c>
      <c r="N13" s="372">
        <v>1.308139534883721</v>
      </c>
      <c r="O13" s="368">
        <v>0</v>
      </c>
      <c r="P13" s="372">
        <v>0</v>
      </c>
      <c r="Q13" s="368">
        <v>19</v>
      </c>
      <c r="R13" s="372">
        <v>2.7616279069767442</v>
      </c>
      <c r="S13" s="368">
        <v>8</v>
      </c>
      <c r="T13" s="372">
        <v>1.1627906976744187</v>
      </c>
      <c r="U13" s="368">
        <v>10</v>
      </c>
      <c r="V13" s="372">
        <v>1.4534883720930232</v>
      </c>
      <c r="X13" s="606"/>
      <c r="Y13" s="606"/>
      <c r="Z13" s="606"/>
      <c r="AA13" s="1343">
        <v>44347</v>
      </c>
      <c r="AB13" s="602">
        <v>27218</v>
      </c>
      <c r="AC13" s="602">
        <v>17469</v>
      </c>
      <c r="AD13" s="360"/>
      <c r="AE13" s="360"/>
      <c r="AF13" s="360"/>
      <c r="AG13" s="361"/>
      <c r="AH13" s="607"/>
    </row>
    <row r="14" spans="1:34" s="331" customFormat="1" x14ac:dyDescent="0.25">
      <c r="A14" s="330"/>
      <c r="B14" s="363" t="s">
        <v>37</v>
      </c>
      <c r="C14" s="350"/>
      <c r="D14" s="608">
        <v>50027</v>
      </c>
      <c r="E14" s="350"/>
      <c r="F14" s="368">
        <v>971</v>
      </c>
      <c r="G14" s="372">
        <v>1.9409518859815698</v>
      </c>
      <c r="H14" s="350"/>
      <c r="I14" s="368">
        <v>587</v>
      </c>
      <c r="J14" s="372">
        <v>1.1733663821536371</v>
      </c>
      <c r="K14" s="368">
        <v>496</v>
      </c>
      <c r="L14" s="372">
        <v>84.497444633730836</v>
      </c>
      <c r="M14" s="368">
        <v>9</v>
      </c>
      <c r="N14" s="372">
        <v>1.5332197614991483</v>
      </c>
      <c r="O14" s="368">
        <v>12</v>
      </c>
      <c r="P14" s="372">
        <v>2.0442930153321974</v>
      </c>
      <c r="Q14" s="368">
        <v>2</v>
      </c>
      <c r="R14" s="372">
        <v>0.34071550255536626</v>
      </c>
      <c r="S14" s="368">
        <v>19</v>
      </c>
      <c r="T14" s="372">
        <v>3.2367972742759794</v>
      </c>
      <c r="U14" s="368">
        <v>49</v>
      </c>
      <c r="V14" s="372">
        <v>8.3475298126064725</v>
      </c>
      <c r="X14" s="606"/>
      <c r="Y14" s="606"/>
      <c r="Z14" s="606"/>
      <c r="AA14" s="1343">
        <v>44377</v>
      </c>
      <c r="AB14" s="602">
        <v>28579</v>
      </c>
      <c r="AC14" s="602">
        <v>20931</v>
      </c>
      <c r="AD14" s="360"/>
      <c r="AE14" s="360"/>
      <c r="AF14" s="360"/>
      <c r="AG14" s="361"/>
      <c r="AH14" s="607"/>
    </row>
    <row r="15" spans="1:34" s="331" customFormat="1" x14ac:dyDescent="0.25">
      <c r="A15" s="330"/>
      <c r="B15" s="363" t="s">
        <v>38</v>
      </c>
      <c r="C15" s="350"/>
      <c r="D15" s="608">
        <v>45845</v>
      </c>
      <c r="E15" s="350"/>
      <c r="F15" s="368">
        <v>691</v>
      </c>
      <c r="G15" s="372">
        <v>1.5072526993129021</v>
      </c>
      <c r="H15" s="350"/>
      <c r="I15" s="368">
        <v>455</v>
      </c>
      <c r="J15" s="372">
        <v>0.99247464281819164</v>
      </c>
      <c r="K15" s="368">
        <v>442</v>
      </c>
      <c r="L15" s="372">
        <v>97.142857142857139</v>
      </c>
      <c r="M15" s="368">
        <v>12</v>
      </c>
      <c r="N15" s="372">
        <v>2.6373626373626373</v>
      </c>
      <c r="O15" s="368">
        <v>0</v>
      </c>
      <c r="P15" s="372">
        <v>0</v>
      </c>
      <c r="Q15" s="368">
        <v>0</v>
      </c>
      <c r="R15" s="372">
        <v>0</v>
      </c>
      <c r="S15" s="368">
        <v>1</v>
      </c>
      <c r="T15" s="372">
        <v>0.21978021978021978</v>
      </c>
      <c r="U15" s="368">
        <v>0</v>
      </c>
      <c r="V15" s="372">
        <v>0</v>
      </c>
      <c r="X15" s="606"/>
      <c r="Y15" s="606"/>
      <c r="Z15" s="606"/>
      <c r="AA15" s="1343">
        <v>44408</v>
      </c>
      <c r="AB15" s="602">
        <v>30723</v>
      </c>
      <c r="AC15" s="602">
        <v>25882</v>
      </c>
      <c r="AD15" s="360"/>
      <c r="AE15" s="360"/>
      <c r="AF15" s="360"/>
      <c r="AG15" s="361"/>
      <c r="AH15" s="607"/>
    </row>
    <row r="16" spans="1:34" s="331" customFormat="1" x14ac:dyDescent="0.25">
      <c r="A16" s="330"/>
      <c r="B16" s="363" t="s">
        <v>6</v>
      </c>
      <c r="C16" s="350"/>
      <c r="D16" s="608">
        <v>73643</v>
      </c>
      <c r="E16" s="350"/>
      <c r="F16" s="368">
        <v>1707</v>
      </c>
      <c r="G16" s="372">
        <v>2.3179392474505383</v>
      </c>
      <c r="H16" s="350"/>
      <c r="I16" s="368">
        <v>627</v>
      </c>
      <c r="J16" s="372">
        <v>0.85140474994228921</v>
      </c>
      <c r="K16" s="368">
        <v>545</v>
      </c>
      <c r="L16" s="372">
        <v>86.921850079744814</v>
      </c>
      <c r="M16" s="368">
        <v>13</v>
      </c>
      <c r="N16" s="372">
        <v>2.073365231259968</v>
      </c>
      <c r="O16" s="368">
        <v>0</v>
      </c>
      <c r="P16" s="372">
        <v>0</v>
      </c>
      <c r="Q16" s="368">
        <v>3</v>
      </c>
      <c r="R16" s="372">
        <v>0.4784688995215311</v>
      </c>
      <c r="S16" s="368">
        <v>18</v>
      </c>
      <c r="T16" s="372">
        <v>2.8708133971291865</v>
      </c>
      <c r="U16" s="368">
        <v>48</v>
      </c>
      <c r="V16" s="372">
        <v>7.6555023923444976</v>
      </c>
      <c r="X16" s="606"/>
      <c r="Y16" s="606"/>
      <c r="Z16" s="606"/>
      <c r="AA16" s="1343">
        <v>44439</v>
      </c>
      <c r="AB16" s="602">
        <v>23332</v>
      </c>
      <c r="AC16" s="602">
        <v>22391</v>
      </c>
      <c r="AD16" s="360"/>
      <c r="AE16" s="360"/>
      <c r="AF16" s="360"/>
      <c r="AG16" s="361"/>
      <c r="AH16" s="607"/>
    </row>
    <row r="17" spans="1:34" s="331" customFormat="1" x14ac:dyDescent="0.25">
      <c r="A17" s="330"/>
      <c r="B17" s="363" t="s">
        <v>5</v>
      </c>
      <c r="C17" s="350"/>
      <c r="D17" s="609">
        <v>24265</v>
      </c>
      <c r="E17" s="350"/>
      <c r="F17" s="377">
        <v>229</v>
      </c>
      <c r="G17" s="372">
        <v>0.94374613641046778</v>
      </c>
      <c r="H17" s="350"/>
      <c r="I17" s="377">
        <v>172</v>
      </c>
      <c r="J17" s="372">
        <v>0.70883989284978355</v>
      </c>
      <c r="K17" s="377">
        <v>172</v>
      </c>
      <c r="L17" s="372">
        <v>100</v>
      </c>
      <c r="M17" s="377">
        <v>0</v>
      </c>
      <c r="N17" s="372">
        <v>0</v>
      </c>
      <c r="O17" s="377">
        <v>0</v>
      </c>
      <c r="P17" s="372">
        <v>0</v>
      </c>
      <c r="Q17" s="377">
        <v>0</v>
      </c>
      <c r="R17" s="372">
        <v>0</v>
      </c>
      <c r="S17" s="377">
        <v>0</v>
      </c>
      <c r="T17" s="372">
        <v>0</v>
      </c>
      <c r="U17" s="377">
        <v>0</v>
      </c>
      <c r="V17" s="372">
        <v>0</v>
      </c>
      <c r="X17" s="606"/>
      <c r="Y17" s="606"/>
      <c r="Z17" s="606"/>
      <c r="AA17" s="1343">
        <v>44469</v>
      </c>
      <c r="AB17" s="602">
        <v>26490</v>
      </c>
      <c r="AC17" s="602">
        <v>22335</v>
      </c>
      <c r="AD17" s="360"/>
      <c r="AE17" s="360"/>
      <c r="AF17" s="360"/>
      <c r="AG17" s="361"/>
      <c r="AH17" s="607"/>
    </row>
    <row r="18" spans="1:34" s="331" customFormat="1" x14ac:dyDescent="0.25">
      <c r="A18" s="330"/>
      <c r="B18" s="363" t="s">
        <v>4</v>
      </c>
      <c r="C18" s="350"/>
      <c r="D18" s="608">
        <v>160316</v>
      </c>
      <c r="E18" s="350"/>
      <c r="F18" s="368">
        <v>1808</v>
      </c>
      <c r="G18" s="372">
        <v>1.127772649018189</v>
      </c>
      <c r="H18" s="350"/>
      <c r="I18" s="368">
        <v>1685</v>
      </c>
      <c r="J18" s="372">
        <v>1.0510491778736994</v>
      </c>
      <c r="K18" s="368">
        <v>1552</v>
      </c>
      <c r="L18" s="372">
        <v>92.106824925816028</v>
      </c>
      <c r="M18" s="368">
        <v>36</v>
      </c>
      <c r="N18" s="372">
        <v>2.1364985163204748</v>
      </c>
      <c r="O18" s="368">
        <v>0</v>
      </c>
      <c r="P18" s="372">
        <v>0</v>
      </c>
      <c r="Q18" s="368">
        <v>15</v>
      </c>
      <c r="R18" s="372">
        <v>0.89020771513353114</v>
      </c>
      <c r="S18" s="368">
        <v>25</v>
      </c>
      <c r="T18" s="372">
        <v>1.4836795252225521</v>
      </c>
      <c r="U18" s="368">
        <v>57</v>
      </c>
      <c r="V18" s="372">
        <v>3.3827893175074184</v>
      </c>
      <c r="X18" s="606"/>
      <c r="Y18" s="606"/>
      <c r="Z18" s="606"/>
      <c r="AA18" s="1343">
        <v>44500</v>
      </c>
      <c r="AB18" s="602">
        <v>29231</v>
      </c>
      <c r="AC18" s="602">
        <v>19576</v>
      </c>
      <c r="AD18" s="360"/>
      <c r="AE18" s="360"/>
      <c r="AF18" s="360"/>
      <c r="AG18" s="361"/>
      <c r="AH18" s="607"/>
    </row>
    <row r="19" spans="1:34" s="331" customFormat="1" x14ac:dyDescent="0.25">
      <c r="A19" s="330"/>
      <c r="B19" s="363" t="s">
        <v>40</v>
      </c>
      <c r="C19" s="350"/>
      <c r="D19" s="608">
        <v>98535</v>
      </c>
      <c r="E19" s="350"/>
      <c r="F19" s="368">
        <v>1378</v>
      </c>
      <c r="G19" s="372">
        <v>1.3984878469579338</v>
      </c>
      <c r="H19" s="350"/>
      <c r="I19" s="368">
        <v>1167</v>
      </c>
      <c r="J19" s="372">
        <v>1.1843507383163343</v>
      </c>
      <c r="K19" s="368">
        <v>945</v>
      </c>
      <c r="L19" s="372">
        <v>80.976863753213365</v>
      </c>
      <c r="M19" s="368">
        <v>31</v>
      </c>
      <c r="N19" s="372">
        <v>2.6563838903170525</v>
      </c>
      <c r="O19" s="368">
        <v>2</v>
      </c>
      <c r="P19" s="372">
        <v>0.17137960582690662</v>
      </c>
      <c r="Q19" s="368">
        <v>75</v>
      </c>
      <c r="R19" s="372">
        <v>6.4267352185089974</v>
      </c>
      <c r="S19" s="368">
        <v>6</v>
      </c>
      <c r="T19" s="372">
        <v>0.51413881748071977</v>
      </c>
      <c r="U19" s="368">
        <v>108</v>
      </c>
      <c r="V19" s="372">
        <v>9.2544987146529554</v>
      </c>
      <c r="X19" s="606"/>
      <c r="Y19" s="606"/>
      <c r="Z19" s="606"/>
      <c r="AA19" s="1343">
        <v>44530</v>
      </c>
      <c r="AB19" s="602">
        <v>29856</v>
      </c>
      <c r="AC19" s="602">
        <v>21916</v>
      </c>
      <c r="AD19" s="360"/>
      <c r="AE19" s="360"/>
      <c r="AF19" s="360"/>
      <c r="AG19" s="361"/>
      <c r="AH19" s="607"/>
    </row>
    <row r="20" spans="1:34" s="331" customFormat="1" x14ac:dyDescent="0.25">
      <c r="A20" s="330"/>
      <c r="B20" s="363" t="s">
        <v>41</v>
      </c>
      <c r="C20" s="350"/>
      <c r="D20" s="608">
        <v>375869</v>
      </c>
      <c r="E20" s="350"/>
      <c r="F20" s="368">
        <v>5621</v>
      </c>
      <c r="G20" s="372">
        <v>1.4954678358683478</v>
      </c>
      <c r="H20" s="350"/>
      <c r="I20" s="368">
        <v>4106</v>
      </c>
      <c r="J20" s="372">
        <v>1.0924018740571848</v>
      </c>
      <c r="K20" s="368">
        <v>3058</v>
      </c>
      <c r="L20" s="372">
        <v>74.476376035070629</v>
      </c>
      <c r="M20" s="368">
        <v>42</v>
      </c>
      <c r="N20" s="372">
        <v>1.0228933268387725</v>
      </c>
      <c r="O20" s="368">
        <v>395</v>
      </c>
      <c r="P20" s="372">
        <v>9.620068192888457</v>
      </c>
      <c r="Q20" s="368">
        <v>1</v>
      </c>
      <c r="R20" s="372">
        <v>2.4354603019970774E-2</v>
      </c>
      <c r="S20" s="368">
        <v>373</v>
      </c>
      <c r="T20" s="372">
        <v>9.0842669264490983</v>
      </c>
      <c r="U20" s="368">
        <v>237</v>
      </c>
      <c r="V20" s="372">
        <v>5.772040915733073</v>
      </c>
      <c r="X20" s="606"/>
      <c r="Y20" s="606"/>
      <c r="Z20" s="606"/>
      <c r="AA20" s="1343">
        <v>44561</v>
      </c>
      <c r="AB20" s="602">
        <v>24104</v>
      </c>
      <c r="AC20" s="602">
        <v>29010</v>
      </c>
      <c r="AD20" s="360"/>
      <c r="AE20" s="360"/>
      <c r="AF20" s="360"/>
      <c r="AG20" s="361"/>
      <c r="AH20" s="607"/>
    </row>
    <row r="21" spans="1:34" s="331" customFormat="1" x14ac:dyDescent="0.25">
      <c r="A21" s="330"/>
      <c r="B21" s="363" t="s">
        <v>3</v>
      </c>
      <c r="C21" s="350"/>
      <c r="D21" s="608">
        <v>213180</v>
      </c>
      <c r="E21" s="350"/>
      <c r="F21" s="368">
        <v>2146</v>
      </c>
      <c r="G21" s="372">
        <v>1.0066610376207901</v>
      </c>
      <c r="H21" s="350"/>
      <c r="I21" s="368">
        <v>2059</v>
      </c>
      <c r="J21" s="372">
        <v>0.9658504550145417</v>
      </c>
      <c r="K21" s="368">
        <v>1927</v>
      </c>
      <c r="L21" s="372">
        <v>93.589120932491497</v>
      </c>
      <c r="M21" s="368">
        <v>33</v>
      </c>
      <c r="N21" s="372">
        <v>1.6027197668771247</v>
      </c>
      <c r="O21" s="368">
        <v>0</v>
      </c>
      <c r="P21" s="372">
        <v>0</v>
      </c>
      <c r="Q21" s="368">
        <v>52</v>
      </c>
      <c r="R21" s="372">
        <v>2.5254978144730451</v>
      </c>
      <c r="S21" s="368">
        <v>20</v>
      </c>
      <c r="T21" s="372">
        <v>0.97134531325886353</v>
      </c>
      <c r="U21" s="368">
        <v>27</v>
      </c>
      <c r="V21" s="372">
        <v>1.3113161728994658</v>
      </c>
      <c r="X21" s="606"/>
      <c r="Y21" s="606"/>
      <c r="Z21" s="606"/>
      <c r="AA21" s="1343">
        <v>44592</v>
      </c>
      <c r="AB21" s="602">
        <v>22642</v>
      </c>
      <c r="AC21" s="602">
        <v>24609</v>
      </c>
      <c r="AD21" s="360"/>
      <c r="AE21" s="360"/>
      <c r="AF21" s="360"/>
      <c r="AG21" s="361"/>
      <c r="AH21" s="607"/>
    </row>
    <row r="22" spans="1:34" s="331" customFormat="1" x14ac:dyDescent="0.25">
      <c r="A22" s="330"/>
      <c r="B22" s="363" t="s">
        <v>2</v>
      </c>
      <c r="C22" s="350"/>
      <c r="D22" s="608">
        <v>58482</v>
      </c>
      <c r="E22" s="350"/>
      <c r="F22" s="368">
        <v>696</v>
      </c>
      <c r="G22" s="372">
        <v>1.190109777367395</v>
      </c>
      <c r="H22" s="350"/>
      <c r="I22" s="368">
        <v>475</v>
      </c>
      <c r="J22" s="372">
        <v>0.81221572449642621</v>
      </c>
      <c r="K22" s="368">
        <v>412</v>
      </c>
      <c r="L22" s="372">
        <v>86.73684210526315</v>
      </c>
      <c r="M22" s="368">
        <v>18</v>
      </c>
      <c r="N22" s="372">
        <v>3.7894736842105265</v>
      </c>
      <c r="O22" s="368">
        <v>0</v>
      </c>
      <c r="P22" s="372">
        <v>0</v>
      </c>
      <c r="Q22" s="368">
        <v>9</v>
      </c>
      <c r="R22" s="372">
        <v>1.8947368421052633</v>
      </c>
      <c r="S22" s="368">
        <v>4</v>
      </c>
      <c r="T22" s="372">
        <v>0.84210526315789469</v>
      </c>
      <c r="U22" s="368">
        <v>32</v>
      </c>
      <c r="V22" s="372">
        <v>6.7368421052631575</v>
      </c>
      <c r="X22" s="606"/>
      <c r="Y22" s="606"/>
      <c r="Z22" s="606"/>
      <c r="AA22" s="1343">
        <v>44620</v>
      </c>
      <c r="AB22" s="602">
        <v>24889</v>
      </c>
      <c r="AC22" s="602">
        <v>26478</v>
      </c>
      <c r="AD22" s="360"/>
      <c r="AE22" s="360"/>
      <c r="AF22" s="360"/>
      <c r="AG22" s="361"/>
      <c r="AH22" s="607"/>
    </row>
    <row r="23" spans="1:34" s="331" customFormat="1" x14ac:dyDescent="0.25">
      <c r="A23" s="330"/>
      <c r="B23" s="363" t="s">
        <v>35</v>
      </c>
      <c r="C23" s="350"/>
      <c r="D23" s="608">
        <v>84538</v>
      </c>
      <c r="E23" s="350"/>
      <c r="F23" s="368">
        <v>932</v>
      </c>
      <c r="G23" s="372">
        <v>1.1024627977950743</v>
      </c>
      <c r="H23" s="350"/>
      <c r="I23" s="368">
        <v>865</v>
      </c>
      <c r="J23" s="372">
        <v>1.0232084979535829</v>
      </c>
      <c r="K23" s="368">
        <v>834</v>
      </c>
      <c r="L23" s="372">
        <v>96.416184971098261</v>
      </c>
      <c r="M23" s="368">
        <v>16</v>
      </c>
      <c r="N23" s="372">
        <v>1.8497109826589597</v>
      </c>
      <c r="O23" s="368">
        <v>0</v>
      </c>
      <c r="P23" s="372">
        <v>0</v>
      </c>
      <c r="Q23" s="368">
        <v>15</v>
      </c>
      <c r="R23" s="372">
        <v>1.7341040462427744</v>
      </c>
      <c r="S23" s="368">
        <v>0</v>
      </c>
      <c r="T23" s="372">
        <v>0</v>
      </c>
      <c r="U23" s="368">
        <v>0</v>
      </c>
      <c r="V23" s="372">
        <v>0</v>
      </c>
      <c r="X23" s="606"/>
      <c r="Y23" s="606"/>
      <c r="Z23" s="606"/>
      <c r="AA23" s="1343">
        <v>44651</v>
      </c>
      <c r="AB23" s="602">
        <v>30256</v>
      </c>
      <c r="AC23" s="602">
        <v>24903</v>
      </c>
      <c r="AD23" s="360"/>
      <c r="AE23" s="360"/>
      <c r="AF23" s="360"/>
      <c r="AG23" s="361"/>
      <c r="AH23" s="607"/>
    </row>
    <row r="24" spans="1:34" s="331" customFormat="1" x14ac:dyDescent="0.25">
      <c r="A24" s="330"/>
      <c r="B24" s="363" t="s">
        <v>42</v>
      </c>
      <c r="C24" s="350"/>
      <c r="D24" s="608">
        <v>253523</v>
      </c>
      <c r="E24" s="350"/>
      <c r="F24" s="368">
        <v>3010</v>
      </c>
      <c r="G24" s="372">
        <v>1.1872690051790173</v>
      </c>
      <c r="H24" s="350"/>
      <c r="I24" s="368">
        <v>2427</v>
      </c>
      <c r="J24" s="372">
        <v>0.95730959321245013</v>
      </c>
      <c r="K24" s="368">
        <v>1770</v>
      </c>
      <c r="L24" s="372">
        <v>72.929542645241042</v>
      </c>
      <c r="M24" s="368">
        <v>104</v>
      </c>
      <c r="N24" s="372">
        <v>4.2851256695508857</v>
      </c>
      <c r="O24" s="368">
        <v>0</v>
      </c>
      <c r="P24" s="372">
        <v>0</v>
      </c>
      <c r="Q24" s="368">
        <v>16</v>
      </c>
      <c r="R24" s="372">
        <v>0.6592501030078286</v>
      </c>
      <c r="S24" s="368">
        <v>0</v>
      </c>
      <c r="T24" s="372">
        <v>0</v>
      </c>
      <c r="U24" s="368">
        <v>537</v>
      </c>
      <c r="V24" s="372">
        <v>22.126081582200246</v>
      </c>
      <c r="X24" s="606"/>
      <c r="Y24" s="606"/>
      <c r="Z24" s="606"/>
      <c r="AA24" s="1343">
        <v>44681</v>
      </c>
      <c r="AB24" s="602">
        <v>32696</v>
      </c>
      <c r="AC24" s="602">
        <v>22635</v>
      </c>
      <c r="AD24" s="360"/>
      <c r="AE24" s="360"/>
      <c r="AF24" s="360"/>
      <c r="AG24" s="361"/>
      <c r="AH24" s="607"/>
    </row>
    <row r="25" spans="1:34" x14ac:dyDescent="0.25">
      <c r="A25" s="332"/>
      <c r="B25" s="363" t="s">
        <v>43</v>
      </c>
      <c r="C25" s="350"/>
      <c r="D25" s="608">
        <v>66558</v>
      </c>
      <c r="E25" s="350"/>
      <c r="F25" s="368">
        <v>1700</v>
      </c>
      <c r="G25" s="372">
        <v>2.554163286156435</v>
      </c>
      <c r="H25" s="350"/>
      <c r="I25" s="368">
        <v>897</v>
      </c>
      <c r="J25" s="372">
        <v>1.3476967456954836</v>
      </c>
      <c r="K25" s="368">
        <v>518</v>
      </c>
      <c r="L25" s="372">
        <v>57.74804905239688</v>
      </c>
      <c r="M25" s="368">
        <v>6</v>
      </c>
      <c r="N25" s="372">
        <v>0.66889632107023411</v>
      </c>
      <c r="O25" s="368">
        <v>6</v>
      </c>
      <c r="P25" s="372">
        <v>0.66889632107023411</v>
      </c>
      <c r="Q25" s="368">
        <v>316</v>
      </c>
      <c r="R25" s="372">
        <v>35.228539576365662</v>
      </c>
      <c r="S25" s="368">
        <v>32</v>
      </c>
      <c r="T25" s="372">
        <v>3.5674470457079153</v>
      </c>
      <c r="U25" s="368">
        <v>19</v>
      </c>
      <c r="V25" s="372">
        <v>2.1181716833890749</v>
      </c>
      <c r="X25" s="606"/>
      <c r="Y25" s="606"/>
      <c r="Z25" s="606"/>
      <c r="AA25" s="1343">
        <v>44712</v>
      </c>
      <c r="AB25" s="602">
        <v>38586</v>
      </c>
      <c r="AC25" s="602">
        <v>22335</v>
      </c>
      <c r="AD25" s="360"/>
      <c r="AE25" s="360"/>
      <c r="AF25" s="360"/>
      <c r="AG25" s="361"/>
      <c r="AH25" s="607"/>
    </row>
    <row r="26" spans="1:34" s="331" customFormat="1" x14ac:dyDescent="0.25">
      <c r="B26" s="363" t="s">
        <v>44</v>
      </c>
      <c r="C26" s="350"/>
      <c r="D26" s="610">
        <v>21482</v>
      </c>
      <c r="E26" s="350"/>
      <c r="F26" s="377">
        <v>27</v>
      </c>
      <c r="G26" s="372">
        <v>0.12568662135741551</v>
      </c>
      <c r="H26" s="350"/>
      <c r="I26" s="377">
        <v>223</v>
      </c>
      <c r="J26" s="372">
        <v>1.0380783912112466</v>
      </c>
      <c r="K26" s="377">
        <v>218</v>
      </c>
      <c r="L26" s="372">
        <v>97.757847533632287</v>
      </c>
      <c r="M26" s="377">
        <v>5</v>
      </c>
      <c r="N26" s="372">
        <v>2.2421524663677128</v>
      </c>
      <c r="O26" s="377">
        <v>0</v>
      </c>
      <c r="P26" s="372">
        <v>0</v>
      </c>
      <c r="Q26" s="377">
        <v>0</v>
      </c>
      <c r="R26" s="372">
        <v>0</v>
      </c>
      <c r="S26" s="377">
        <v>0</v>
      </c>
      <c r="T26" s="372">
        <v>0</v>
      </c>
      <c r="U26" s="377">
        <v>0</v>
      </c>
      <c r="V26" s="372">
        <v>0</v>
      </c>
      <c r="X26" s="606"/>
      <c r="Y26" s="606"/>
      <c r="Z26" s="606"/>
      <c r="AA26" s="1343">
        <v>44742</v>
      </c>
      <c r="AB26" s="602">
        <v>41750</v>
      </c>
      <c r="AC26" s="602">
        <v>23105</v>
      </c>
      <c r="AD26" s="360"/>
      <c r="AE26" s="360"/>
      <c r="AF26" s="360"/>
      <c r="AG26" s="361"/>
      <c r="AH26" s="607"/>
    </row>
    <row r="27" spans="1:34" s="331" customFormat="1" x14ac:dyDescent="0.25">
      <c r="B27" s="363" t="s">
        <v>45</v>
      </c>
      <c r="C27" s="350"/>
      <c r="D27" s="610">
        <v>116519</v>
      </c>
      <c r="E27" s="350"/>
      <c r="F27" s="377">
        <v>1490</v>
      </c>
      <c r="G27" s="372">
        <v>1.2787614037195649</v>
      </c>
      <c r="H27" s="350"/>
      <c r="I27" s="377">
        <v>1030</v>
      </c>
      <c r="J27" s="372">
        <v>0.88397600391352493</v>
      </c>
      <c r="K27" s="377">
        <v>965</v>
      </c>
      <c r="L27" s="372">
        <v>93.689320388349515</v>
      </c>
      <c r="M27" s="377">
        <v>30</v>
      </c>
      <c r="N27" s="372">
        <v>2.912621359223301</v>
      </c>
      <c r="O27" s="377">
        <v>0</v>
      </c>
      <c r="P27" s="372">
        <v>0</v>
      </c>
      <c r="Q27" s="377">
        <v>6</v>
      </c>
      <c r="R27" s="372">
        <v>0.58252427184466016</v>
      </c>
      <c r="S27" s="377">
        <v>25</v>
      </c>
      <c r="T27" s="372">
        <v>2.4271844660194173</v>
      </c>
      <c r="U27" s="377">
        <v>4</v>
      </c>
      <c r="V27" s="372">
        <v>0.38834951456310679</v>
      </c>
      <c r="X27" s="606"/>
      <c r="Y27" s="606"/>
      <c r="Z27" s="606"/>
      <c r="AA27" s="1343">
        <v>44773</v>
      </c>
      <c r="AB27" s="602">
        <v>30827</v>
      </c>
      <c r="AC27" s="602">
        <v>22962</v>
      </c>
      <c r="AD27" s="360"/>
      <c r="AE27" s="360"/>
      <c r="AF27" s="360"/>
      <c r="AG27" s="361"/>
      <c r="AH27" s="607"/>
    </row>
    <row r="28" spans="1:34" s="331" customFormat="1" x14ac:dyDescent="0.25">
      <c r="B28" s="363" t="s">
        <v>46</v>
      </c>
      <c r="C28" s="350"/>
      <c r="D28" s="610">
        <v>14863</v>
      </c>
      <c r="E28" s="350"/>
      <c r="F28" s="377">
        <v>229</v>
      </c>
      <c r="G28" s="383">
        <v>1.5407387472246519</v>
      </c>
      <c r="H28" s="350"/>
      <c r="I28" s="377">
        <v>242</v>
      </c>
      <c r="J28" s="383">
        <v>1.6282042656260511</v>
      </c>
      <c r="K28" s="377">
        <v>83</v>
      </c>
      <c r="L28" s="383">
        <v>34.29752066115703</v>
      </c>
      <c r="M28" s="377">
        <v>3</v>
      </c>
      <c r="N28" s="383">
        <v>1.2396694214876034</v>
      </c>
      <c r="O28" s="377">
        <v>130</v>
      </c>
      <c r="P28" s="383">
        <v>53.719008264462808</v>
      </c>
      <c r="Q28" s="377">
        <v>0</v>
      </c>
      <c r="R28" s="383">
        <v>0</v>
      </c>
      <c r="S28" s="377">
        <v>0</v>
      </c>
      <c r="T28" s="383">
        <v>0</v>
      </c>
      <c r="U28" s="377">
        <v>26</v>
      </c>
      <c r="V28" s="383">
        <v>10.743801652892563</v>
      </c>
      <c r="X28" s="606"/>
      <c r="Y28" s="606"/>
      <c r="Z28" s="606"/>
      <c r="AA28" s="1343">
        <v>44804</v>
      </c>
      <c r="AB28" s="602">
        <v>26047</v>
      </c>
      <c r="AC28" s="602">
        <v>23877</v>
      </c>
      <c r="AD28" s="360"/>
      <c r="AE28" s="360"/>
      <c r="AF28" s="360"/>
      <c r="AG28" s="361"/>
      <c r="AH28" s="607"/>
    </row>
    <row r="29" spans="1:34" s="331" customFormat="1" x14ac:dyDescent="0.25">
      <c r="B29" s="384" t="s">
        <v>1</v>
      </c>
      <c r="C29" s="350"/>
      <c r="D29" s="611">
        <v>5557</v>
      </c>
      <c r="E29" s="350"/>
      <c r="F29" s="389">
        <v>76</v>
      </c>
      <c r="G29" s="393">
        <v>1.3676444124527622</v>
      </c>
      <c r="H29" s="350"/>
      <c r="I29" s="389">
        <v>42</v>
      </c>
      <c r="J29" s="393">
        <v>0.75580349109231593</v>
      </c>
      <c r="K29" s="389">
        <v>23</v>
      </c>
      <c r="L29" s="393">
        <v>54.761904761904766</v>
      </c>
      <c r="M29" s="389">
        <v>1</v>
      </c>
      <c r="N29" s="393">
        <v>2.3809523809523809</v>
      </c>
      <c r="O29" s="389">
        <v>0</v>
      </c>
      <c r="P29" s="393">
        <v>0</v>
      </c>
      <c r="Q29" s="389">
        <v>11</v>
      </c>
      <c r="R29" s="393">
        <v>26.190476190476193</v>
      </c>
      <c r="S29" s="389">
        <v>1</v>
      </c>
      <c r="T29" s="393">
        <v>2.3809523809523809</v>
      </c>
      <c r="U29" s="389">
        <v>6</v>
      </c>
      <c r="V29" s="393">
        <v>14.285714285714285</v>
      </c>
      <c r="X29" s="606"/>
      <c r="Y29" s="606"/>
      <c r="Z29" s="606"/>
      <c r="AA29" s="1343">
        <v>44834</v>
      </c>
      <c r="AB29" s="602">
        <v>32379</v>
      </c>
      <c r="AC29" s="602">
        <v>24010</v>
      </c>
      <c r="AD29" s="360"/>
      <c r="AE29" s="360"/>
      <c r="AF29" s="360"/>
      <c r="AG29" s="361"/>
      <c r="AH29" s="607"/>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6"/>
      <c r="AA30" s="1343">
        <v>44865</v>
      </c>
      <c r="AB30" s="602">
        <v>29932</v>
      </c>
      <c r="AC30" s="602">
        <v>19815</v>
      </c>
      <c r="AD30" s="329"/>
      <c r="AE30" s="329"/>
      <c r="AF30" s="360"/>
      <c r="AG30" s="361"/>
      <c r="AH30" s="607"/>
    </row>
    <row r="31" spans="1:34" s="329" customFormat="1" x14ac:dyDescent="0.25">
      <c r="B31" s="1242" t="s">
        <v>0</v>
      </c>
      <c r="C31" s="320"/>
      <c r="D31" s="1250">
        <v>2133072</v>
      </c>
      <c r="E31" s="320"/>
      <c r="F31" s="1248">
        <v>23701</v>
      </c>
      <c r="G31" s="1249">
        <v>1.1111204872596894</v>
      </c>
      <c r="H31" s="320"/>
      <c r="I31" s="1248">
        <v>20835</v>
      </c>
      <c r="J31" s="1249">
        <v>0.9767602781340714</v>
      </c>
      <c r="K31" s="1248">
        <v>17328</v>
      </c>
      <c r="L31" s="1249">
        <v>83.167746580273587</v>
      </c>
      <c r="M31" s="1248">
        <v>413</v>
      </c>
      <c r="N31" s="1249">
        <v>1.982241420686345</v>
      </c>
      <c r="O31" s="1248">
        <v>548</v>
      </c>
      <c r="P31" s="1249">
        <v>2.6301895848332131</v>
      </c>
      <c r="Q31" s="1248">
        <v>724</v>
      </c>
      <c r="R31" s="1249">
        <v>3.4749220062395012</v>
      </c>
      <c r="S31" s="1248">
        <v>603</v>
      </c>
      <c r="T31" s="1249">
        <v>2.8941684665226783</v>
      </c>
      <c r="U31" s="1248">
        <v>1219</v>
      </c>
      <c r="V31" s="1249">
        <v>5.8507319414446846</v>
      </c>
      <c r="X31" s="360"/>
      <c r="Y31" s="360"/>
      <c r="AA31" s="1343">
        <v>44895</v>
      </c>
      <c r="AB31" s="602">
        <v>32038</v>
      </c>
      <c r="AC31" s="602">
        <v>20330</v>
      </c>
      <c r="AD31" s="360"/>
      <c r="AE31" s="360"/>
      <c r="AH31" s="395"/>
    </row>
    <row r="32" spans="1:34" s="328" customFormat="1" ht="5.25" customHeight="1" x14ac:dyDescent="0.2">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43">
        <v>44926</v>
      </c>
      <c r="AB32" s="602">
        <v>25446</v>
      </c>
      <c r="AC32" s="602">
        <v>23015</v>
      </c>
      <c r="AD32" s="329"/>
    </row>
    <row r="33" spans="2:30" s="394" customFormat="1" x14ac:dyDescent="0.2">
      <c r="B33" s="1467" t="s">
        <v>382</v>
      </c>
      <c r="C33" s="1467"/>
      <c r="D33" s="1467"/>
      <c r="E33" s="1467"/>
      <c r="F33" s="1467"/>
      <c r="G33" s="1467"/>
      <c r="H33" s="1467"/>
      <c r="I33" s="1467"/>
      <c r="J33" s="1467"/>
      <c r="K33" s="1467"/>
      <c r="L33" s="1467"/>
      <c r="M33" s="1467"/>
      <c r="N33" s="1467"/>
      <c r="O33" s="1467"/>
      <c r="P33" s="1467"/>
      <c r="Q33" s="1467"/>
      <c r="R33" s="1467"/>
      <c r="S33" s="1467"/>
      <c r="T33" s="1467"/>
      <c r="U33" s="1467"/>
      <c r="V33" s="1467"/>
      <c r="X33" s="596"/>
      <c r="Y33" s="596"/>
      <c r="Z33" s="596"/>
      <c r="AA33" s="1343">
        <v>44957</v>
      </c>
      <c r="AB33" s="602">
        <v>28819</v>
      </c>
      <c r="AC33" s="602">
        <v>24165</v>
      </c>
      <c r="AD33" s="329"/>
    </row>
    <row r="34" spans="2:30" s="394" customFormat="1" ht="12" customHeight="1" x14ac:dyDescent="0.2">
      <c r="B34" s="1467"/>
      <c r="C34" s="1467"/>
      <c r="D34" s="1467"/>
      <c r="E34" s="1467"/>
      <c r="F34" s="1467"/>
      <c r="G34" s="1467"/>
      <c r="H34" s="1467"/>
      <c r="I34" s="1467"/>
      <c r="J34" s="1467"/>
      <c r="K34" s="1467"/>
      <c r="L34" s="1467"/>
      <c r="M34" s="1467"/>
      <c r="N34" s="1467"/>
      <c r="O34" s="1467"/>
      <c r="P34" s="1467"/>
      <c r="Q34" s="1467"/>
      <c r="R34" s="1467"/>
      <c r="S34" s="1467"/>
      <c r="T34" s="1467"/>
      <c r="U34" s="1467"/>
      <c r="V34" s="1467"/>
      <c r="X34" s="596"/>
      <c r="Y34" s="596"/>
      <c r="Z34" s="596"/>
      <c r="AA34" s="1343">
        <v>44985</v>
      </c>
      <c r="AB34" s="602">
        <v>34747</v>
      </c>
      <c r="AC34" s="602">
        <v>23214</v>
      </c>
      <c r="AD34" s="329"/>
    </row>
    <row r="35" spans="2:30" x14ac:dyDescent="0.2">
      <c r="B35" s="1427"/>
      <c r="C35" s="1427"/>
      <c r="D35" s="1427"/>
      <c r="AA35" s="1343">
        <v>45016</v>
      </c>
      <c r="AB35" s="602">
        <v>39866</v>
      </c>
      <c r="AC35" s="602">
        <v>28170</v>
      </c>
    </row>
    <row r="36" spans="2:30" x14ac:dyDescent="0.2">
      <c r="B36" s="1416"/>
      <c r="C36" s="1416"/>
      <c r="D36" s="1416"/>
      <c r="AA36" s="1343">
        <v>45046</v>
      </c>
      <c r="AB36" s="602">
        <v>35704</v>
      </c>
      <c r="AC36" s="602">
        <v>24597</v>
      </c>
    </row>
    <row r="37" spans="2:30" x14ac:dyDescent="0.2">
      <c r="AA37" s="1343">
        <v>45077</v>
      </c>
      <c r="AB37" s="602">
        <v>38659</v>
      </c>
      <c r="AC37" s="602">
        <v>21489</v>
      </c>
    </row>
    <row r="38" spans="2:30" x14ac:dyDescent="0.2">
      <c r="AA38" s="1343">
        <v>45107</v>
      </c>
      <c r="AB38" s="602">
        <v>38600</v>
      </c>
      <c r="AC38" s="602">
        <v>21018</v>
      </c>
    </row>
    <row r="39" spans="2:30" x14ac:dyDescent="0.2">
      <c r="AA39" s="1343">
        <v>45138</v>
      </c>
      <c r="AB39" s="602">
        <v>27853</v>
      </c>
      <c r="AC39" s="602">
        <v>19454</v>
      </c>
    </row>
    <row r="40" spans="2:30" x14ac:dyDescent="0.2">
      <c r="AA40" s="1343">
        <v>45169</v>
      </c>
      <c r="AB40" s="602">
        <v>23854</v>
      </c>
      <c r="AC40" s="602">
        <v>17588</v>
      </c>
    </row>
    <row r="41" spans="2:30" x14ac:dyDescent="0.2">
      <c r="AA41" s="1343">
        <v>45199</v>
      </c>
      <c r="AB41" s="602">
        <v>30663</v>
      </c>
      <c r="AC41" s="602">
        <v>23194</v>
      </c>
    </row>
    <row r="42" spans="2:30" x14ac:dyDescent="0.2">
      <c r="AA42" s="1343">
        <v>45230</v>
      </c>
      <c r="AB42" s="602">
        <v>29848</v>
      </c>
      <c r="AC42" s="602">
        <v>22671</v>
      </c>
    </row>
    <row r="43" spans="2:30" x14ac:dyDescent="0.2">
      <c r="AA43" s="1343">
        <v>45260</v>
      </c>
      <c r="AB43" s="602">
        <v>25851</v>
      </c>
      <c r="AC43" s="602">
        <v>49513</v>
      </c>
    </row>
    <row r="44" spans="2:30" x14ac:dyDescent="0.2">
      <c r="AA44" s="1343">
        <v>45291</v>
      </c>
      <c r="AB44" s="602">
        <v>20461</v>
      </c>
      <c r="AC44" s="602">
        <v>20498</v>
      </c>
    </row>
    <row r="45" spans="2:30" x14ac:dyDescent="0.2">
      <c r="AA45" s="1343">
        <v>45322</v>
      </c>
      <c r="AB45" s="602">
        <v>31387</v>
      </c>
      <c r="AC45" s="602">
        <v>25158</v>
      </c>
    </row>
    <row r="46" spans="2:30" x14ac:dyDescent="0.2">
      <c r="AA46" s="1343">
        <v>45351</v>
      </c>
      <c r="AB46" s="602">
        <v>32616</v>
      </c>
      <c r="AC46" s="602">
        <v>29865</v>
      </c>
    </row>
    <row r="47" spans="2:30" x14ac:dyDescent="0.2">
      <c r="AA47" s="1343">
        <v>45382</v>
      </c>
      <c r="AB47" s="602">
        <v>37480</v>
      </c>
      <c r="AC47" s="602">
        <v>24763</v>
      </c>
    </row>
    <row r="48" spans="2:30" x14ac:dyDescent="0.2">
      <c r="AA48" s="1343">
        <v>45412</v>
      </c>
      <c r="AB48" s="602">
        <v>30764</v>
      </c>
      <c r="AC48" s="602">
        <v>22655</v>
      </c>
    </row>
    <row r="49" spans="27:29" x14ac:dyDescent="0.2">
      <c r="AA49" s="1343">
        <v>45443</v>
      </c>
      <c r="AB49" s="602">
        <v>29722</v>
      </c>
      <c r="AC49" s="602">
        <v>24266</v>
      </c>
    </row>
    <row r="50" spans="27:29" x14ac:dyDescent="0.2">
      <c r="AA50" s="1343">
        <v>45473</v>
      </c>
      <c r="AB50" s="602">
        <v>31629</v>
      </c>
      <c r="AC50" s="602">
        <v>22269</v>
      </c>
    </row>
    <row r="51" spans="27:29" x14ac:dyDescent="0.2">
      <c r="AA51" s="1343">
        <v>45504</v>
      </c>
      <c r="AB51" s="602">
        <v>35840</v>
      </c>
      <c r="AC51" s="602">
        <v>19983</v>
      </c>
    </row>
    <row r="52" spans="27:29" x14ac:dyDescent="0.2">
      <c r="AA52" s="1343">
        <v>45535</v>
      </c>
      <c r="AB52" s="602">
        <v>29604</v>
      </c>
      <c r="AC52" s="602">
        <v>21249</v>
      </c>
    </row>
    <row r="53" spans="27:29" x14ac:dyDescent="0.2">
      <c r="AA53" s="1343">
        <v>45565</v>
      </c>
      <c r="AB53" s="602">
        <v>23701</v>
      </c>
      <c r="AC53" s="602">
        <v>20835</v>
      </c>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615" customWidth="1"/>
    <col min="2" max="2" width="10" style="615" customWidth="1"/>
    <col min="3" max="3" width="1" style="615" customWidth="1"/>
    <col min="4" max="4" width="0.710937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8.28515625" style="615" bestFit="1"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42578125" style="615" customWidth="1"/>
    <col min="22" max="22" width="0.7109375" style="615" customWidth="1"/>
    <col min="23" max="23" width="8.28515625" style="615" bestFit="1" customWidth="1"/>
    <col min="24" max="24" width="6.140625" style="615" customWidth="1"/>
    <col min="25" max="25" width="0.5703125" style="615" customWidth="1"/>
    <col min="26" max="26" width="9.85546875" style="615" bestFit="1" customWidth="1"/>
    <col min="27" max="27" width="6.140625" style="615" customWidth="1"/>
    <col min="28" max="28" width="0.7109375" style="615" customWidth="1"/>
    <col min="29" max="29" width="9.85546875" style="615" bestFit="1" customWidth="1"/>
    <col min="30" max="30" width="7.7109375" style="615" bestFit="1" customWidth="1"/>
    <col min="31" max="16384" width="11.42578125" style="615"/>
  </cols>
  <sheetData>
    <row r="1" spans="2:30" hidden="1" x14ac:dyDescent="0.2">
      <c r="E1" s="616" t="s">
        <v>36</v>
      </c>
      <c r="F1" s="616"/>
      <c r="H1" s="616" t="s">
        <v>21</v>
      </c>
      <c r="K1" s="616" t="s">
        <v>20</v>
      </c>
      <c r="N1" s="616" t="s">
        <v>19</v>
      </c>
      <c r="Q1" s="616" t="s">
        <v>18</v>
      </c>
      <c r="T1" s="616" t="s">
        <v>17</v>
      </c>
      <c r="W1" s="616" t="s">
        <v>16</v>
      </c>
      <c r="Z1" s="616" t="s">
        <v>15</v>
      </c>
    </row>
    <row r="2" spans="2:30" s="613" customFormat="1" x14ac:dyDescent="0.2">
      <c r="C2" s="617"/>
      <c r="D2" s="617"/>
      <c r="AB2" s="617"/>
    </row>
    <row r="3" spans="2:30" s="619" customFormat="1" ht="47.25" customHeight="1" x14ac:dyDescent="0.25">
      <c r="B3" s="1482"/>
      <c r="C3" s="1482"/>
      <c r="D3" s="1482"/>
      <c r="E3" s="1482"/>
      <c r="F3" s="1482"/>
      <c r="G3" s="1482"/>
      <c r="H3" s="1482"/>
      <c r="I3" s="1482"/>
      <c r="J3" s="1482"/>
      <c r="K3" s="1482"/>
      <c r="L3" s="618"/>
      <c r="M3" s="618"/>
      <c r="W3" s="620"/>
      <c r="AA3" s="620"/>
      <c r="AD3" s="620"/>
    </row>
    <row r="4" spans="2:30" s="621" customFormat="1" ht="7.5" customHeight="1" x14ac:dyDescent="0.2">
      <c r="B4" s="1483"/>
      <c r="C4" s="1483"/>
      <c r="D4" s="1483"/>
      <c r="E4" s="1483"/>
      <c r="F4" s="1483"/>
      <c r="G4" s="1483"/>
      <c r="H4" s="1483"/>
      <c r="I4" s="1483"/>
      <c r="J4" s="1483"/>
      <c r="K4" s="1483"/>
      <c r="L4" s="1483"/>
      <c r="M4" s="1483"/>
      <c r="N4" s="1483"/>
      <c r="O4" s="1483"/>
      <c r="P4" s="1483"/>
      <c r="Q4" s="1483"/>
      <c r="R4" s="1483"/>
      <c r="S4" s="1483"/>
      <c r="T4" s="1483"/>
      <c r="U4" s="1483"/>
      <c r="V4" s="1483"/>
      <c r="W4" s="1483"/>
      <c r="X4" s="1483"/>
      <c r="Y4" s="1483"/>
      <c r="Z4" s="1483"/>
      <c r="AA4" s="1483"/>
      <c r="AB4" s="1483"/>
      <c r="AC4" s="1483"/>
      <c r="AD4" s="1483"/>
    </row>
    <row r="5" spans="2:30" s="621" customFormat="1" ht="21" x14ac:dyDescent="0.2">
      <c r="B5" s="1484" t="s">
        <v>398</v>
      </c>
      <c r="C5" s="1484"/>
      <c r="D5" s="1484"/>
      <c r="E5" s="1484"/>
      <c r="F5" s="1484"/>
      <c r="G5" s="1484"/>
      <c r="H5" s="1484"/>
      <c r="I5" s="1484"/>
      <c r="J5" s="1484"/>
      <c r="K5" s="1484"/>
      <c r="L5" s="1484"/>
      <c r="M5" s="1484"/>
      <c r="N5" s="1484"/>
      <c r="O5" s="1484"/>
      <c r="P5" s="1484"/>
      <c r="Q5" s="1484"/>
      <c r="R5" s="1484"/>
      <c r="S5" s="1484"/>
      <c r="T5" s="1484"/>
      <c r="U5" s="1484"/>
      <c r="V5" s="1484"/>
      <c r="W5" s="1484"/>
      <c r="X5" s="1484"/>
      <c r="Y5" s="1484"/>
      <c r="Z5" s="1484"/>
      <c r="AA5" s="1484"/>
      <c r="AB5" s="1484"/>
      <c r="AC5" s="1484"/>
      <c r="AD5" s="1484"/>
    </row>
    <row r="6" spans="2:30" s="621" customFormat="1" ht="16.5" customHeight="1" x14ac:dyDescent="0.2">
      <c r="B6" s="1418" t="str">
        <f>porsaad!$B$6</f>
        <v>Situación a 30 de septiembre de 2024</v>
      </c>
      <c r="C6" s="1418"/>
      <c r="D6" s="1418"/>
      <c r="E6" s="1418"/>
      <c r="F6" s="1418"/>
      <c r="G6" s="1418"/>
      <c r="H6" s="1418"/>
      <c r="I6" s="1418"/>
      <c r="J6" s="1418"/>
      <c r="K6" s="1418"/>
      <c r="L6" s="1418"/>
      <c r="M6" s="1418"/>
      <c r="N6" s="1418"/>
      <c r="O6" s="1418"/>
      <c r="P6" s="1418"/>
      <c r="Q6" s="1418"/>
      <c r="R6" s="1418"/>
      <c r="S6" s="1418"/>
      <c r="T6" s="1418"/>
      <c r="U6" s="1418"/>
      <c r="V6" s="1418"/>
      <c r="W6" s="1418"/>
      <c r="X6" s="1418"/>
      <c r="Y6" s="1418"/>
      <c r="Z6" s="1418"/>
      <c r="AA6" s="1418"/>
      <c r="AB6" s="1418"/>
      <c r="AC6" s="1418"/>
      <c r="AD6" s="622"/>
    </row>
    <row r="7" spans="2:30" s="621" customFormat="1" ht="5.25" customHeight="1" x14ac:dyDescent="0.2">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
      <c r="B8" s="1413" t="s">
        <v>27</v>
      </c>
      <c r="C8" s="625"/>
      <c r="D8" s="625"/>
      <c r="E8" s="1486" t="s">
        <v>26</v>
      </c>
      <c r="F8" s="1487"/>
      <c r="G8" s="1487"/>
      <c r="H8" s="1487"/>
      <c r="I8" s="1487"/>
      <c r="J8" s="1487"/>
      <c r="K8" s="1487"/>
      <c r="L8" s="1487"/>
      <c r="M8" s="1487"/>
      <c r="N8" s="1487"/>
      <c r="O8" s="1487"/>
      <c r="P8" s="1487"/>
      <c r="Q8" s="1487"/>
      <c r="R8" s="1487"/>
      <c r="S8" s="1487"/>
      <c r="T8" s="1487"/>
      <c r="U8" s="1487"/>
      <c r="V8" s="1487"/>
      <c r="W8" s="1487"/>
      <c r="X8" s="1487"/>
      <c r="Y8" s="1487"/>
      <c r="Z8" s="1487"/>
      <c r="AA8" s="1488"/>
      <c r="AB8" s="625"/>
      <c r="AC8" s="1411" t="s">
        <v>0</v>
      </c>
      <c r="AD8" s="1412"/>
    </row>
    <row r="9" spans="2:30" s="626" customFormat="1" ht="21.75" customHeight="1" x14ac:dyDescent="0.2">
      <c r="B9" s="1485"/>
      <c r="C9" s="625"/>
      <c r="D9" s="627"/>
      <c r="E9" s="1479" t="s">
        <v>22</v>
      </c>
      <c r="F9" s="1480"/>
      <c r="G9" s="627"/>
      <c r="H9" s="1479" t="s">
        <v>21</v>
      </c>
      <c r="I9" s="1480"/>
      <c r="J9" s="627"/>
      <c r="K9" s="1479" t="s">
        <v>20</v>
      </c>
      <c r="L9" s="1480"/>
      <c r="M9" s="627"/>
      <c r="N9" s="1479" t="s">
        <v>19</v>
      </c>
      <c r="O9" s="1480"/>
      <c r="P9" s="627"/>
      <c r="Q9" s="1479" t="s">
        <v>18</v>
      </c>
      <c r="R9" s="1480"/>
      <c r="S9" s="627"/>
      <c r="T9" s="1479" t="s">
        <v>17</v>
      </c>
      <c r="U9" s="1480"/>
      <c r="V9" s="627"/>
      <c r="W9" s="1479" t="s">
        <v>16</v>
      </c>
      <c r="X9" s="1480"/>
      <c r="Y9" s="627"/>
      <c r="Z9" s="1479" t="s">
        <v>15</v>
      </c>
      <c r="AA9" s="1480"/>
      <c r="AB9" s="625"/>
      <c r="AC9" s="1489"/>
      <c r="AD9" s="1490"/>
    </row>
    <row r="10" spans="2:30" s="626" customFormat="1" ht="21.75" customHeight="1" x14ac:dyDescent="0.2">
      <c r="B10" s="1414"/>
      <c r="C10" s="628"/>
      <c r="D10" s="627"/>
      <c r="E10" s="1220"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
      <c r="B12" s="632" t="s">
        <v>24</v>
      </c>
      <c r="D12" s="634"/>
      <c r="E12" s="635">
        <v>2693</v>
      </c>
      <c r="F12" s="636">
        <v>0.20265826233145048</v>
      </c>
      <c r="G12" s="634"/>
      <c r="H12" s="635">
        <v>44964</v>
      </c>
      <c r="I12" s="636">
        <v>3.3837081721022426</v>
      </c>
      <c r="J12" s="634"/>
      <c r="K12" s="635">
        <v>26795</v>
      </c>
      <c r="L12" s="636">
        <v>2.0164233713966637</v>
      </c>
      <c r="M12" s="634"/>
      <c r="N12" s="635">
        <v>37514</v>
      </c>
      <c r="O12" s="636">
        <v>2.8230679736732394</v>
      </c>
      <c r="P12" s="634"/>
      <c r="Q12" s="635">
        <v>45729</v>
      </c>
      <c r="R12" s="636">
        <v>3.4412772663033415</v>
      </c>
      <c r="S12" s="634"/>
      <c r="T12" s="635">
        <v>78174</v>
      </c>
      <c r="U12" s="636">
        <v>5.882884143891129</v>
      </c>
      <c r="V12" s="634"/>
      <c r="W12" s="635">
        <v>288808</v>
      </c>
      <c r="X12" s="636">
        <v>21.73387576213203</v>
      </c>
      <c r="Y12" s="634"/>
      <c r="Z12" s="635">
        <v>804161</v>
      </c>
      <c r="AA12" s="636">
        <f>Z12*100/$AC$12</f>
        <v>60.516105048169905</v>
      </c>
      <c r="AB12" s="637"/>
      <c r="AC12" s="638">
        <f>E12+H12+K12+N12+Q12+T12+W12+Z12</f>
        <v>1328838</v>
      </c>
      <c r="AD12" s="446">
        <f>F12+I12+L12+O12+R12+U12+X12+AA12</f>
        <v>100</v>
      </c>
    </row>
    <row r="13" spans="2:30" s="633" customFormat="1" ht="20.25" customHeight="1" x14ac:dyDescent="0.2">
      <c r="B13" s="639" t="s">
        <v>23</v>
      </c>
      <c r="D13" s="634"/>
      <c r="E13" s="640">
        <v>3486</v>
      </c>
      <c r="F13" s="641">
        <v>0.43345593446683428</v>
      </c>
      <c r="G13" s="634"/>
      <c r="H13" s="640">
        <v>94358</v>
      </c>
      <c r="I13" s="641">
        <v>11.732654923815705</v>
      </c>
      <c r="J13" s="634"/>
      <c r="K13" s="640">
        <v>42827</v>
      </c>
      <c r="L13" s="641">
        <v>5.3251914243864347</v>
      </c>
      <c r="M13" s="634"/>
      <c r="N13" s="640">
        <v>48784</v>
      </c>
      <c r="O13" s="641">
        <v>6.0658962441279529</v>
      </c>
      <c r="P13" s="634"/>
      <c r="Q13" s="640">
        <v>50918</v>
      </c>
      <c r="R13" s="641">
        <v>6.3312419022324349</v>
      </c>
      <c r="S13" s="634"/>
      <c r="T13" s="640">
        <v>78669</v>
      </c>
      <c r="U13" s="641">
        <v>9.7818545348741779</v>
      </c>
      <c r="V13" s="634"/>
      <c r="W13" s="640">
        <v>173278</v>
      </c>
      <c r="X13" s="641">
        <v>21.545719280706859</v>
      </c>
      <c r="Y13" s="634"/>
      <c r="Z13" s="640">
        <v>311914</v>
      </c>
      <c r="AA13" s="641">
        <f>Z13*100/$AC$13</f>
        <v>38.783985755389601</v>
      </c>
      <c r="AB13" s="637"/>
      <c r="AC13" s="642">
        <f>E13+H13+K13+N13+Q13+T13+W13+Z13</f>
        <v>804234</v>
      </c>
      <c r="AD13" s="643">
        <f>F13+I13+L13+O13+R13+U13+X13+AA13</f>
        <v>100</v>
      </c>
    </row>
    <row r="14" spans="2:30" s="649" customFormat="1" ht="3" customHeight="1" x14ac:dyDescent="0.2">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20" customFormat="1" ht="18" customHeight="1" x14ac:dyDescent="0.2">
      <c r="B15" s="1230" t="s">
        <v>0</v>
      </c>
      <c r="C15" s="1231"/>
      <c r="D15" s="1251"/>
      <c r="E15" s="1232">
        <f>SUM(E12:E13)</f>
        <v>6179</v>
      </c>
      <c r="F15" s="1252">
        <f>E15*100/$AC$15</f>
        <v>0.28967611032351465</v>
      </c>
      <c r="G15" s="1251"/>
      <c r="H15" s="1232">
        <f>SUM(H12:H13)</f>
        <v>139322</v>
      </c>
      <c r="I15" s="1252">
        <f>H15*100/$AC$15</f>
        <v>6.53151886106048</v>
      </c>
      <c r="J15" s="1251"/>
      <c r="K15" s="1232">
        <f>SUM(K12:K13)</f>
        <v>69622</v>
      </c>
      <c r="L15" s="1252">
        <f>K15*100/$AC$15</f>
        <v>3.2639310815574909</v>
      </c>
      <c r="M15" s="1251"/>
      <c r="N15" s="1232">
        <f>SUM(N12:N13)</f>
        <v>86298</v>
      </c>
      <c r="O15" s="1252">
        <f>N15*100/$AC$15</f>
        <v>4.0457143500078763</v>
      </c>
      <c r="P15" s="1251"/>
      <c r="Q15" s="1232">
        <f>SUM(Q12:Q13)</f>
        <v>96647</v>
      </c>
      <c r="R15" s="1252">
        <f>Q15*100/$AC$15</f>
        <v>4.530883158186878</v>
      </c>
      <c r="S15" s="1251"/>
      <c r="T15" s="1232">
        <f>SUM(T12:T13)</f>
        <v>156843</v>
      </c>
      <c r="U15" s="1252">
        <f>T15*100/$AC$15</f>
        <v>7.3529163572537639</v>
      </c>
      <c r="V15" s="1251"/>
      <c r="W15" s="1232">
        <f>SUM(W12:W13)</f>
        <v>462086</v>
      </c>
      <c r="X15" s="1252">
        <f>W15*100/$AC$15</f>
        <v>21.662934959532542</v>
      </c>
      <c r="Y15" s="1251"/>
      <c r="Z15" s="1232">
        <f>SUM(Z12:Z13)</f>
        <v>1116075</v>
      </c>
      <c r="AA15" s="1252">
        <f>Z15*100/$AC$15</f>
        <v>52.322425122077455</v>
      </c>
      <c r="AB15" s="1251"/>
      <c r="AC15" s="1232">
        <f>E15+H15+K15+N15+Q15+T15+W15+Z15</f>
        <v>2133072</v>
      </c>
      <c r="AD15" s="1253">
        <f>F15+I15+L15+O15+R15+U15+X15+AA15</f>
        <v>100</v>
      </c>
    </row>
    <row r="16" spans="2:30" s="631" customFormat="1" ht="5.25" customHeight="1" x14ac:dyDescent="0.2">
      <c r="B16" s="651"/>
      <c r="C16" s="651"/>
      <c r="D16" s="651"/>
      <c r="E16" s="651"/>
      <c r="F16" s="651"/>
      <c r="G16" s="651"/>
      <c r="H16" s="651"/>
      <c r="I16" s="651"/>
      <c r="J16" s="651"/>
      <c r="K16" s="651"/>
      <c r="L16" s="651"/>
      <c r="M16" s="651"/>
      <c r="N16" s="651"/>
      <c r="O16" s="652"/>
      <c r="P16" s="652"/>
    </row>
    <row r="17" spans="2:16" s="631" customFormat="1" ht="12.75" customHeight="1" x14ac:dyDescent="0.2">
      <c r="B17" s="652"/>
      <c r="C17" s="652"/>
      <c r="D17" s="652"/>
      <c r="E17" s="652"/>
      <c r="F17" s="652"/>
      <c r="G17" s="652"/>
      <c r="H17" s="652"/>
      <c r="I17" s="652"/>
      <c r="J17" s="652"/>
      <c r="K17" s="652"/>
      <c r="L17" s="652"/>
      <c r="M17" s="652"/>
      <c r="N17" s="652"/>
      <c r="O17" s="652"/>
      <c r="P17" s="652"/>
    </row>
    <row r="18" spans="2:16" s="649" customFormat="1" ht="24.75" customHeight="1" x14ac:dyDescent="0.2">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
      <c r="B19" s="654"/>
      <c r="C19" s="654"/>
      <c r="D19" s="654"/>
      <c r="E19" s="654">
        <f>E15</f>
        <v>6179</v>
      </c>
      <c r="F19" s="655">
        <f>H15</f>
        <v>139322</v>
      </c>
      <c r="G19" s="655"/>
      <c r="H19" s="655">
        <f>K15</f>
        <v>69622</v>
      </c>
      <c r="I19" s="655">
        <f>N15</f>
        <v>86298</v>
      </c>
      <c r="J19" s="655"/>
      <c r="K19" s="655">
        <f>Q15</f>
        <v>96647</v>
      </c>
      <c r="L19" s="655">
        <f>T15</f>
        <v>156843</v>
      </c>
      <c r="M19" s="655"/>
      <c r="N19" s="655">
        <f>W15</f>
        <v>462086</v>
      </c>
      <c r="O19" s="655">
        <f>Z15</f>
        <v>1116075</v>
      </c>
      <c r="P19" s="655"/>
    </row>
    <row r="20" spans="2:16" s="631" customFormat="1" x14ac:dyDescent="0.2">
      <c r="B20" s="652"/>
      <c r="C20" s="652"/>
      <c r="D20" s="652"/>
      <c r="E20" s="652"/>
      <c r="F20" s="652"/>
      <c r="G20" s="652"/>
      <c r="H20" s="652"/>
      <c r="I20" s="652"/>
      <c r="J20" s="652"/>
      <c r="K20" s="652"/>
      <c r="L20" s="652"/>
      <c r="M20" s="652"/>
      <c r="N20" s="652"/>
      <c r="O20" s="652"/>
      <c r="P20" s="652"/>
    </row>
    <row r="21" spans="2:16" s="631" customFormat="1" x14ac:dyDescent="0.2">
      <c r="B21" s="652"/>
      <c r="C21" s="652"/>
      <c r="D21" s="652"/>
      <c r="E21" s="652"/>
      <c r="F21" s="652"/>
      <c r="G21" s="652"/>
      <c r="H21" s="652"/>
      <c r="I21" s="652"/>
      <c r="J21" s="652"/>
      <c r="K21" s="652"/>
      <c r="L21" s="652"/>
      <c r="M21" s="652"/>
      <c r="N21" s="652"/>
      <c r="O21" s="652"/>
      <c r="P21" s="652"/>
    </row>
    <row r="22" spans="2:16" s="631" customFormat="1" x14ac:dyDescent="0.2">
      <c r="B22" s="652"/>
      <c r="C22" s="652"/>
      <c r="D22" s="652"/>
      <c r="E22" s="652"/>
      <c r="F22" s="652"/>
      <c r="G22" s="652"/>
      <c r="H22" s="652"/>
      <c r="I22" s="652"/>
      <c r="J22" s="652"/>
      <c r="K22" s="652"/>
      <c r="L22" s="652"/>
      <c r="M22" s="652"/>
      <c r="N22" s="652"/>
      <c r="O22" s="652"/>
      <c r="P22" s="652"/>
    </row>
    <row r="23" spans="2:16" s="631" customFormat="1" x14ac:dyDescent="0.2">
      <c r="B23" s="652"/>
      <c r="C23" s="652"/>
      <c r="D23" s="652"/>
      <c r="E23" s="652"/>
      <c r="F23" s="652"/>
      <c r="G23" s="652"/>
      <c r="H23" s="652"/>
      <c r="I23" s="652"/>
      <c r="J23" s="652"/>
      <c r="K23" s="652"/>
      <c r="L23" s="652"/>
      <c r="M23" s="652"/>
      <c r="N23" s="652"/>
      <c r="O23" s="652"/>
      <c r="P23" s="652"/>
    </row>
    <row r="24" spans="2:16" s="631" customFormat="1" x14ac:dyDescent="0.2">
      <c r="B24" s="652"/>
      <c r="C24" s="652"/>
      <c r="D24" s="652"/>
      <c r="E24" s="652"/>
      <c r="F24" s="652"/>
      <c r="G24" s="652"/>
      <c r="H24" s="652"/>
      <c r="I24" s="652"/>
      <c r="J24" s="652"/>
      <c r="K24" s="652"/>
      <c r="L24" s="652"/>
      <c r="M24" s="652"/>
      <c r="N24" s="652"/>
      <c r="O24" s="652"/>
      <c r="P24" s="652"/>
    </row>
    <row r="25" spans="2:16" s="631" customFormat="1" x14ac:dyDescent="0.2">
      <c r="B25" s="652"/>
      <c r="C25" s="652"/>
      <c r="D25" s="652"/>
      <c r="E25" s="652"/>
      <c r="F25" s="652"/>
      <c r="G25" s="652"/>
      <c r="H25" s="652"/>
      <c r="I25" s="652"/>
      <c r="J25" s="652"/>
      <c r="K25" s="652"/>
      <c r="L25" s="652"/>
      <c r="M25" s="652"/>
      <c r="N25" s="652"/>
      <c r="O25" s="652"/>
      <c r="P25" s="652"/>
    </row>
    <row r="26" spans="2:16" s="631" customFormat="1" x14ac:dyDescent="0.2">
      <c r="B26" s="652"/>
      <c r="C26" s="652"/>
      <c r="D26" s="652"/>
      <c r="E26" s="652"/>
      <c r="F26" s="652"/>
      <c r="G26" s="652"/>
      <c r="H26" s="652"/>
      <c r="I26" s="652"/>
      <c r="J26" s="652"/>
      <c r="K26" s="652"/>
      <c r="L26" s="652"/>
      <c r="M26" s="652"/>
      <c r="N26" s="652"/>
      <c r="O26" s="652"/>
      <c r="P26" s="652"/>
    </row>
    <row r="27" spans="2:16" s="631" customFormat="1" x14ac:dyDescent="0.2">
      <c r="B27" s="652"/>
      <c r="C27" s="652"/>
      <c r="D27" s="652"/>
      <c r="E27" s="652"/>
      <c r="F27" s="652"/>
      <c r="G27" s="652"/>
      <c r="H27" s="652"/>
      <c r="I27" s="652"/>
      <c r="J27" s="652"/>
      <c r="K27" s="652"/>
      <c r="L27" s="652"/>
      <c r="M27" s="652"/>
      <c r="N27" s="652"/>
      <c r="O27" s="652"/>
      <c r="P27" s="652"/>
    </row>
    <row r="28" spans="2:16" s="631" customFormat="1" x14ac:dyDescent="0.2">
      <c r="B28" s="652"/>
      <c r="C28" s="652"/>
      <c r="D28" s="652"/>
      <c r="E28" s="652"/>
      <c r="F28" s="652"/>
      <c r="G28" s="652"/>
      <c r="H28" s="652"/>
      <c r="I28" s="652"/>
      <c r="J28" s="652"/>
      <c r="K28" s="652"/>
      <c r="L28" s="652"/>
      <c r="M28" s="652"/>
      <c r="N28" s="652"/>
      <c r="O28" s="652"/>
      <c r="P28" s="652"/>
    </row>
    <row r="29" spans="2:16" s="631" customFormat="1" x14ac:dyDescent="0.2">
      <c r="B29" s="652"/>
      <c r="C29" s="652"/>
      <c r="D29" s="652"/>
      <c r="E29" s="652"/>
      <c r="F29" s="652"/>
      <c r="G29" s="652"/>
      <c r="H29" s="652"/>
      <c r="I29" s="652"/>
      <c r="J29" s="652"/>
      <c r="K29" s="652"/>
      <c r="L29" s="652"/>
      <c r="M29" s="652"/>
      <c r="N29" s="652"/>
      <c r="O29" s="652"/>
      <c r="P29" s="652"/>
    </row>
    <row r="30" spans="2:16" s="631" customFormat="1" x14ac:dyDescent="0.2">
      <c r="B30" s="652"/>
      <c r="C30" s="652"/>
      <c r="D30" s="652"/>
      <c r="E30" s="652"/>
      <c r="F30" s="652"/>
      <c r="G30" s="652"/>
      <c r="H30" s="652"/>
      <c r="I30" s="652"/>
      <c r="J30" s="652"/>
      <c r="K30" s="652"/>
      <c r="L30" s="652"/>
      <c r="M30" s="652"/>
      <c r="N30" s="652"/>
      <c r="O30" s="652"/>
      <c r="P30" s="652"/>
    </row>
    <row r="31" spans="2:16" s="631" customFormat="1" ht="5.25" customHeight="1" x14ac:dyDescent="0.2">
      <c r="B31" s="652"/>
      <c r="C31" s="652"/>
      <c r="D31" s="652"/>
      <c r="E31" s="652"/>
      <c r="F31" s="652"/>
      <c r="G31" s="652"/>
      <c r="H31" s="652"/>
      <c r="I31" s="652"/>
      <c r="J31" s="652"/>
      <c r="K31" s="652"/>
      <c r="L31" s="652"/>
      <c r="M31" s="652"/>
      <c r="N31" s="652"/>
      <c r="O31" s="652"/>
      <c r="P31" s="652"/>
    </row>
    <row r="32" spans="2:16" s="631" customFormat="1" ht="5.25" customHeight="1" x14ac:dyDescent="0.2">
      <c r="B32" s="652"/>
      <c r="C32" s="652"/>
      <c r="D32" s="652"/>
      <c r="E32" s="652"/>
      <c r="F32" s="652"/>
      <c r="G32" s="652"/>
      <c r="H32" s="652"/>
      <c r="I32" s="652"/>
      <c r="J32" s="652"/>
      <c r="K32" s="652"/>
      <c r="L32" s="652"/>
      <c r="M32" s="652"/>
      <c r="N32" s="652"/>
      <c r="O32" s="652"/>
      <c r="P32" s="652"/>
    </row>
    <row r="33" spans="2:16" s="631" customFormat="1" ht="16.5" customHeigh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row r="36" spans="2:16" s="650" customFormat="1" x14ac:dyDescent="0.2">
      <c r="B36" s="1481" t="s">
        <v>14</v>
      </c>
      <c r="C36" s="1481"/>
      <c r="D36" s="1481"/>
      <c r="E36" s="1481"/>
      <c r="F36" s="1481"/>
      <c r="G36" s="1481"/>
      <c r="H36" s="1481"/>
      <c r="I36" s="1481"/>
      <c r="J36" s="1481"/>
      <c r="K36" s="1481"/>
    </row>
    <row r="37" spans="2:16" s="657" customFormat="1" ht="12.75" customHeight="1" x14ac:dyDescent="0.2">
      <c r="B37" s="1477"/>
      <c r="C37" s="1478"/>
      <c r="D37" s="1478"/>
      <c r="E37" s="1478"/>
      <c r="F37" s="1478"/>
      <c r="G37" s="1478"/>
      <c r="H37" s="1478"/>
      <c r="I37" s="1478"/>
      <c r="J37" s="1478"/>
      <c r="K37" s="1478"/>
      <c r="L37" s="1478"/>
      <c r="M37" s="1478"/>
      <c r="N37" s="1478"/>
      <c r="O37" s="1478"/>
      <c r="P37" s="656"/>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59"/>
      <c r="C2" s="1359"/>
      <c r="D2" s="1359"/>
      <c r="E2" s="1359"/>
      <c r="F2" s="1359"/>
      <c r="G2" s="1359"/>
      <c r="H2" s="1359"/>
      <c r="I2" s="1359"/>
      <c r="J2" s="1359"/>
      <c r="K2" s="1359"/>
      <c r="L2" s="1359"/>
      <c r="M2" s="1359"/>
      <c r="N2" s="1359"/>
      <c r="O2" s="1359"/>
      <c r="P2" s="1359"/>
      <c r="Q2" s="1359"/>
      <c r="R2" s="1359"/>
      <c r="S2" s="210"/>
      <c r="T2" s="210"/>
    </row>
    <row r="3" spans="1:20" x14ac:dyDescent="0.2">
      <c r="C3" s="1360" t="s">
        <v>290</v>
      </c>
      <c r="D3" s="1360"/>
      <c r="E3" s="1360"/>
    </row>
    <row r="5" spans="1:20" ht="23.25" customHeight="1" x14ac:dyDescent="0.2">
      <c r="B5" s="1361" t="s">
        <v>291</v>
      </c>
      <c r="C5" s="1362"/>
      <c r="D5" s="1362"/>
      <c r="E5" s="1362"/>
      <c r="F5" s="1362"/>
      <c r="G5" s="1362"/>
      <c r="H5" s="1362"/>
      <c r="I5" s="1362"/>
      <c r="J5" s="1362"/>
      <c r="K5" s="1362"/>
      <c r="L5" s="1362"/>
      <c r="M5" s="1362"/>
      <c r="N5" s="1362"/>
      <c r="O5" s="1362"/>
      <c r="P5" s="1362"/>
      <c r="Q5" s="1363">
        <v>45565</v>
      </c>
      <c r="R5" s="1364"/>
      <c r="S5" s="1364"/>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58" t="s">
        <v>292</v>
      </c>
      <c r="C7" s="1358"/>
      <c r="D7" s="1358"/>
      <c r="E7" s="1358"/>
      <c r="F7" s="1358"/>
      <c r="G7" s="1358"/>
      <c r="H7" s="1358"/>
      <c r="I7" s="1358"/>
      <c r="J7" s="1358"/>
      <c r="K7" s="1358"/>
      <c r="L7" s="1358"/>
      <c r="M7" s="1358"/>
      <c r="N7" s="1358"/>
      <c r="O7" s="1358"/>
      <c r="P7" s="1358"/>
      <c r="Q7" s="1358"/>
      <c r="R7" s="1358"/>
      <c r="S7" s="1358"/>
    </row>
    <row r="8" spans="1:20" ht="18.75" customHeight="1" x14ac:dyDescent="0.2">
      <c r="B8" s="1357" t="s">
        <v>293</v>
      </c>
      <c r="C8" s="1357"/>
      <c r="D8" s="1357"/>
      <c r="E8" s="1357"/>
      <c r="F8" s="1357"/>
      <c r="G8" s="1357"/>
      <c r="H8" s="1357"/>
      <c r="I8" s="1357"/>
      <c r="J8" s="1357"/>
      <c r="K8" s="1357"/>
      <c r="L8" s="1357"/>
      <c r="M8" s="1357"/>
      <c r="N8" s="1357"/>
      <c r="O8" s="1357"/>
      <c r="P8" s="1357"/>
      <c r="Q8" s="1357"/>
      <c r="R8" s="1357"/>
      <c r="S8" s="1357"/>
    </row>
    <row r="9" spans="1:20" ht="18.75" customHeight="1" x14ac:dyDescent="0.2">
      <c r="B9" s="1357" t="s">
        <v>294</v>
      </c>
      <c r="C9" s="1357"/>
      <c r="D9" s="1357"/>
      <c r="E9" s="1357"/>
      <c r="F9" s="1357"/>
      <c r="G9" s="1357"/>
      <c r="H9" s="1357"/>
      <c r="I9" s="1357"/>
      <c r="J9" s="1357"/>
      <c r="K9" s="1357"/>
      <c r="L9" s="1357"/>
      <c r="M9" s="1357"/>
      <c r="N9" s="1357"/>
      <c r="O9" s="1357"/>
      <c r="P9" s="1357"/>
      <c r="Q9" s="1357"/>
      <c r="R9" s="1357"/>
      <c r="S9" s="1357"/>
    </row>
    <row r="10" spans="1:20" ht="18.75" customHeight="1" x14ac:dyDescent="0.2">
      <c r="B10" s="1357" t="s">
        <v>295</v>
      </c>
      <c r="C10" s="1357"/>
      <c r="D10" s="1357"/>
      <c r="E10" s="1357"/>
      <c r="F10" s="1357"/>
      <c r="G10" s="1357"/>
      <c r="H10" s="1357"/>
      <c r="I10" s="1357"/>
      <c r="J10" s="1357"/>
      <c r="K10" s="1357"/>
      <c r="L10" s="1357"/>
      <c r="M10" s="1357"/>
      <c r="N10" s="1357"/>
      <c r="O10" s="1357"/>
      <c r="P10" s="1357"/>
      <c r="Q10" s="1357"/>
      <c r="R10" s="1357"/>
      <c r="S10" s="1357"/>
    </row>
    <row r="11" spans="1:20" ht="18.75" customHeight="1" x14ac:dyDescent="0.2">
      <c r="B11" s="1357" t="s">
        <v>296</v>
      </c>
      <c r="C11" s="1357"/>
      <c r="D11" s="1357"/>
      <c r="E11" s="1357"/>
      <c r="F11" s="1357"/>
      <c r="G11" s="1357"/>
      <c r="H11" s="1357"/>
      <c r="I11" s="1357"/>
      <c r="J11" s="1357"/>
      <c r="K11" s="1357"/>
      <c r="L11" s="1357"/>
      <c r="M11" s="1357"/>
      <c r="N11" s="1357"/>
      <c r="O11" s="1357"/>
      <c r="P11" s="1357"/>
      <c r="Q11" s="1357"/>
      <c r="R11" s="1357"/>
      <c r="S11" s="1357"/>
    </row>
    <row r="12" spans="1:20" ht="18.75" customHeight="1" x14ac:dyDescent="0.2">
      <c r="B12" s="1357" t="s">
        <v>297</v>
      </c>
      <c r="C12" s="1357"/>
      <c r="D12" s="1357"/>
      <c r="E12" s="1357"/>
      <c r="F12" s="1357"/>
      <c r="G12" s="1357"/>
      <c r="H12" s="1357"/>
      <c r="I12" s="1357"/>
      <c r="J12" s="1357"/>
      <c r="K12" s="1357"/>
      <c r="L12" s="1357"/>
      <c r="M12" s="1357"/>
      <c r="N12" s="1357"/>
      <c r="O12" s="1357"/>
      <c r="P12" s="1357"/>
      <c r="Q12" s="1357"/>
      <c r="R12" s="1357"/>
      <c r="S12" s="1357"/>
    </row>
    <row r="13" spans="1:20" ht="18.75" customHeight="1" x14ac:dyDescent="0.2">
      <c r="B13" s="1357" t="s">
        <v>298</v>
      </c>
      <c r="C13" s="1357"/>
      <c r="D13" s="1357"/>
      <c r="E13" s="1357"/>
      <c r="F13" s="1357"/>
      <c r="G13" s="1357"/>
      <c r="H13" s="1357"/>
      <c r="I13" s="1357"/>
      <c r="J13" s="1357"/>
      <c r="K13" s="1357"/>
      <c r="L13" s="1357"/>
      <c r="M13" s="1357"/>
      <c r="N13" s="1357"/>
      <c r="O13" s="1357"/>
      <c r="P13" s="1357"/>
      <c r="Q13" s="1357"/>
      <c r="R13" s="1357"/>
      <c r="S13" s="1357"/>
    </row>
    <row r="14" spans="1:20" ht="18.75" customHeight="1" x14ac:dyDescent="0.2">
      <c r="B14" s="1357" t="s">
        <v>299</v>
      </c>
      <c r="C14" s="1357"/>
      <c r="D14" s="1357"/>
      <c r="E14" s="1357"/>
      <c r="F14" s="1357"/>
      <c r="G14" s="1357"/>
      <c r="H14" s="1357"/>
      <c r="I14" s="1357"/>
      <c r="J14" s="1357"/>
      <c r="K14" s="1357"/>
      <c r="L14" s="1357"/>
      <c r="M14" s="1357"/>
      <c r="N14" s="1357"/>
      <c r="O14" s="1357"/>
      <c r="P14" s="1357"/>
      <c r="Q14" s="1357"/>
      <c r="R14" s="1357"/>
      <c r="S14" s="1357"/>
    </row>
    <row r="15" spans="1:20" ht="18.75" customHeight="1" x14ac:dyDescent="0.2">
      <c r="B15" s="214"/>
      <c r="C15" s="214"/>
      <c r="D15" s="214"/>
      <c r="E15" s="214"/>
      <c r="F15" s="214"/>
      <c r="G15" s="214"/>
      <c r="H15" s="214"/>
      <c r="I15" s="214"/>
      <c r="J15" s="214"/>
      <c r="K15" s="214"/>
      <c r="L15" s="214"/>
      <c r="M15" s="214"/>
      <c r="N15" s="214"/>
      <c r="O15" s="214"/>
      <c r="P15" s="214"/>
      <c r="Q15" s="214"/>
      <c r="R15" s="214"/>
      <c r="S15" s="214"/>
    </row>
    <row r="16" spans="1:20" ht="18.75" customHeight="1" x14ac:dyDescent="0.2">
      <c r="B16" s="1358" t="s">
        <v>300</v>
      </c>
      <c r="C16" s="1358"/>
      <c r="D16" s="1358"/>
      <c r="E16" s="1358"/>
      <c r="F16" s="1358"/>
      <c r="G16" s="1358"/>
      <c r="H16" s="1358"/>
      <c r="I16" s="1358"/>
      <c r="J16" s="1358"/>
      <c r="K16" s="1358"/>
      <c r="L16" s="1358"/>
      <c r="M16" s="1358"/>
      <c r="N16" s="1358"/>
      <c r="O16" s="1358"/>
      <c r="P16" s="1358"/>
      <c r="Q16" s="1358"/>
      <c r="R16" s="1358"/>
      <c r="S16" s="1358"/>
    </row>
    <row r="17" spans="2:21" ht="18.75" customHeight="1" x14ac:dyDescent="0.2">
      <c r="B17" s="1357" t="s">
        <v>301</v>
      </c>
      <c r="C17" s="1357"/>
      <c r="D17" s="1357"/>
      <c r="E17" s="1357"/>
      <c r="F17" s="1357"/>
      <c r="G17" s="1357"/>
      <c r="H17" s="1357"/>
      <c r="I17" s="1357"/>
      <c r="J17" s="1357"/>
      <c r="K17" s="1357"/>
      <c r="L17" s="1357"/>
      <c r="M17" s="1357"/>
      <c r="N17" s="1357"/>
      <c r="O17" s="1357"/>
      <c r="P17" s="1357"/>
      <c r="Q17" s="1357"/>
      <c r="R17" s="1357"/>
      <c r="S17" s="1357"/>
      <c r="T17" s="214"/>
    </row>
    <row r="18" spans="2:21" ht="18.75" customHeight="1" x14ac:dyDescent="0.2">
      <c r="B18" s="1357" t="s">
        <v>302</v>
      </c>
      <c r="C18" s="1357"/>
      <c r="D18" s="1357"/>
      <c r="E18" s="1357"/>
      <c r="F18" s="1357"/>
      <c r="G18" s="1357"/>
      <c r="H18" s="1357"/>
      <c r="I18" s="1357"/>
      <c r="J18" s="1357"/>
      <c r="K18" s="1357"/>
      <c r="L18" s="1357"/>
      <c r="M18" s="1357"/>
      <c r="N18" s="1357"/>
      <c r="O18" s="1357"/>
      <c r="P18" s="1357"/>
      <c r="Q18" s="1357"/>
      <c r="R18" s="1357"/>
      <c r="S18" s="1357"/>
      <c r="T18" s="214"/>
    </row>
    <row r="19" spans="2:21" ht="18.75" customHeight="1" x14ac:dyDescent="0.2">
      <c r="B19" s="1357" t="s">
        <v>303</v>
      </c>
      <c r="C19" s="1357"/>
      <c r="D19" s="1357"/>
      <c r="E19" s="1357"/>
      <c r="F19" s="1357"/>
      <c r="G19" s="1357"/>
      <c r="H19" s="1357"/>
      <c r="I19" s="1357"/>
      <c r="J19" s="1357"/>
      <c r="K19" s="1357"/>
      <c r="L19" s="1357"/>
      <c r="M19" s="1357"/>
      <c r="N19" s="1357"/>
      <c r="O19" s="1357"/>
      <c r="P19" s="1357"/>
      <c r="Q19" s="1357"/>
      <c r="R19" s="1357"/>
      <c r="S19" s="1357"/>
      <c r="T19" s="214"/>
    </row>
    <row r="20" spans="2:21" ht="18.75" customHeight="1" x14ac:dyDescent="0.2">
      <c r="B20" s="1357" t="s">
        <v>304</v>
      </c>
      <c r="C20" s="1357"/>
      <c r="D20" s="1357"/>
      <c r="E20" s="1357"/>
      <c r="F20" s="1357"/>
      <c r="G20" s="1357"/>
      <c r="H20" s="1357"/>
      <c r="I20" s="1357"/>
      <c r="J20" s="1357"/>
      <c r="K20" s="1357"/>
      <c r="L20" s="1357"/>
      <c r="M20" s="1357"/>
      <c r="N20" s="1357"/>
      <c r="O20" s="1357"/>
      <c r="P20" s="1357"/>
      <c r="Q20" s="1357"/>
      <c r="R20" s="1357"/>
      <c r="S20" s="1357"/>
      <c r="T20" s="214"/>
    </row>
    <row r="21" spans="2:21" ht="18.75" customHeight="1" x14ac:dyDescent="0.2">
      <c r="B21" s="1357" t="s">
        <v>305</v>
      </c>
      <c r="C21" s="1357"/>
      <c r="D21" s="1357"/>
      <c r="E21" s="1357"/>
      <c r="F21" s="1357"/>
      <c r="G21" s="1357"/>
      <c r="H21" s="1357"/>
      <c r="I21" s="1357"/>
      <c r="J21" s="1357"/>
      <c r="K21" s="1357"/>
      <c r="L21" s="1357"/>
      <c r="M21" s="1357"/>
      <c r="N21" s="1357"/>
      <c r="O21" s="1357"/>
      <c r="P21" s="1357"/>
      <c r="Q21" s="1357"/>
      <c r="R21" s="1357"/>
      <c r="S21" s="1357"/>
      <c r="T21" s="1357"/>
    </row>
    <row r="22" spans="2:21" ht="18.75" customHeight="1" x14ac:dyDescent="0.2">
      <c r="B22" s="1357" t="s">
        <v>306</v>
      </c>
      <c r="C22" s="1357"/>
      <c r="D22" s="1357"/>
      <c r="E22" s="1357"/>
      <c r="F22" s="1357"/>
      <c r="G22" s="1357"/>
      <c r="H22" s="1357"/>
      <c r="I22" s="1357"/>
      <c r="J22" s="1357"/>
      <c r="K22" s="1357"/>
      <c r="L22" s="1357"/>
      <c r="M22" s="1357"/>
      <c r="N22" s="1357"/>
      <c r="O22" s="1357"/>
      <c r="P22" s="1357"/>
      <c r="Q22" s="1357"/>
      <c r="R22" s="1357"/>
      <c r="S22" s="1357"/>
      <c r="T22" s="214"/>
    </row>
    <row r="23" spans="2:21" ht="18.75" customHeight="1" x14ac:dyDescent="0.2">
      <c r="B23" s="1357" t="s">
        <v>307</v>
      </c>
      <c r="C23" s="1357"/>
      <c r="D23" s="1357"/>
      <c r="E23" s="1357"/>
      <c r="F23" s="1357"/>
      <c r="G23" s="1357"/>
      <c r="H23" s="1357"/>
      <c r="I23" s="1357"/>
      <c r="J23" s="1357"/>
      <c r="K23" s="1357"/>
      <c r="L23" s="1357"/>
      <c r="M23" s="1357"/>
      <c r="N23" s="1357"/>
      <c r="O23" s="1357"/>
      <c r="P23" s="1357"/>
      <c r="Q23" s="1357"/>
      <c r="R23" s="1357"/>
      <c r="S23" s="1357"/>
      <c r="T23" s="214"/>
    </row>
    <row r="24" spans="2:21" ht="18.75" customHeight="1" x14ac:dyDescent="0.2">
      <c r="B24" s="214"/>
      <c r="C24" s="214"/>
      <c r="D24" s="214"/>
      <c r="E24" s="214"/>
      <c r="F24" s="214"/>
      <c r="G24" s="214"/>
      <c r="H24" s="214"/>
      <c r="I24" s="214"/>
      <c r="J24" s="214"/>
      <c r="K24" s="214"/>
      <c r="L24" s="214"/>
      <c r="M24" s="214"/>
      <c r="N24" s="214"/>
      <c r="O24" s="214"/>
      <c r="P24" s="214"/>
      <c r="Q24" s="214"/>
      <c r="R24" s="214"/>
      <c r="S24" s="214"/>
    </row>
    <row r="25" spans="2:21" ht="18.75" customHeight="1" x14ac:dyDescent="0.2">
      <c r="B25" s="1358" t="s">
        <v>308</v>
      </c>
      <c r="C25" s="1358"/>
      <c r="D25" s="1358"/>
      <c r="E25" s="1358"/>
      <c r="F25" s="1358"/>
      <c r="G25" s="1358"/>
      <c r="H25" s="1358"/>
      <c r="I25" s="1358"/>
      <c r="J25" s="1358"/>
      <c r="K25" s="1358"/>
      <c r="L25" s="1358"/>
      <c r="M25" s="1358"/>
      <c r="N25" s="1358"/>
      <c r="O25" s="1358"/>
      <c r="P25" s="1358"/>
      <c r="Q25" s="1358"/>
      <c r="R25" s="1358"/>
      <c r="S25" s="1358"/>
    </row>
    <row r="26" spans="2:21" ht="18.75" customHeight="1" x14ac:dyDescent="0.2">
      <c r="B26" s="1357" t="s">
        <v>309</v>
      </c>
      <c r="C26" s="1357"/>
      <c r="D26" s="1357"/>
      <c r="E26" s="1357"/>
      <c r="F26" s="1357"/>
      <c r="G26" s="1357"/>
      <c r="H26" s="1357"/>
      <c r="I26" s="1357"/>
      <c r="J26" s="1357"/>
      <c r="K26" s="1357"/>
      <c r="L26" s="1357"/>
      <c r="M26" s="1357"/>
      <c r="N26" s="1357"/>
      <c r="O26" s="1357"/>
      <c r="P26" s="1357"/>
      <c r="Q26" s="1357"/>
      <c r="R26" s="1357"/>
      <c r="S26" s="1357"/>
      <c r="T26" s="1357"/>
      <c r="U26" s="1357"/>
    </row>
    <row r="27" spans="2:21" ht="18.75" customHeight="1" x14ac:dyDescent="0.2">
      <c r="B27" s="1357" t="s">
        <v>310</v>
      </c>
      <c r="C27" s="1357"/>
      <c r="D27" s="1357"/>
      <c r="E27" s="1357"/>
      <c r="F27" s="1357"/>
      <c r="G27" s="1357"/>
      <c r="H27" s="1357"/>
      <c r="I27" s="1357"/>
      <c r="J27" s="1357"/>
      <c r="K27" s="1357"/>
      <c r="L27" s="1357"/>
      <c r="M27" s="1357"/>
      <c r="N27" s="1357"/>
      <c r="O27" s="1357"/>
      <c r="P27" s="1357"/>
      <c r="Q27" s="1357"/>
      <c r="R27" s="1357"/>
      <c r="S27" s="1357"/>
      <c r="T27" s="1357"/>
      <c r="U27" s="1357"/>
    </row>
    <row r="28" spans="2:21" ht="18.75" customHeight="1" x14ac:dyDescent="0.2">
      <c r="B28" s="1357" t="s">
        <v>311</v>
      </c>
      <c r="C28" s="1357"/>
      <c r="D28" s="1357"/>
      <c r="E28" s="1357"/>
      <c r="F28" s="1357"/>
      <c r="G28" s="1357"/>
      <c r="H28" s="1357"/>
      <c r="I28" s="1357"/>
      <c r="J28" s="1357"/>
      <c r="K28" s="1357"/>
      <c r="L28" s="1357"/>
      <c r="M28" s="1357"/>
      <c r="N28" s="1357"/>
      <c r="O28" s="1357"/>
      <c r="P28" s="1357"/>
      <c r="Q28" s="1357"/>
      <c r="R28" s="1357"/>
      <c r="S28" s="1357"/>
      <c r="T28" s="1357"/>
      <c r="U28" s="1357"/>
    </row>
    <row r="29" spans="2:21" ht="18.75" customHeight="1" x14ac:dyDescent="0.2">
      <c r="B29" s="1357" t="s">
        <v>312</v>
      </c>
      <c r="C29" s="1357"/>
      <c r="D29" s="1357"/>
      <c r="E29" s="1357"/>
      <c r="F29" s="1357"/>
      <c r="G29" s="1357"/>
      <c r="H29" s="1357"/>
      <c r="I29" s="1357"/>
      <c r="J29" s="1357"/>
      <c r="K29" s="1357"/>
      <c r="L29" s="1357"/>
      <c r="M29" s="1357"/>
      <c r="N29" s="1357"/>
      <c r="O29" s="1357"/>
      <c r="P29" s="1357"/>
      <c r="Q29" s="1357"/>
      <c r="R29" s="1357"/>
      <c r="S29" s="1357"/>
      <c r="T29" s="1357"/>
      <c r="U29" s="1357"/>
    </row>
    <row r="30" spans="2:21" ht="15" customHeight="1" x14ac:dyDescent="0.2">
      <c r="B30" s="1357" t="s">
        <v>313</v>
      </c>
      <c r="C30" s="1357"/>
      <c r="D30" s="1357"/>
      <c r="E30" s="1357"/>
      <c r="F30" s="1357"/>
      <c r="G30" s="1357"/>
      <c r="H30" s="1357"/>
      <c r="I30" s="1357"/>
      <c r="J30" s="1357"/>
      <c r="K30" s="1357"/>
      <c r="L30" s="1357"/>
      <c r="M30" s="1357"/>
      <c r="N30" s="1357"/>
      <c r="O30" s="1357"/>
      <c r="P30" s="1357"/>
      <c r="Q30" s="1357"/>
      <c r="R30" s="1357"/>
      <c r="S30" s="1357"/>
      <c r="T30" s="1357"/>
      <c r="U30" s="1357"/>
    </row>
    <row r="31" spans="2:21" ht="18.75" customHeight="1" x14ac:dyDescent="0.2">
      <c r="B31" s="1357" t="s">
        <v>314</v>
      </c>
      <c r="C31" s="1357"/>
      <c r="D31" s="1357"/>
      <c r="E31" s="1357"/>
      <c r="F31" s="1357"/>
      <c r="G31" s="1357"/>
      <c r="H31" s="1357"/>
      <c r="I31" s="1357"/>
      <c r="J31" s="1357"/>
      <c r="K31" s="1357"/>
      <c r="L31" s="1357"/>
      <c r="M31" s="1357"/>
      <c r="N31" s="1357"/>
      <c r="O31" s="1357"/>
      <c r="P31" s="1357"/>
      <c r="Q31" s="1357"/>
      <c r="R31" s="1357"/>
      <c r="S31" s="1357"/>
      <c r="T31" s="1357"/>
      <c r="U31" s="1357"/>
    </row>
    <row r="32" spans="2:21" ht="18.75" customHeight="1" x14ac:dyDescent="0.2">
      <c r="B32" s="214"/>
      <c r="C32" s="214"/>
      <c r="D32" s="214"/>
      <c r="E32" s="214"/>
      <c r="F32" s="214"/>
      <c r="G32" s="214"/>
      <c r="H32" s="214"/>
      <c r="I32" s="214"/>
      <c r="J32" s="214"/>
      <c r="K32" s="214"/>
      <c r="L32" s="214"/>
      <c r="M32" s="214"/>
      <c r="N32" s="214"/>
      <c r="O32" s="214"/>
      <c r="P32" s="214"/>
      <c r="Q32" s="214"/>
      <c r="R32" s="214"/>
      <c r="S32" s="214"/>
    </row>
    <row r="33" spans="15:17" ht="15.95" customHeight="1" x14ac:dyDescent="0.2">
      <c r="O33" s="215"/>
      <c r="Q33" s="215"/>
    </row>
    <row r="34" spans="15:17" ht="15.95" customHeight="1" x14ac:dyDescent="0.2"/>
    <row r="35" spans="15:17" ht="15.95" customHeight="1" x14ac:dyDescent="0.2"/>
    <row r="36" spans="15:17" ht="15.95" customHeight="1" x14ac:dyDescent="0.2"/>
    <row r="37" spans="15:17" ht="15.95" customHeight="1" x14ac:dyDescent="0.2"/>
    <row r="38" spans="15:17" ht="15.95" customHeight="1" x14ac:dyDescent="0.2"/>
    <row r="39" spans="15:17" ht="15.95" customHeight="1" x14ac:dyDescent="0.2"/>
    <row r="40" spans="15:17" ht="18" customHeight="1" x14ac:dyDescent="0.2"/>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2578125" defaultRowHeight="15" x14ac:dyDescent="0.25"/>
  <cols>
    <col min="1" max="1" width="1" style="666" customWidth="1"/>
    <col min="2" max="2" width="28.7109375" style="666" customWidth="1"/>
    <col min="3" max="3" width="0.5703125" style="666" customWidth="1"/>
    <col min="4" max="4" width="10.140625" style="666" customWidth="1"/>
    <col min="5" max="5" width="8.85546875" style="666" customWidth="1"/>
    <col min="6" max="6" width="0.5703125" style="666" customWidth="1"/>
    <col min="7" max="7" width="1.28515625" style="666" hidden="1" customWidth="1"/>
    <col min="8" max="8" width="10.42578125" style="666" customWidth="1"/>
    <col min="9" max="9" width="10.7109375" style="666" customWidth="1"/>
    <col min="10" max="10" width="0.5703125" style="666" customWidth="1"/>
    <col min="11" max="11" width="10.140625" style="666" customWidth="1"/>
    <col min="12" max="12" width="11.5703125" style="666" customWidth="1"/>
    <col min="13" max="13" width="0.5703125" style="666" customWidth="1"/>
    <col min="14" max="14" width="8.85546875" style="666" customWidth="1"/>
    <col min="15" max="15" width="8.42578125" style="666" customWidth="1"/>
    <col min="16" max="16" width="0.5703125" style="666" customWidth="1"/>
    <col min="17" max="17" width="9.7109375" style="666" customWidth="1"/>
    <col min="18" max="18" width="8.42578125" style="666" customWidth="1"/>
    <col min="19" max="19" width="0.28515625" style="666" customWidth="1"/>
    <col min="20" max="20" width="12.42578125" style="666" customWidth="1"/>
    <col min="21" max="21" width="8.42578125" style="666" customWidth="1"/>
    <col min="22" max="22" width="0.5703125" style="666" customWidth="1"/>
    <col min="23" max="23" width="9.7109375" style="666" customWidth="1"/>
    <col min="24" max="24" width="8.42578125" style="666" customWidth="1"/>
    <col min="25" max="25" width="11.42578125" style="666"/>
    <col min="26" max="26" width="11.42578125" style="700"/>
    <col min="27" max="16384" width="11.42578125" style="666"/>
  </cols>
  <sheetData>
    <row r="1" spans="1:26" ht="9.75" customHeight="1" x14ac:dyDescent="0.25"/>
    <row r="2" spans="1:26" s="619" customFormat="1" ht="49.5" customHeight="1" x14ac:dyDescent="0.25">
      <c r="B2" s="1482"/>
      <c r="C2" s="1482"/>
      <c r="D2" s="1482"/>
      <c r="E2" s="1482"/>
      <c r="F2" s="1482"/>
      <c r="G2" s="667"/>
      <c r="H2" s="1491"/>
      <c r="I2" s="1491"/>
      <c r="J2" s="1491"/>
      <c r="K2" s="1491"/>
      <c r="L2" s="1491"/>
      <c r="M2" s="1491"/>
      <c r="N2" s="1491"/>
      <c r="O2" s="1491"/>
      <c r="P2" s="667"/>
      <c r="Q2" s="667"/>
      <c r="R2" s="667"/>
      <c r="T2" s="618"/>
      <c r="U2" s="667"/>
      <c r="V2" s="667"/>
      <c r="W2" s="667"/>
      <c r="X2" s="667"/>
      <c r="Z2" s="1221"/>
    </row>
    <row r="3" spans="1:26" s="619" customFormat="1" ht="3" customHeight="1" x14ac:dyDescent="0.25">
      <c r="B3" s="618"/>
      <c r="C3" s="618"/>
      <c r="D3" s="618"/>
      <c r="E3" s="618"/>
      <c r="F3" s="618"/>
      <c r="G3" s="667"/>
      <c r="H3" s="667"/>
      <c r="I3" s="667"/>
      <c r="J3" s="667"/>
      <c r="K3" s="618"/>
      <c r="L3" s="667"/>
      <c r="M3" s="667"/>
      <c r="N3" s="618"/>
      <c r="O3" s="667"/>
      <c r="P3" s="667"/>
      <c r="Q3" s="667"/>
      <c r="R3" s="667"/>
      <c r="T3" s="618"/>
      <c r="U3" s="667"/>
      <c r="V3" s="667"/>
      <c r="W3" s="667"/>
      <c r="X3" s="667"/>
      <c r="Z3" s="1221"/>
    </row>
    <row r="4" spans="1:26" s="623" customFormat="1" ht="15" customHeight="1" x14ac:dyDescent="0.2">
      <c r="B4" s="1484" t="s">
        <v>399</v>
      </c>
      <c r="C4" s="1484"/>
      <c r="D4" s="1484"/>
      <c r="E4" s="1484"/>
      <c r="F4" s="1484"/>
      <c r="G4" s="1484"/>
      <c r="H4" s="1484"/>
      <c r="I4" s="1484"/>
      <c r="J4" s="1484"/>
      <c r="K4" s="1484"/>
      <c r="L4" s="1484"/>
      <c r="M4" s="1484"/>
      <c r="N4" s="1484"/>
      <c r="O4" s="1484"/>
      <c r="P4" s="1484"/>
      <c r="Q4" s="1484"/>
      <c r="R4" s="1484"/>
      <c r="S4" s="1484"/>
      <c r="T4" s="1484"/>
      <c r="U4" s="1484"/>
      <c r="V4" s="1484"/>
      <c r="W4" s="1484"/>
      <c r="X4" s="1484"/>
      <c r="Z4" s="1221"/>
    </row>
    <row r="5" spans="1:26" s="623" customFormat="1" ht="1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1418"/>
      <c r="V5" s="1418"/>
      <c r="W5" s="1418"/>
      <c r="X5" s="1418"/>
      <c r="Z5" s="1221"/>
    </row>
    <row r="6" spans="1:26" s="623" customFormat="1" ht="4.5" customHeight="1" x14ac:dyDescent="0.2">
      <c r="G6" s="668"/>
      <c r="H6" s="668"/>
      <c r="I6" s="668"/>
      <c r="J6" s="668"/>
      <c r="K6" s="668"/>
      <c r="L6" s="668"/>
      <c r="M6" s="668"/>
      <c r="N6" s="668"/>
      <c r="O6" s="668"/>
      <c r="P6" s="668"/>
      <c r="Q6" s="668"/>
      <c r="R6" s="668"/>
      <c r="T6" s="668"/>
      <c r="U6" s="668"/>
      <c r="V6" s="668"/>
      <c r="W6" s="668"/>
      <c r="X6" s="668"/>
      <c r="Z6" s="1221"/>
    </row>
    <row r="7" spans="1:26" s="628" customFormat="1" ht="52.5" customHeight="1" x14ac:dyDescent="0.25">
      <c r="A7" s="661"/>
      <c r="B7" s="1492" t="s">
        <v>12</v>
      </c>
      <c r="C7" s="625"/>
      <c r="D7" s="1494" t="s">
        <v>29</v>
      </c>
      <c r="E7" s="1495"/>
      <c r="F7" s="669"/>
      <c r="G7" s="670"/>
      <c r="H7" s="1494" t="s">
        <v>244</v>
      </c>
      <c r="I7" s="1495"/>
      <c r="J7" s="627"/>
      <c r="K7" s="1494" t="s">
        <v>31</v>
      </c>
      <c r="L7" s="1495"/>
      <c r="M7" s="627"/>
      <c r="N7" s="1494" t="s">
        <v>49</v>
      </c>
      <c r="O7" s="1495"/>
      <c r="P7" s="627"/>
      <c r="Q7" s="1494" t="s">
        <v>50</v>
      </c>
      <c r="R7" s="1495"/>
      <c r="T7" s="1496" t="s">
        <v>51</v>
      </c>
      <c r="U7" s="1497"/>
      <c r="V7" s="627"/>
      <c r="W7" s="1494" t="s">
        <v>113</v>
      </c>
      <c r="X7" s="1495"/>
      <c r="Z7" s="1222"/>
    </row>
    <row r="8" spans="1:26" s="628" customFormat="1" ht="36" customHeight="1" x14ac:dyDescent="0.25">
      <c r="A8" s="661"/>
      <c r="B8" s="1493"/>
      <c r="D8" s="710" t="s">
        <v>9</v>
      </c>
      <c r="E8" s="712" t="s">
        <v>10</v>
      </c>
      <c r="F8" s="669"/>
      <c r="G8" s="670"/>
      <c r="H8" s="711" t="s">
        <v>9</v>
      </c>
      <c r="I8" s="713" t="s">
        <v>187</v>
      </c>
      <c r="J8" s="671"/>
      <c r="K8" s="710" t="s">
        <v>9</v>
      </c>
      <c r="L8" s="712" t="s">
        <v>479</v>
      </c>
      <c r="M8" s="671"/>
      <c r="N8" s="710" t="s">
        <v>9</v>
      </c>
      <c r="O8" s="712" t="s">
        <v>479</v>
      </c>
      <c r="P8" s="671"/>
      <c r="Q8" s="710" t="s">
        <v>9</v>
      </c>
      <c r="R8" s="712" t="s">
        <v>479</v>
      </c>
      <c r="T8" s="710" t="s">
        <v>9</v>
      </c>
      <c r="U8" s="712" t="s">
        <v>479</v>
      </c>
      <c r="V8" s="671"/>
      <c r="W8" s="710" t="s">
        <v>9</v>
      </c>
      <c r="X8" s="712" t="s">
        <v>479</v>
      </c>
      <c r="Z8" s="1222" t="s">
        <v>480</v>
      </c>
    </row>
    <row r="9" spans="1:26" s="631" customFormat="1" ht="4.5" customHeight="1" x14ac:dyDescent="0.2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
      <c r="A10" s="673"/>
      <c r="B10" s="674" t="s">
        <v>8</v>
      </c>
      <c r="D10" s="675">
        <v>412788</v>
      </c>
      <c r="E10" s="676">
        <v>19.351808096491819</v>
      </c>
      <c r="F10" s="677"/>
      <c r="G10" s="678"/>
      <c r="H10" s="675">
        <v>383373</v>
      </c>
      <c r="I10" s="676">
        <v>92.874066106572869</v>
      </c>
      <c r="J10" s="679"/>
      <c r="K10" s="675">
        <v>77811</v>
      </c>
      <c r="L10" s="676">
        <v>20.296421500731665</v>
      </c>
      <c r="M10" s="680">
        <v>53364</v>
      </c>
      <c r="N10" s="675">
        <v>138126</v>
      </c>
      <c r="O10" s="676">
        <v>36.029141332331697</v>
      </c>
      <c r="P10" s="678">
        <v>53364</v>
      </c>
      <c r="Q10" s="675">
        <v>95154</v>
      </c>
      <c r="R10" s="676">
        <f t="shared" ref="R10:R27" si="0">Q10*100/H10</f>
        <v>24.820214256090022</v>
      </c>
      <c r="S10" s="681"/>
      <c r="T10" s="675">
        <f t="shared" ref="T10:T27" si="1">K10+N10+Q10</f>
        <v>311091</v>
      </c>
      <c r="U10" s="676">
        <f>T10*100/H10</f>
        <v>81.145777089153384</v>
      </c>
      <c r="V10" s="678">
        <v>53364</v>
      </c>
      <c r="W10" s="675">
        <v>72282</v>
      </c>
      <c r="X10" s="676">
        <f>W10*100/H10</f>
        <v>18.854222910846616</v>
      </c>
      <c r="Z10" s="854"/>
    </row>
    <row r="11" spans="1:26" s="633" customFormat="1" ht="18" customHeight="1" x14ac:dyDescent="0.2">
      <c r="A11" s="673"/>
      <c r="B11" s="682" t="s">
        <v>7</v>
      </c>
      <c r="D11" s="683">
        <v>57082</v>
      </c>
      <c r="E11" s="684">
        <v>2.6760465657042989</v>
      </c>
      <c r="F11" s="677"/>
      <c r="G11" s="678"/>
      <c r="H11" s="683">
        <v>51740</v>
      </c>
      <c r="I11" s="684">
        <v>90.641533232893025</v>
      </c>
      <c r="J11" s="679"/>
      <c r="K11" s="683">
        <v>12828</v>
      </c>
      <c r="L11" s="684">
        <v>24.793196752995748</v>
      </c>
      <c r="M11" s="680">
        <v>5161</v>
      </c>
      <c r="N11" s="683">
        <v>15725</v>
      </c>
      <c r="O11" s="684">
        <v>30.392346347120217</v>
      </c>
      <c r="P11" s="678">
        <v>5161</v>
      </c>
      <c r="Q11" s="683">
        <v>15259</v>
      </c>
      <c r="R11" s="684">
        <f t="shared" si="0"/>
        <v>29.491689215307307</v>
      </c>
      <c r="S11" s="681"/>
      <c r="T11" s="683">
        <f t="shared" si="1"/>
        <v>43812</v>
      </c>
      <c r="U11" s="684">
        <f t="shared" ref="U11:U27" si="2">T11*100/H11</f>
        <v>84.677232315423268</v>
      </c>
      <c r="V11" s="678">
        <v>5161</v>
      </c>
      <c r="W11" s="683">
        <v>7928</v>
      </c>
      <c r="X11" s="684">
        <f t="shared" ref="X11:X27" si="3">W11*100/H11</f>
        <v>15.32276768457673</v>
      </c>
      <c r="Z11" s="854"/>
    </row>
    <row r="12" spans="1:26" s="633" customFormat="1" ht="18" customHeight="1" x14ac:dyDescent="0.2">
      <c r="A12" s="673"/>
      <c r="B12" s="682" t="s">
        <v>37</v>
      </c>
      <c r="D12" s="683">
        <v>50027</v>
      </c>
      <c r="E12" s="684">
        <v>2.3453029246082644</v>
      </c>
      <c r="F12" s="677"/>
      <c r="G12" s="678"/>
      <c r="H12" s="683">
        <v>41245</v>
      </c>
      <c r="I12" s="684">
        <v>82.44547944110181</v>
      </c>
      <c r="J12" s="679"/>
      <c r="K12" s="683">
        <v>7787</v>
      </c>
      <c r="L12" s="684">
        <v>18.879864225966784</v>
      </c>
      <c r="M12" s="680">
        <v>3593</v>
      </c>
      <c r="N12" s="683">
        <v>10782</v>
      </c>
      <c r="O12" s="684">
        <v>26.141350466723239</v>
      </c>
      <c r="P12" s="678">
        <v>3593</v>
      </c>
      <c r="Q12" s="683">
        <v>13602</v>
      </c>
      <c r="R12" s="684">
        <f t="shared" si="0"/>
        <v>32.978542853679237</v>
      </c>
      <c r="S12" s="681"/>
      <c r="T12" s="683">
        <f t="shared" si="1"/>
        <v>32171</v>
      </c>
      <c r="U12" s="684">
        <f t="shared" si="2"/>
        <v>77.999757546369253</v>
      </c>
      <c r="V12" s="678">
        <v>3593</v>
      </c>
      <c r="W12" s="683">
        <v>9074</v>
      </c>
      <c r="X12" s="684">
        <f t="shared" si="3"/>
        <v>22.000242453630744</v>
      </c>
      <c r="Z12" s="854"/>
    </row>
    <row r="13" spans="1:26" s="633" customFormat="1" ht="18" customHeight="1" x14ac:dyDescent="0.2">
      <c r="A13" s="673"/>
      <c r="B13" s="682" t="s">
        <v>38</v>
      </c>
      <c r="D13" s="683">
        <v>45845</v>
      </c>
      <c r="E13" s="684">
        <v>2.1492476578380852</v>
      </c>
      <c r="F13" s="677"/>
      <c r="G13" s="678"/>
      <c r="H13" s="683">
        <v>43453</v>
      </c>
      <c r="I13" s="684">
        <v>94.782419020612934</v>
      </c>
      <c r="J13" s="679"/>
      <c r="K13" s="683">
        <v>8581</v>
      </c>
      <c r="L13" s="684">
        <v>19.747773456378155</v>
      </c>
      <c r="M13" s="680">
        <v>2742</v>
      </c>
      <c r="N13" s="683">
        <v>11429</v>
      </c>
      <c r="O13" s="684">
        <v>26.30198145122316</v>
      </c>
      <c r="P13" s="678">
        <v>2742</v>
      </c>
      <c r="Q13" s="683">
        <v>15257</v>
      </c>
      <c r="R13" s="684">
        <f t="shared" si="0"/>
        <v>35.111499781372977</v>
      </c>
      <c r="S13" s="681"/>
      <c r="T13" s="683">
        <f t="shared" si="1"/>
        <v>35267</v>
      </c>
      <c r="U13" s="684">
        <f t="shared" si="2"/>
        <v>81.161254688974296</v>
      </c>
      <c r="V13" s="678">
        <v>2742</v>
      </c>
      <c r="W13" s="683">
        <v>8186</v>
      </c>
      <c r="X13" s="684">
        <f t="shared" si="3"/>
        <v>18.838745311025708</v>
      </c>
      <c r="Z13" s="854"/>
    </row>
    <row r="14" spans="1:26" s="633" customFormat="1" ht="18" customHeight="1" x14ac:dyDescent="0.2">
      <c r="A14" s="673"/>
      <c r="B14" s="682" t="s">
        <v>6</v>
      </c>
      <c r="D14" s="683">
        <v>73643</v>
      </c>
      <c r="E14" s="684">
        <v>3.4524385487222187</v>
      </c>
      <c r="F14" s="677"/>
      <c r="G14" s="678"/>
      <c r="H14" s="683">
        <v>56541</v>
      </c>
      <c r="I14" s="684">
        <v>76.777154651494371</v>
      </c>
      <c r="J14" s="679"/>
      <c r="K14" s="683">
        <v>16201</v>
      </c>
      <c r="L14" s="684">
        <v>28.653543446348667</v>
      </c>
      <c r="M14" s="680">
        <v>7296</v>
      </c>
      <c r="N14" s="683">
        <v>17639</v>
      </c>
      <c r="O14" s="684">
        <v>31.196830618489237</v>
      </c>
      <c r="P14" s="678">
        <v>7296</v>
      </c>
      <c r="Q14" s="683">
        <v>16063</v>
      </c>
      <c r="R14" s="684">
        <f t="shared" si="0"/>
        <v>28.409472771970783</v>
      </c>
      <c r="S14" s="681"/>
      <c r="T14" s="683">
        <f t="shared" si="1"/>
        <v>49903</v>
      </c>
      <c r="U14" s="684">
        <f t="shared" si="2"/>
        <v>88.259846836808691</v>
      </c>
      <c r="V14" s="678">
        <v>7296</v>
      </c>
      <c r="W14" s="683">
        <v>6638</v>
      </c>
      <c r="X14" s="684">
        <f t="shared" si="3"/>
        <v>11.740153163191312</v>
      </c>
      <c r="Z14" s="854"/>
    </row>
    <row r="15" spans="1:26" s="633" customFormat="1" ht="18" customHeight="1" x14ac:dyDescent="0.2">
      <c r="A15" s="673"/>
      <c r="B15" s="682" t="s">
        <v>5</v>
      </c>
      <c r="D15" s="683">
        <v>24265</v>
      </c>
      <c r="E15" s="684">
        <v>1.1375612262502157</v>
      </c>
      <c r="F15" s="677"/>
      <c r="G15" s="678"/>
      <c r="H15" s="683">
        <v>23356</v>
      </c>
      <c r="I15" s="684">
        <v>96.253863589532244</v>
      </c>
      <c r="J15" s="679"/>
      <c r="K15" s="683">
        <v>5443</v>
      </c>
      <c r="L15" s="684">
        <v>23.304504195923961</v>
      </c>
      <c r="M15" s="680">
        <v>3462</v>
      </c>
      <c r="N15" s="683">
        <v>8004</v>
      </c>
      <c r="O15" s="684">
        <v>34.269566706627849</v>
      </c>
      <c r="P15" s="678">
        <v>3462</v>
      </c>
      <c r="Q15" s="683">
        <v>5274</v>
      </c>
      <c r="R15" s="684">
        <f t="shared" si="0"/>
        <v>22.580921390649085</v>
      </c>
      <c r="S15" s="681"/>
      <c r="T15" s="683">
        <f t="shared" si="1"/>
        <v>18721</v>
      </c>
      <c r="U15" s="684">
        <f t="shared" si="2"/>
        <v>80.154992293200891</v>
      </c>
      <c r="V15" s="678">
        <v>3462</v>
      </c>
      <c r="W15" s="683">
        <v>4635</v>
      </c>
      <c r="X15" s="684">
        <f t="shared" si="3"/>
        <v>19.845007706799109</v>
      </c>
      <c r="Z15" s="854"/>
    </row>
    <row r="16" spans="1:26" s="633" customFormat="1" ht="18" customHeight="1" x14ac:dyDescent="0.2">
      <c r="A16" s="673"/>
      <c r="B16" s="682" t="s">
        <v>4</v>
      </c>
      <c r="D16" s="683">
        <v>160316</v>
      </c>
      <c r="E16" s="684">
        <v>7.5157331773142211</v>
      </c>
      <c r="F16" s="677"/>
      <c r="G16" s="678"/>
      <c r="H16" s="683">
        <v>154327</v>
      </c>
      <c r="I16" s="684">
        <v>96.264253100127249</v>
      </c>
      <c r="J16" s="679"/>
      <c r="K16" s="683">
        <v>34934</v>
      </c>
      <c r="L16" s="684">
        <v>22.636350087800579</v>
      </c>
      <c r="M16" s="680">
        <v>14325</v>
      </c>
      <c r="N16" s="683">
        <v>41200</v>
      </c>
      <c r="O16" s="684">
        <v>26.696559902026216</v>
      </c>
      <c r="P16" s="678">
        <v>14325</v>
      </c>
      <c r="Q16" s="683">
        <v>49166</v>
      </c>
      <c r="R16" s="684">
        <f t="shared" si="0"/>
        <v>31.858326799587889</v>
      </c>
      <c r="S16" s="681"/>
      <c r="T16" s="683">
        <f t="shared" si="1"/>
        <v>125300</v>
      </c>
      <c r="U16" s="684">
        <f t="shared" si="2"/>
        <v>81.191236789414688</v>
      </c>
      <c r="V16" s="678">
        <v>14325</v>
      </c>
      <c r="W16" s="683">
        <v>29027</v>
      </c>
      <c r="X16" s="684">
        <f t="shared" si="3"/>
        <v>18.808763210585315</v>
      </c>
      <c r="Z16" s="854"/>
    </row>
    <row r="17" spans="1:26" s="633" customFormat="1" ht="18" customHeight="1" x14ac:dyDescent="0.2">
      <c r="A17" s="673"/>
      <c r="B17" s="682" t="s">
        <v>40</v>
      </c>
      <c r="D17" s="683">
        <v>98535</v>
      </c>
      <c r="E17" s="684">
        <v>4.6193940007650935</v>
      </c>
      <c r="F17" s="677"/>
      <c r="G17" s="678"/>
      <c r="H17" s="683">
        <v>95924</v>
      </c>
      <c r="I17" s="684">
        <v>97.350180139036894</v>
      </c>
      <c r="J17" s="679"/>
      <c r="K17" s="683">
        <v>23209</v>
      </c>
      <c r="L17" s="684">
        <v>24.195196196989283</v>
      </c>
      <c r="M17" s="680">
        <v>9188</v>
      </c>
      <c r="N17" s="683">
        <v>25865</v>
      </c>
      <c r="O17" s="684">
        <v>26.96405487677745</v>
      </c>
      <c r="P17" s="678">
        <v>9188</v>
      </c>
      <c r="Q17" s="683">
        <v>29659</v>
      </c>
      <c r="R17" s="684">
        <f t="shared" si="0"/>
        <v>30.919269421625454</v>
      </c>
      <c r="S17" s="681"/>
      <c r="T17" s="683">
        <f t="shared" si="1"/>
        <v>78733</v>
      </c>
      <c r="U17" s="684">
        <f t="shared" si="2"/>
        <v>82.078520495392183</v>
      </c>
      <c r="V17" s="678">
        <v>9188</v>
      </c>
      <c r="W17" s="683">
        <v>17191</v>
      </c>
      <c r="X17" s="684">
        <f t="shared" si="3"/>
        <v>17.921479504607813</v>
      </c>
      <c r="Z17" s="854"/>
    </row>
    <row r="18" spans="1:26" s="633" customFormat="1" ht="18" customHeight="1" x14ac:dyDescent="0.2">
      <c r="A18" s="673"/>
      <c r="B18" s="682" t="s">
        <v>41</v>
      </c>
      <c r="D18" s="683">
        <v>375869</v>
      </c>
      <c r="E18" s="684">
        <v>17.621017949698839</v>
      </c>
      <c r="F18" s="677"/>
      <c r="G18" s="678"/>
      <c r="H18" s="683">
        <v>342826</v>
      </c>
      <c r="I18" s="684">
        <v>91.208905230279697</v>
      </c>
      <c r="J18" s="679"/>
      <c r="K18" s="683">
        <v>49011</v>
      </c>
      <c r="L18" s="684">
        <v>14.296173569099194</v>
      </c>
      <c r="M18" s="680">
        <v>34612</v>
      </c>
      <c r="N18" s="683">
        <v>99687</v>
      </c>
      <c r="O18" s="684">
        <v>29.078016253142994</v>
      </c>
      <c r="P18" s="678">
        <v>34612</v>
      </c>
      <c r="Q18" s="683">
        <v>112876</v>
      </c>
      <c r="R18" s="684">
        <f t="shared" si="0"/>
        <v>32.925157368460965</v>
      </c>
      <c r="S18" s="681"/>
      <c r="T18" s="683">
        <f t="shared" si="1"/>
        <v>261574</v>
      </c>
      <c r="U18" s="684">
        <f t="shared" si="2"/>
        <v>76.299347190703159</v>
      </c>
      <c r="V18" s="678">
        <v>34612</v>
      </c>
      <c r="W18" s="683">
        <v>81252</v>
      </c>
      <c r="X18" s="684">
        <f t="shared" si="3"/>
        <v>23.700652809296844</v>
      </c>
      <c r="Z18" s="854"/>
    </row>
    <row r="19" spans="1:26" s="633" customFormat="1" ht="18" customHeight="1" x14ac:dyDescent="0.2">
      <c r="A19" s="673"/>
      <c r="B19" s="682" t="s">
        <v>3</v>
      </c>
      <c r="D19" s="683">
        <v>213180</v>
      </c>
      <c r="E19" s="684">
        <v>9.9940367695042642</v>
      </c>
      <c r="F19" s="677"/>
      <c r="G19" s="678"/>
      <c r="H19" s="683">
        <v>196819</v>
      </c>
      <c r="I19" s="684">
        <v>92.325265034243358</v>
      </c>
      <c r="J19" s="679"/>
      <c r="K19" s="683">
        <v>47541</v>
      </c>
      <c r="L19" s="684">
        <v>24.154680188396444</v>
      </c>
      <c r="M19" s="680">
        <v>13397</v>
      </c>
      <c r="N19" s="683">
        <v>63270</v>
      </c>
      <c r="O19" s="684">
        <v>32.146286689801286</v>
      </c>
      <c r="P19" s="678">
        <v>13397</v>
      </c>
      <c r="Q19" s="683">
        <v>57950</v>
      </c>
      <c r="R19" s="684">
        <f t="shared" si="0"/>
        <v>29.443295616784965</v>
      </c>
      <c r="S19" s="681"/>
      <c r="T19" s="683">
        <f t="shared" si="1"/>
        <v>168761</v>
      </c>
      <c r="U19" s="684">
        <f t="shared" si="2"/>
        <v>85.744262494982706</v>
      </c>
      <c r="V19" s="678">
        <v>13397</v>
      </c>
      <c r="W19" s="683">
        <v>28058</v>
      </c>
      <c r="X19" s="684">
        <f t="shared" si="3"/>
        <v>14.255737505017301</v>
      </c>
      <c r="Z19" s="854"/>
    </row>
    <row r="20" spans="1:26" s="633" customFormat="1" ht="18" customHeight="1" x14ac:dyDescent="0.2">
      <c r="A20" s="673"/>
      <c r="B20" s="682" t="s">
        <v>2</v>
      </c>
      <c r="D20" s="683">
        <v>58482</v>
      </c>
      <c r="E20" s="684">
        <v>2.7416796057517048</v>
      </c>
      <c r="F20" s="677"/>
      <c r="G20" s="678"/>
      <c r="H20" s="683">
        <v>56581</v>
      </c>
      <c r="I20" s="684">
        <v>96.749427174173249</v>
      </c>
      <c r="J20" s="679"/>
      <c r="K20" s="683">
        <v>13074</v>
      </c>
      <c r="L20" s="684">
        <v>23.106696594263092</v>
      </c>
      <c r="M20" s="680">
        <v>6540</v>
      </c>
      <c r="N20" s="683">
        <v>13537</v>
      </c>
      <c r="O20" s="684">
        <v>23.924992488644598</v>
      </c>
      <c r="P20" s="678">
        <v>6540</v>
      </c>
      <c r="Q20" s="683">
        <v>14210</v>
      </c>
      <c r="R20" s="684">
        <f t="shared" si="0"/>
        <v>25.114437708771497</v>
      </c>
      <c r="S20" s="681"/>
      <c r="T20" s="683">
        <f t="shared" si="1"/>
        <v>40821</v>
      </c>
      <c r="U20" s="684">
        <f t="shared" si="2"/>
        <v>72.14612679167918</v>
      </c>
      <c r="V20" s="678">
        <v>6540</v>
      </c>
      <c r="W20" s="683">
        <v>15760</v>
      </c>
      <c r="X20" s="684">
        <f t="shared" si="3"/>
        <v>27.853873208320813</v>
      </c>
      <c r="Z20" s="854"/>
    </row>
    <row r="21" spans="1:26" s="633" customFormat="1" ht="18" customHeight="1" x14ac:dyDescent="0.2">
      <c r="A21" s="673"/>
      <c r="B21" s="682" t="s">
        <v>35</v>
      </c>
      <c r="D21" s="683">
        <v>84538</v>
      </c>
      <c r="E21" s="684">
        <v>3.9632042425197085</v>
      </c>
      <c r="F21" s="677"/>
      <c r="G21" s="678"/>
      <c r="H21" s="683">
        <v>84355</v>
      </c>
      <c r="I21" s="684">
        <v>99.783529300432946</v>
      </c>
      <c r="J21" s="679"/>
      <c r="K21" s="683">
        <v>25880</v>
      </c>
      <c r="L21" s="684">
        <v>30.679864856854959</v>
      </c>
      <c r="M21" s="680">
        <v>13798</v>
      </c>
      <c r="N21" s="683">
        <v>26652</v>
      </c>
      <c r="O21" s="684">
        <v>31.595044751348468</v>
      </c>
      <c r="P21" s="678">
        <v>13798</v>
      </c>
      <c r="Q21" s="683">
        <v>24877</v>
      </c>
      <c r="R21" s="684">
        <f t="shared" si="0"/>
        <v>29.490842273724141</v>
      </c>
      <c r="S21" s="681"/>
      <c r="T21" s="683">
        <f t="shared" si="1"/>
        <v>77409</v>
      </c>
      <c r="U21" s="684">
        <f t="shared" si="2"/>
        <v>91.765751881927571</v>
      </c>
      <c r="V21" s="678">
        <v>13798</v>
      </c>
      <c r="W21" s="683">
        <v>6946</v>
      </c>
      <c r="X21" s="684">
        <f t="shared" si="3"/>
        <v>8.2342481180724327</v>
      </c>
      <c r="Z21" s="854"/>
    </row>
    <row r="22" spans="1:26" s="633" customFormat="1" ht="18" customHeight="1" x14ac:dyDescent="0.2">
      <c r="A22" s="673"/>
      <c r="B22" s="682" t="s">
        <v>42</v>
      </c>
      <c r="D22" s="683">
        <v>253523</v>
      </c>
      <c r="E22" s="684">
        <v>11.885346579956044</v>
      </c>
      <c r="F22" s="677"/>
      <c r="G22" s="678"/>
      <c r="H22" s="683">
        <v>253264</v>
      </c>
      <c r="I22" s="684">
        <v>99.897839643740411</v>
      </c>
      <c r="J22" s="679"/>
      <c r="K22" s="683">
        <v>63923</v>
      </c>
      <c r="L22" s="684">
        <v>25.239670857287258</v>
      </c>
      <c r="M22" s="680">
        <v>24812</v>
      </c>
      <c r="N22" s="683">
        <v>74047</v>
      </c>
      <c r="O22" s="684">
        <v>29.237080674710974</v>
      </c>
      <c r="P22" s="678">
        <v>24812</v>
      </c>
      <c r="Q22" s="683">
        <v>60993</v>
      </c>
      <c r="R22" s="684">
        <f t="shared" si="0"/>
        <v>24.082775285867712</v>
      </c>
      <c r="S22" s="681"/>
      <c r="T22" s="683">
        <f t="shared" si="1"/>
        <v>198963</v>
      </c>
      <c r="U22" s="684">
        <f t="shared" si="2"/>
        <v>78.559526817865944</v>
      </c>
      <c r="V22" s="678">
        <v>24812</v>
      </c>
      <c r="W22" s="683">
        <v>54301</v>
      </c>
      <c r="X22" s="684">
        <f t="shared" si="3"/>
        <v>21.440473182134056</v>
      </c>
      <c r="Z22" s="854"/>
    </row>
    <row r="23" spans="1:26" s="633" customFormat="1" ht="18" customHeight="1" x14ac:dyDescent="0.2">
      <c r="A23" s="673">
        <v>47094</v>
      </c>
      <c r="B23" s="682" t="s">
        <v>43</v>
      </c>
      <c r="D23" s="683">
        <v>66558</v>
      </c>
      <c r="E23" s="684">
        <v>3.1202884853394539</v>
      </c>
      <c r="F23" s="677"/>
      <c r="G23" s="678"/>
      <c r="H23" s="683">
        <v>57634</v>
      </c>
      <c r="I23" s="684">
        <v>86.592145196670572</v>
      </c>
      <c r="J23" s="679"/>
      <c r="K23" s="683">
        <v>14912</v>
      </c>
      <c r="L23" s="684">
        <v>25.873616268175034</v>
      </c>
      <c r="M23" s="680">
        <v>10064</v>
      </c>
      <c r="N23" s="683">
        <v>19117</v>
      </c>
      <c r="O23" s="684">
        <v>33.169656799805672</v>
      </c>
      <c r="P23" s="678">
        <v>10064</v>
      </c>
      <c r="Q23" s="683">
        <v>16202</v>
      </c>
      <c r="R23" s="684">
        <f t="shared" si="0"/>
        <v>28.111878405108097</v>
      </c>
      <c r="S23" s="681"/>
      <c r="T23" s="683">
        <f t="shared" si="1"/>
        <v>50231</v>
      </c>
      <c r="U23" s="684">
        <f t="shared" si="2"/>
        <v>87.155151473088807</v>
      </c>
      <c r="V23" s="678">
        <v>10064</v>
      </c>
      <c r="W23" s="683">
        <v>7403</v>
      </c>
      <c r="X23" s="684">
        <f t="shared" si="3"/>
        <v>12.844848526911198</v>
      </c>
      <c r="Z23" s="854"/>
    </row>
    <row r="24" spans="1:26" s="633" customFormat="1" ht="18" customHeight="1" x14ac:dyDescent="0.2">
      <c r="B24" s="682" t="s">
        <v>44</v>
      </c>
      <c r="D24" s="685">
        <v>21482</v>
      </c>
      <c r="E24" s="684">
        <v>1.0070921187845512</v>
      </c>
      <c r="F24" s="677"/>
      <c r="G24" s="678"/>
      <c r="H24" s="683">
        <v>21406</v>
      </c>
      <c r="I24" s="684">
        <v>99.646215436179133</v>
      </c>
      <c r="J24" s="679"/>
      <c r="K24" s="685">
        <v>3287</v>
      </c>
      <c r="L24" s="684">
        <v>15.355507801550967</v>
      </c>
      <c r="M24" s="680">
        <v>1275</v>
      </c>
      <c r="N24" s="683">
        <v>6354</v>
      </c>
      <c r="O24" s="684">
        <v>29.683266373913856</v>
      </c>
      <c r="P24" s="678">
        <v>1275</v>
      </c>
      <c r="Q24" s="683">
        <v>7033</v>
      </c>
      <c r="R24" s="684">
        <f t="shared" si="0"/>
        <v>32.855274222180697</v>
      </c>
      <c r="S24" s="681"/>
      <c r="T24" s="685">
        <f t="shared" si="1"/>
        <v>16674</v>
      </c>
      <c r="U24" s="684">
        <f t="shared" si="2"/>
        <v>77.89404839764552</v>
      </c>
      <c r="V24" s="678">
        <v>1275</v>
      </c>
      <c r="W24" s="683">
        <v>4732</v>
      </c>
      <c r="X24" s="684">
        <f t="shared" si="3"/>
        <v>22.10595160235448</v>
      </c>
      <c r="Z24" s="854"/>
    </row>
    <row r="25" spans="1:26" s="633" customFormat="1" ht="18" customHeight="1" x14ac:dyDescent="0.2">
      <c r="B25" s="682" t="s">
        <v>45</v>
      </c>
      <c r="D25" s="685">
        <v>116519</v>
      </c>
      <c r="E25" s="684">
        <v>5.4624972809169119</v>
      </c>
      <c r="F25" s="677"/>
      <c r="G25" s="678"/>
      <c r="H25" s="683">
        <v>116315</v>
      </c>
      <c r="I25" s="684">
        <v>99.824921257477328</v>
      </c>
      <c r="J25" s="679"/>
      <c r="K25" s="685">
        <v>19692</v>
      </c>
      <c r="L25" s="684">
        <v>16.9298886644027</v>
      </c>
      <c r="M25" s="680">
        <v>8030</v>
      </c>
      <c r="N25" s="685">
        <v>26905</v>
      </c>
      <c r="O25" s="684">
        <v>23.131152473885571</v>
      </c>
      <c r="P25" s="678">
        <v>8030</v>
      </c>
      <c r="Q25" s="683">
        <v>37639</v>
      </c>
      <c r="R25" s="684">
        <f t="shared" si="0"/>
        <v>32.359540901861322</v>
      </c>
      <c r="S25" s="681"/>
      <c r="T25" s="685">
        <f t="shared" si="1"/>
        <v>84236</v>
      </c>
      <c r="U25" s="684">
        <f t="shared" si="2"/>
        <v>72.420582040149597</v>
      </c>
      <c r="V25" s="678">
        <v>8030</v>
      </c>
      <c r="W25" s="683">
        <v>32079</v>
      </c>
      <c r="X25" s="684">
        <f t="shared" si="3"/>
        <v>27.579417959850407</v>
      </c>
      <c r="Z25" s="854"/>
    </row>
    <row r="26" spans="1:26" s="633" customFormat="1" ht="18" customHeight="1" x14ac:dyDescent="0.2">
      <c r="B26" s="682" t="s">
        <v>46</v>
      </c>
      <c r="D26" s="685">
        <v>14863</v>
      </c>
      <c r="E26" s="686">
        <v>0.69678848158899465</v>
      </c>
      <c r="F26" s="677"/>
      <c r="G26" s="678"/>
      <c r="H26" s="683">
        <v>14836</v>
      </c>
      <c r="I26" s="686">
        <v>99.818340846397092</v>
      </c>
      <c r="J26" s="679"/>
      <c r="K26" s="685">
        <v>2479</v>
      </c>
      <c r="L26" s="684">
        <v>16.709355621461309</v>
      </c>
      <c r="M26" s="680">
        <v>1753</v>
      </c>
      <c r="N26" s="685">
        <v>4400</v>
      </c>
      <c r="O26" s="686">
        <v>29.657589646805068</v>
      </c>
      <c r="P26" s="687">
        <v>1753</v>
      </c>
      <c r="Q26" s="683">
        <v>3756</v>
      </c>
      <c r="R26" s="686">
        <f t="shared" si="0"/>
        <v>25.316796980318145</v>
      </c>
      <c r="S26" s="681"/>
      <c r="T26" s="685">
        <f t="shared" si="1"/>
        <v>10635</v>
      </c>
      <c r="U26" s="686">
        <f t="shared" si="2"/>
        <v>71.683742248584522</v>
      </c>
      <c r="V26" s="687">
        <v>1753</v>
      </c>
      <c r="W26" s="683">
        <v>4201</v>
      </c>
      <c r="X26" s="686">
        <f t="shared" si="3"/>
        <v>28.316257751415478</v>
      </c>
      <c r="Z26" s="854"/>
    </row>
    <row r="27" spans="1:26" s="633" customFormat="1" ht="18" customHeight="1" x14ac:dyDescent="0.2">
      <c r="B27" s="688" t="s">
        <v>1</v>
      </c>
      <c r="D27" s="689">
        <v>5557</v>
      </c>
      <c r="E27" s="690">
        <v>0.26051628824531003</v>
      </c>
      <c r="F27" s="677"/>
      <c r="G27" s="678"/>
      <c r="H27" s="691">
        <v>5312</v>
      </c>
      <c r="I27" s="690">
        <v>95.591146301961487</v>
      </c>
      <c r="J27" s="679"/>
      <c r="K27" s="689">
        <v>1246</v>
      </c>
      <c r="L27" s="692">
        <v>23.456325301204821</v>
      </c>
      <c r="M27" s="680">
        <v>384</v>
      </c>
      <c r="N27" s="689">
        <v>1433</v>
      </c>
      <c r="O27" s="690">
        <v>26.976656626506024</v>
      </c>
      <c r="P27" s="687">
        <v>384</v>
      </c>
      <c r="Q27" s="691">
        <v>1260</v>
      </c>
      <c r="R27" s="690">
        <f t="shared" si="0"/>
        <v>23.71987951807229</v>
      </c>
      <c r="S27" s="681"/>
      <c r="T27" s="689">
        <f t="shared" si="1"/>
        <v>3939</v>
      </c>
      <c r="U27" s="690">
        <f t="shared" si="2"/>
        <v>74.152861445783131</v>
      </c>
      <c r="V27" s="687">
        <v>384</v>
      </c>
      <c r="W27" s="691">
        <v>1373</v>
      </c>
      <c r="X27" s="690">
        <f t="shared" si="3"/>
        <v>25.847138554216869</v>
      </c>
      <c r="Z27" s="854"/>
    </row>
    <row r="28" spans="1:26" s="631" customFormat="1" ht="4.5" customHeight="1" x14ac:dyDescent="0.2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54" customFormat="1" ht="18" customHeight="1" x14ac:dyDescent="0.2">
      <c r="B29" s="1255" t="s">
        <v>0</v>
      </c>
      <c r="D29" s="1256">
        <f>SUM(D10:D28)</f>
        <v>2133072</v>
      </c>
      <c r="E29" s="1257">
        <f>SUM(E10:E27)</f>
        <v>100.00000000000001</v>
      </c>
      <c r="F29" s="1258"/>
      <c r="G29" s="843"/>
      <c r="H29" s="1256">
        <f>SUM(H10:H28)</f>
        <v>1999307</v>
      </c>
      <c r="I29" s="1257">
        <f>H29*100/D29</f>
        <v>93.728997427184837</v>
      </c>
      <c r="J29" s="1259"/>
      <c r="K29" s="1256">
        <f>SUM(K10:K28)</f>
        <v>427839</v>
      </c>
      <c r="L29" s="1257">
        <f>K29*100/H29</f>
        <v>21.399364879930896</v>
      </c>
      <c r="M29" s="1260"/>
      <c r="N29" s="1256">
        <f>SUM(N10:N28)</f>
        <v>604172</v>
      </c>
      <c r="O29" s="1257">
        <f>N29*100/H29</f>
        <v>30.219070908069646</v>
      </c>
      <c r="P29" s="1260"/>
      <c r="Q29" s="1261">
        <f>SUM(Q10:Q28)</f>
        <v>576230</v>
      </c>
      <c r="R29" s="1257">
        <f>Q29*100/H29</f>
        <v>28.821486645122533</v>
      </c>
      <c r="S29" s="1260"/>
      <c r="T29" s="1256">
        <f>SUM(T10:T27)</f>
        <v>1608241</v>
      </c>
      <c r="U29" s="1257">
        <f>T29*100/H29</f>
        <v>80.439922433123073</v>
      </c>
      <c r="V29" s="1260"/>
      <c r="W29" s="1261">
        <f>SUM(W10:W28)</f>
        <v>391066</v>
      </c>
      <c r="X29" s="1257">
        <f>W29*100/H29</f>
        <v>19.560077566876924</v>
      </c>
    </row>
    <row r="30" spans="1:26" s="697" customFormat="1" ht="6.75" customHeight="1" x14ac:dyDescent="0.25">
      <c r="B30" s="698" t="s">
        <v>39</v>
      </c>
      <c r="C30" s="699"/>
      <c r="D30" s="699"/>
      <c r="E30" s="699"/>
      <c r="F30" s="699"/>
    </row>
    <row r="31" spans="1:26" s="700" customFormat="1" x14ac:dyDescent="0.25">
      <c r="B31" s="698" t="s">
        <v>47</v>
      </c>
      <c r="H31" s="701"/>
    </row>
    <row r="32" spans="1:26" s="700" customFormat="1" x14ac:dyDescent="0.25"/>
    <row r="33" spans="2:26" s="700" customFormat="1" x14ac:dyDescent="0.25"/>
    <row r="34" spans="2:26" s="700" customFormat="1" x14ac:dyDescent="0.25"/>
    <row r="35" spans="2:26" s="700" customFormat="1" x14ac:dyDescent="0.25"/>
    <row r="36" spans="2:26" s="700" customFormat="1" x14ac:dyDescent="0.25"/>
    <row r="37" spans="2:26" s="700" customFormat="1" x14ac:dyDescent="0.25">
      <c r="B37" s="702" t="s">
        <v>39</v>
      </c>
      <c r="C37" s="702"/>
      <c r="D37" s="702"/>
      <c r="E37" s="702"/>
      <c r="F37" s="702"/>
      <c r="G37" s="702"/>
      <c r="H37" s="702"/>
      <c r="I37" s="702"/>
      <c r="J37" s="702"/>
      <c r="K37" s="703" t="e">
        <f>GETPIVOTDATA("Cuenta número de expedientes",#REF!,"CCAA",$B37,"Grado",K$7)</f>
        <v>#REF!</v>
      </c>
      <c r="L37" s="560" t="e">
        <f>K37*100/H37</f>
        <v>#REF!</v>
      </c>
      <c r="M37" s="704">
        <v>1753</v>
      </c>
      <c r="N37" s="703" t="e">
        <f>GETPIVOTDATA("Cuenta número de expedientes",#REF!,"CCAA",$B37,"Grado",N$7)</f>
        <v>#REF!</v>
      </c>
      <c r="O37" s="705" t="e">
        <f>N37*100/H37</f>
        <v>#REF!</v>
      </c>
      <c r="P37" s="706">
        <v>1753</v>
      </c>
      <c r="Q37" s="707" t="e">
        <f>GETPIVOTDATA("Cuenta número de expedientes",#REF!,"CCAA",$B37,"Grado",Q$7)</f>
        <v>#REF!</v>
      </c>
      <c r="R37" s="705" t="e">
        <f>Q37*100/H37</f>
        <v>#REF!</v>
      </c>
      <c r="S37" s="708"/>
      <c r="T37" s="703" t="e">
        <f>K37+N37+Q37</f>
        <v>#REF!</v>
      </c>
      <c r="U37" s="705" t="e">
        <f>T37*100/H37</f>
        <v>#REF!</v>
      </c>
      <c r="V37" s="706">
        <v>1753</v>
      </c>
      <c r="W37" s="707" t="e">
        <f>GETPIVOTDATA("Cuenta número de expedientes",#REF!,"CCAA",$B37,"Grado",W$7)</f>
        <v>#REF!</v>
      </c>
      <c r="X37" s="705" t="e">
        <f>W37*100/H37</f>
        <v>#REF!</v>
      </c>
      <c r="Y37" s="702"/>
    </row>
    <row r="38" spans="2:26" s="700" customFormat="1" x14ac:dyDescent="0.25">
      <c r="B38" s="702" t="s">
        <v>47</v>
      </c>
      <c r="C38" s="702"/>
      <c r="D38" s="702"/>
      <c r="E38" s="702"/>
      <c r="F38" s="702"/>
      <c r="G38" s="702"/>
      <c r="H38" s="702"/>
      <c r="I38" s="702"/>
      <c r="J38" s="702"/>
      <c r="K38" s="703" t="e">
        <f>GETPIVOTDATA("Cuenta número de expedientes",#REF!,"CCAA",$B38,"Grado",K$7)</f>
        <v>#REF!</v>
      </c>
      <c r="L38" s="560" t="e">
        <f>K38*100/H38</f>
        <v>#REF!</v>
      </c>
      <c r="M38" s="704">
        <v>1753</v>
      </c>
      <c r="N38" s="703" t="e">
        <f>GETPIVOTDATA("Cuenta número de expedientes",#REF!,"CCAA",$B38,"Grado",N$7)</f>
        <v>#REF!</v>
      </c>
      <c r="O38" s="705" t="e">
        <f>N38*100/H38</f>
        <v>#REF!</v>
      </c>
      <c r="P38" s="706">
        <v>1753</v>
      </c>
      <c r="Q38" s="707" t="e">
        <f>GETPIVOTDATA("Cuenta número de expedientes",#REF!,"CCAA",$B38,"Grado",Q$7)</f>
        <v>#REF!</v>
      </c>
      <c r="R38" s="705" t="e">
        <f>Q38*100/H38</f>
        <v>#REF!</v>
      </c>
      <c r="S38" s="708"/>
      <c r="T38" s="703" t="e">
        <f>K38+N38+Q38</f>
        <v>#REF!</v>
      </c>
      <c r="U38" s="705" t="e">
        <f>T38*100/H38</f>
        <v>#REF!</v>
      </c>
      <c r="V38" s="706">
        <v>1753</v>
      </c>
      <c r="W38" s="707" t="e">
        <f>GETPIVOTDATA("Cuenta número de expedientes",#REF!,"CCAA",$B38,"Grado",W$7)</f>
        <v>#REF!</v>
      </c>
      <c r="X38" s="705" t="e">
        <f>W38*100/H38</f>
        <v>#REF!</v>
      </c>
      <c r="Y38" s="702"/>
    </row>
    <row r="39" spans="2:26" x14ac:dyDescent="0.25">
      <c r="Z39" s="666"/>
    </row>
    <row r="40" spans="2:26" x14ac:dyDescent="0.25">
      <c r="Z40" s="666"/>
    </row>
    <row r="41" spans="2:26" x14ac:dyDescent="0.25">
      <c r="Z41" s="666"/>
    </row>
    <row r="42" spans="2:26" x14ac:dyDescent="0.25">
      <c r="Z42" s="666"/>
    </row>
    <row r="43" spans="2:26" x14ac:dyDescent="0.25">
      <c r="Z43" s="666"/>
    </row>
    <row r="44" spans="2:26" s="709" customFormat="1" x14ac:dyDescent="0.25">
      <c r="Z44" s="700"/>
    </row>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8" style="615" customWidth="1"/>
    <col min="7" max="7" width="5.5703125" style="615" customWidth="1"/>
    <col min="8" max="8" width="7.5703125" style="615" customWidth="1"/>
    <col min="9" max="9" width="5.42578125" style="615" customWidth="1"/>
    <col min="10" max="10" width="7.5703125" style="615" customWidth="1"/>
    <col min="11" max="11" width="5.42578125" style="615" customWidth="1"/>
    <col min="12" max="12" width="7.85546875" style="615" customWidth="1"/>
    <col min="13" max="13" width="5.7109375" style="615" customWidth="1"/>
    <col min="14" max="14" width="8.85546875" style="615" customWidth="1"/>
    <col min="15" max="15" width="7.28515625" style="615" customWidth="1"/>
    <col min="16" max="16" width="7.140625" style="615" customWidth="1"/>
    <col min="17" max="17" width="6" style="615" customWidth="1"/>
    <col min="18" max="18" width="7.28515625" style="615" customWidth="1"/>
    <col min="19" max="19" width="5.42578125" style="615" customWidth="1"/>
    <col min="20" max="20" width="5.570312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25" s="613" customFormat="1" ht="9" customHeight="1" x14ac:dyDescent="0.2">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25" s="619" customFormat="1" ht="49.5" customHeight="1" x14ac:dyDescent="0.25">
      <c r="B2" s="720"/>
      <c r="C2" s="720"/>
      <c r="D2" s="720"/>
      <c r="E2" s="720"/>
      <c r="F2" s="720"/>
      <c r="G2" s="720"/>
      <c r="H2" s="720"/>
      <c r="I2" s="720"/>
      <c r="J2" s="720"/>
      <c r="K2" s="720"/>
      <c r="X2" s="667"/>
      <c r="Y2" s="667"/>
    </row>
    <row r="3" spans="2:25" s="623" customFormat="1" ht="39.75" customHeight="1" x14ac:dyDescent="0.2">
      <c r="B3" s="1498" t="s">
        <v>400</v>
      </c>
      <c r="C3" s="1498"/>
      <c r="D3" s="1498"/>
      <c r="E3" s="1498"/>
      <c r="F3" s="1498"/>
      <c r="G3" s="1498"/>
      <c r="H3" s="1498"/>
      <c r="I3" s="1498"/>
      <c r="J3" s="1498"/>
      <c r="K3" s="1498"/>
      <c r="L3" s="1498"/>
      <c r="M3" s="1498"/>
      <c r="N3" s="1498"/>
      <c r="O3" s="1498"/>
      <c r="P3" s="1498"/>
      <c r="Q3" s="1498"/>
      <c r="R3" s="1498"/>
      <c r="S3" s="1498"/>
      <c r="T3" s="1498"/>
      <c r="U3" s="1498"/>
      <c r="V3" s="1498"/>
      <c r="W3" s="1498"/>
      <c r="X3" s="1498"/>
      <c r="Y3" s="721"/>
    </row>
    <row r="4" spans="2:25" s="623" customFormat="1" ht="14.25" customHeight="1" x14ac:dyDescent="0.2">
      <c r="B4" s="1418" t="str">
        <f>porsaad!$B$6</f>
        <v>Situación a 30 de septiembre de 2024</v>
      </c>
      <c r="C4" s="1418"/>
      <c r="D4" s="1418"/>
      <c r="E4" s="1418"/>
      <c r="F4" s="1418"/>
      <c r="G4" s="1418"/>
      <c r="H4" s="1418"/>
      <c r="I4" s="1418"/>
      <c r="J4" s="1418"/>
      <c r="K4" s="1418"/>
      <c r="L4" s="1418"/>
      <c r="M4" s="1418"/>
      <c r="N4" s="1418"/>
      <c r="O4" s="1418"/>
      <c r="P4" s="1418"/>
      <c r="Q4" s="1418"/>
      <c r="R4" s="1418"/>
      <c r="S4" s="1418"/>
      <c r="T4" s="1418"/>
      <c r="U4" s="1418"/>
      <c r="V4" s="1418"/>
      <c r="W4" s="1418"/>
      <c r="X4" s="622"/>
      <c r="Y4" s="622"/>
    </row>
    <row r="5" spans="2:25" s="621" customFormat="1" ht="5.25" customHeight="1" x14ac:dyDescent="0.2">
      <c r="B5" s="722"/>
      <c r="C5" s="722"/>
      <c r="D5" s="722"/>
      <c r="E5" s="722"/>
      <c r="F5" s="722"/>
      <c r="G5" s="722"/>
      <c r="H5" s="722"/>
      <c r="I5" s="722"/>
      <c r="J5" s="722"/>
      <c r="K5" s="722"/>
      <c r="L5" s="722"/>
      <c r="M5" s="722"/>
      <c r="N5" s="722"/>
      <c r="O5" s="722"/>
      <c r="P5" s="722"/>
      <c r="Q5" s="722"/>
      <c r="R5" s="722"/>
      <c r="S5" s="722"/>
      <c r="T5" s="722"/>
      <c r="U5" s="722"/>
      <c r="V5" s="722"/>
      <c r="W5" s="722"/>
      <c r="X5" s="723"/>
      <c r="Y5" s="723"/>
    </row>
    <row r="6" spans="2:25" s="724" customFormat="1" ht="19.5" customHeight="1" x14ac:dyDescent="0.2">
      <c r="F6" s="1499" t="s">
        <v>52</v>
      </c>
      <c r="G6" s="1499"/>
      <c r="H6" s="1499"/>
      <c r="I6" s="1499"/>
      <c r="J6" s="1499"/>
      <c r="K6" s="1499"/>
      <c r="L6" s="1499"/>
      <c r="M6" s="1499"/>
      <c r="N6" s="1499"/>
      <c r="O6" s="1499"/>
      <c r="P6" s="1499"/>
      <c r="Q6" s="1499"/>
      <c r="R6" s="1499"/>
      <c r="S6" s="1499"/>
      <c r="T6" s="1499"/>
      <c r="U6" s="1499"/>
      <c r="V6" s="1499"/>
      <c r="W6" s="1499"/>
      <c r="X6" s="725"/>
      <c r="Y6" s="725"/>
    </row>
    <row r="7" spans="2:25" s="724" customFormat="1" ht="64.5" customHeight="1" x14ac:dyDescent="0.2">
      <c r="B7" s="1500" t="s">
        <v>12</v>
      </c>
      <c r="C7" s="717"/>
      <c r="D7" s="715"/>
      <c r="E7" s="717"/>
      <c r="F7" s="1500" t="s">
        <v>32</v>
      </c>
      <c r="G7" s="1500"/>
      <c r="H7" s="1500" t="s">
        <v>33</v>
      </c>
      <c r="I7" s="1500"/>
      <c r="J7" s="1500" t="s">
        <v>48</v>
      </c>
      <c r="K7" s="1500"/>
      <c r="L7" s="1500" t="s">
        <v>34</v>
      </c>
      <c r="M7" s="1500"/>
      <c r="N7" s="1500" t="s">
        <v>190</v>
      </c>
      <c r="O7" s="1500"/>
      <c r="P7" s="715"/>
      <c r="Q7" s="715"/>
    </row>
    <row r="8" spans="2:25" s="717" customFormat="1" ht="20.25" customHeight="1" x14ac:dyDescent="0.2">
      <c r="B8" s="1500"/>
      <c r="D8" s="715"/>
      <c r="F8" s="715" t="s">
        <v>9</v>
      </c>
      <c r="G8" s="715" t="s">
        <v>28</v>
      </c>
      <c r="H8" s="715" t="s">
        <v>9</v>
      </c>
      <c r="I8" s="715" t="s">
        <v>28</v>
      </c>
      <c r="J8" s="715" t="s">
        <v>9</v>
      </c>
      <c r="K8" s="715" t="s">
        <v>28</v>
      </c>
      <c r="L8" s="715" t="s">
        <v>9</v>
      </c>
      <c r="M8" s="715" t="s">
        <v>28</v>
      </c>
      <c r="N8" s="715" t="s">
        <v>9</v>
      </c>
      <c r="O8" s="715" t="s">
        <v>28</v>
      </c>
      <c r="P8" s="715"/>
      <c r="Q8" s="715"/>
    </row>
    <row r="9" spans="2:25" s="717" customFormat="1" ht="8.25" customHeight="1" x14ac:dyDescent="0.2">
      <c r="B9" s="715"/>
      <c r="C9" s="697"/>
      <c r="E9" s="697"/>
      <c r="F9" s="715"/>
      <c r="G9" s="715"/>
      <c r="H9" s="715"/>
      <c r="I9" s="715"/>
      <c r="J9" s="715"/>
      <c r="K9" s="715"/>
      <c r="L9" s="715"/>
      <c r="M9" s="715"/>
      <c r="N9" s="715"/>
      <c r="O9" s="715"/>
      <c r="P9" s="715"/>
      <c r="Q9" s="715"/>
    </row>
    <row r="10" spans="2:25" s="697" customFormat="1" ht="18" customHeight="1" x14ac:dyDescent="0.2">
      <c r="B10" s="716" t="s">
        <v>8</v>
      </c>
      <c r="D10" s="703"/>
      <c r="F10" s="707">
        <f>'31dictsaad'!K10</f>
        <v>77811</v>
      </c>
      <c r="G10" s="560">
        <f t="shared" ref="G10:G27" si="0">F10*100/$N10</f>
        <v>20.296421500731665</v>
      </c>
      <c r="H10" s="707">
        <f>'31dictsaad'!N10</f>
        <v>138126</v>
      </c>
      <c r="I10" s="560">
        <f t="shared" ref="I10:I27" si="1">H10*100/$N10</f>
        <v>36.029141332331697</v>
      </c>
      <c r="J10" s="707">
        <f>'31dictsaad'!Q10</f>
        <v>95154</v>
      </c>
      <c r="K10" s="560">
        <f t="shared" ref="K10:K27" si="2">J10*100/$N10</f>
        <v>24.820214256090022</v>
      </c>
      <c r="L10" s="707">
        <f>'31dictsaad'!W10</f>
        <v>72282</v>
      </c>
      <c r="M10" s="560">
        <f t="shared" ref="M10:M27" si="3">L10*100/$N10</f>
        <v>18.854222910846616</v>
      </c>
      <c r="N10" s="707">
        <f>F10+H10+J10+L10</f>
        <v>383373</v>
      </c>
      <c r="O10" s="560">
        <f>G10+I10+K10+M10</f>
        <v>100</v>
      </c>
      <c r="P10" s="726"/>
      <c r="Q10" s="726"/>
    </row>
    <row r="11" spans="2:25" s="697" customFormat="1" ht="18" customHeight="1" x14ac:dyDescent="0.2">
      <c r="B11" s="716" t="s">
        <v>7</v>
      </c>
      <c r="D11" s="703"/>
      <c r="F11" s="707">
        <f>'31dictsaad'!K11</f>
        <v>12828</v>
      </c>
      <c r="G11" s="560">
        <f t="shared" si="0"/>
        <v>24.793196752995748</v>
      </c>
      <c r="H11" s="707">
        <f>'31dictsaad'!N11</f>
        <v>15725</v>
      </c>
      <c r="I11" s="560">
        <f t="shared" si="1"/>
        <v>30.392346347120217</v>
      </c>
      <c r="J11" s="707">
        <f>'31dictsaad'!Q11</f>
        <v>15259</v>
      </c>
      <c r="K11" s="560">
        <f t="shared" si="2"/>
        <v>29.491689215307307</v>
      </c>
      <c r="L11" s="707">
        <f>'31dictsaad'!W11</f>
        <v>7928</v>
      </c>
      <c r="M11" s="560">
        <f t="shared" si="3"/>
        <v>15.32276768457673</v>
      </c>
      <c r="N11" s="707">
        <f t="shared" ref="N11:O27" si="4">F11+H11+J11+L11</f>
        <v>51740</v>
      </c>
      <c r="O11" s="560">
        <f t="shared" si="4"/>
        <v>100</v>
      </c>
      <c r="P11" s="726"/>
      <c r="Q11" s="726"/>
    </row>
    <row r="12" spans="2:25" s="697" customFormat="1" ht="22.5" customHeight="1" x14ac:dyDescent="0.2">
      <c r="B12" s="716" t="s">
        <v>37</v>
      </c>
      <c r="D12" s="703"/>
      <c r="F12" s="703">
        <f>'31dictsaad'!K12</f>
        <v>7787</v>
      </c>
      <c r="G12" s="560">
        <f t="shared" si="0"/>
        <v>18.879864225966784</v>
      </c>
      <c r="H12" s="703">
        <f>'31dictsaad'!N12</f>
        <v>10782</v>
      </c>
      <c r="I12" s="560">
        <f t="shared" si="1"/>
        <v>26.141350466723239</v>
      </c>
      <c r="J12" s="703">
        <f>'31dictsaad'!Q12</f>
        <v>13602</v>
      </c>
      <c r="K12" s="560">
        <f t="shared" si="2"/>
        <v>32.978542853679237</v>
      </c>
      <c r="L12" s="703">
        <f>'31dictsaad'!W12</f>
        <v>9074</v>
      </c>
      <c r="M12" s="560">
        <f t="shared" si="3"/>
        <v>22.000242453630744</v>
      </c>
      <c r="N12" s="707">
        <f t="shared" si="4"/>
        <v>41245</v>
      </c>
      <c r="O12" s="560">
        <f t="shared" si="4"/>
        <v>100.00000000000001</v>
      </c>
      <c r="P12" s="726"/>
      <c r="Q12" s="726"/>
    </row>
    <row r="13" spans="2:25" s="697" customFormat="1" ht="18" customHeight="1" x14ac:dyDescent="0.2">
      <c r="B13" s="716" t="s">
        <v>38</v>
      </c>
      <c r="D13" s="703"/>
      <c r="F13" s="707">
        <f>'31dictsaad'!K13</f>
        <v>8581</v>
      </c>
      <c r="G13" s="560">
        <f t="shared" si="0"/>
        <v>19.747773456378155</v>
      </c>
      <c r="H13" s="707">
        <f>'31dictsaad'!N13</f>
        <v>11429</v>
      </c>
      <c r="I13" s="560">
        <f t="shared" si="1"/>
        <v>26.30198145122316</v>
      </c>
      <c r="J13" s="707">
        <f>'31dictsaad'!Q13</f>
        <v>15257</v>
      </c>
      <c r="K13" s="560">
        <f t="shared" si="2"/>
        <v>35.111499781372977</v>
      </c>
      <c r="L13" s="707">
        <f>'31dictsaad'!W13</f>
        <v>8186</v>
      </c>
      <c r="M13" s="560">
        <f t="shared" si="3"/>
        <v>18.838745311025708</v>
      </c>
      <c r="N13" s="707">
        <f t="shared" si="4"/>
        <v>43453</v>
      </c>
      <c r="O13" s="560">
        <f t="shared" si="4"/>
        <v>99.999999999999986</v>
      </c>
      <c r="P13" s="726"/>
      <c r="Q13" s="726"/>
    </row>
    <row r="14" spans="2:25" s="697" customFormat="1" ht="18" customHeight="1" x14ac:dyDescent="0.2">
      <c r="B14" s="716" t="s">
        <v>6</v>
      </c>
      <c r="D14" s="703"/>
      <c r="F14" s="707">
        <f>'31dictsaad'!K14</f>
        <v>16201</v>
      </c>
      <c r="G14" s="560">
        <f t="shared" si="0"/>
        <v>28.653543446348667</v>
      </c>
      <c r="H14" s="707">
        <f>'31dictsaad'!N14</f>
        <v>17639</v>
      </c>
      <c r="I14" s="560">
        <f t="shared" si="1"/>
        <v>31.196830618489237</v>
      </c>
      <c r="J14" s="707">
        <f>'31dictsaad'!Q14</f>
        <v>16063</v>
      </c>
      <c r="K14" s="560">
        <f t="shared" si="2"/>
        <v>28.409472771970783</v>
      </c>
      <c r="L14" s="707">
        <f>'31dictsaad'!W14</f>
        <v>6638</v>
      </c>
      <c r="M14" s="560">
        <f t="shared" si="3"/>
        <v>11.740153163191312</v>
      </c>
      <c r="N14" s="707">
        <f t="shared" si="4"/>
        <v>56541</v>
      </c>
      <c r="O14" s="560">
        <f t="shared" si="4"/>
        <v>100</v>
      </c>
      <c r="P14" s="726"/>
      <c r="Q14" s="726"/>
    </row>
    <row r="15" spans="2:25" s="697" customFormat="1" ht="18" customHeight="1" x14ac:dyDescent="0.2">
      <c r="B15" s="716" t="s">
        <v>5</v>
      </c>
      <c r="D15" s="703"/>
      <c r="F15" s="703">
        <f>'31dictsaad'!K15</f>
        <v>5443</v>
      </c>
      <c r="G15" s="560">
        <f t="shared" si="0"/>
        <v>23.304504195923961</v>
      </c>
      <c r="H15" s="703">
        <f>'31dictsaad'!N15</f>
        <v>8004</v>
      </c>
      <c r="I15" s="560">
        <f t="shared" si="1"/>
        <v>34.269566706627849</v>
      </c>
      <c r="J15" s="703">
        <f>'31dictsaad'!Q15</f>
        <v>5274</v>
      </c>
      <c r="K15" s="560">
        <f t="shared" si="2"/>
        <v>22.580921390649085</v>
      </c>
      <c r="L15" s="703">
        <f>'31dictsaad'!W15</f>
        <v>4635</v>
      </c>
      <c r="M15" s="560">
        <f t="shared" si="3"/>
        <v>19.845007706799109</v>
      </c>
      <c r="N15" s="707">
        <f t="shared" si="4"/>
        <v>23356</v>
      </c>
      <c r="O15" s="560">
        <f t="shared" si="4"/>
        <v>100</v>
      </c>
      <c r="P15" s="726"/>
      <c r="Q15" s="726"/>
    </row>
    <row r="16" spans="2:25" s="697" customFormat="1" ht="18" customHeight="1" x14ac:dyDescent="0.2">
      <c r="B16" s="716" t="s">
        <v>4</v>
      </c>
      <c r="D16" s="703"/>
      <c r="F16" s="707">
        <f>'31dictsaad'!K16</f>
        <v>34934</v>
      </c>
      <c r="G16" s="560">
        <f t="shared" si="0"/>
        <v>22.636350087800579</v>
      </c>
      <c r="H16" s="707">
        <f>'31dictsaad'!N16</f>
        <v>41200</v>
      </c>
      <c r="I16" s="560">
        <f t="shared" si="1"/>
        <v>26.696559902026216</v>
      </c>
      <c r="J16" s="707">
        <f>'31dictsaad'!Q16</f>
        <v>49166</v>
      </c>
      <c r="K16" s="560">
        <f t="shared" si="2"/>
        <v>31.858326799587889</v>
      </c>
      <c r="L16" s="707">
        <f>'31dictsaad'!W16</f>
        <v>29027</v>
      </c>
      <c r="M16" s="560">
        <f t="shared" si="3"/>
        <v>18.808763210585315</v>
      </c>
      <c r="N16" s="707">
        <f t="shared" si="4"/>
        <v>154327</v>
      </c>
      <c r="O16" s="560">
        <f t="shared" si="4"/>
        <v>100</v>
      </c>
      <c r="P16" s="726"/>
      <c r="Q16" s="726"/>
    </row>
    <row r="17" spans="2:25" s="697" customFormat="1" ht="18" customHeight="1" x14ac:dyDescent="0.2">
      <c r="B17" s="716" t="s">
        <v>40</v>
      </c>
      <c r="D17" s="703"/>
      <c r="F17" s="707">
        <f>'31dictsaad'!K17</f>
        <v>23209</v>
      </c>
      <c r="G17" s="560">
        <f t="shared" si="0"/>
        <v>24.195196196989283</v>
      </c>
      <c r="H17" s="707">
        <f>'31dictsaad'!N17</f>
        <v>25865</v>
      </c>
      <c r="I17" s="560">
        <f t="shared" si="1"/>
        <v>26.96405487677745</v>
      </c>
      <c r="J17" s="707">
        <f>'31dictsaad'!Q17</f>
        <v>29659</v>
      </c>
      <c r="K17" s="560">
        <f t="shared" si="2"/>
        <v>30.919269421625454</v>
      </c>
      <c r="L17" s="707">
        <f>'31dictsaad'!W17</f>
        <v>17191</v>
      </c>
      <c r="M17" s="560">
        <f t="shared" si="3"/>
        <v>17.921479504607813</v>
      </c>
      <c r="N17" s="707">
        <f t="shared" si="4"/>
        <v>95924</v>
      </c>
      <c r="O17" s="560">
        <f t="shared" si="4"/>
        <v>100</v>
      </c>
      <c r="P17" s="726"/>
      <c r="Q17" s="726"/>
    </row>
    <row r="18" spans="2:25" s="697" customFormat="1" ht="18" customHeight="1" x14ac:dyDescent="0.2">
      <c r="B18" s="716" t="s">
        <v>41</v>
      </c>
      <c r="D18" s="703"/>
      <c r="F18" s="707">
        <f>'31dictsaad'!K18</f>
        <v>49011</v>
      </c>
      <c r="G18" s="560">
        <f t="shared" si="0"/>
        <v>14.296173569099194</v>
      </c>
      <c r="H18" s="707">
        <f>'31dictsaad'!N18</f>
        <v>99687</v>
      </c>
      <c r="I18" s="560">
        <f t="shared" si="1"/>
        <v>29.078016253142994</v>
      </c>
      <c r="J18" s="707">
        <f>'31dictsaad'!Q18</f>
        <v>112876</v>
      </c>
      <c r="K18" s="560">
        <f t="shared" si="2"/>
        <v>32.925157368460965</v>
      </c>
      <c r="L18" s="707">
        <f>'31dictsaad'!W18</f>
        <v>81252</v>
      </c>
      <c r="M18" s="560">
        <f t="shared" si="3"/>
        <v>23.700652809296844</v>
      </c>
      <c r="N18" s="707">
        <f t="shared" si="4"/>
        <v>342826</v>
      </c>
      <c r="O18" s="560">
        <f t="shared" si="4"/>
        <v>99.999999999999986</v>
      </c>
      <c r="P18" s="726"/>
      <c r="Q18" s="726"/>
    </row>
    <row r="19" spans="2:25" s="697" customFormat="1" ht="18" customHeight="1" x14ac:dyDescent="0.2">
      <c r="B19" s="716" t="s">
        <v>3</v>
      </c>
      <c r="D19" s="703"/>
      <c r="F19" s="707">
        <f>'31dictsaad'!K19</f>
        <v>47541</v>
      </c>
      <c r="G19" s="560">
        <f t="shared" si="0"/>
        <v>24.154680188396444</v>
      </c>
      <c r="H19" s="707">
        <f>'31dictsaad'!N19</f>
        <v>63270</v>
      </c>
      <c r="I19" s="560">
        <f>H19*100/$N19</f>
        <v>32.146286689801286</v>
      </c>
      <c r="J19" s="707">
        <f>'31dictsaad'!Q19</f>
        <v>57950</v>
      </c>
      <c r="K19" s="560">
        <f>J19*100/$N19</f>
        <v>29.443295616784965</v>
      </c>
      <c r="L19" s="707">
        <f>'31dictsaad'!W19</f>
        <v>28058</v>
      </c>
      <c r="M19" s="560">
        <f t="shared" si="3"/>
        <v>14.255737505017301</v>
      </c>
      <c r="N19" s="707">
        <f t="shared" si="4"/>
        <v>196819</v>
      </c>
      <c r="O19" s="560">
        <f t="shared" si="4"/>
        <v>100</v>
      </c>
      <c r="P19" s="726"/>
      <c r="Q19" s="726"/>
    </row>
    <row r="20" spans="2:25" s="697" customFormat="1" ht="18" customHeight="1" x14ac:dyDescent="0.2">
      <c r="B20" s="716" t="s">
        <v>2</v>
      </c>
      <c r="D20" s="703"/>
      <c r="F20" s="707">
        <f>'31dictsaad'!K20</f>
        <v>13074</v>
      </c>
      <c r="G20" s="560">
        <f t="shared" si="0"/>
        <v>23.106696594263092</v>
      </c>
      <c r="H20" s="707">
        <f>'31dictsaad'!N20</f>
        <v>13537</v>
      </c>
      <c r="I20" s="560">
        <f>H20*100/$N20</f>
        <v>23.924992488644598</v>
      </c>
      <c r="J20" s="707">
        <f>'31dictsaad'!Q20</f>
        <v>14210</v>
      </c>
      <c r="K20" s="560">
        <f>J20*100/$N20</f>
        <v>25.114437708771497</v>
      </c>
      <c r="L20" s="707">
        <f>'31dictsaad'!W20</f>
        <v>15760</v>
      </c>
      <c r="M20" s="560">
        <f t="shared" si="3"/>
        <v>27.853873208320813</v>
      </c>
      <c r="N20" s="707">
        <f t="shared" si="4"/>
        <v>56581</v>
      </c>
      <c r="O20" s="560">
        <f t="shared" si="4"/>
        <v>100</v>
      </c>
      <c r="P20" s="726"/>
      <c r="Q20" s="726"/>
    </row>
    <row r="21" spans="2:25" s="697" customFormat="1" ht="18" customHeight="1" x14ac:dyDescent="0.2">
      <c r="B21" s="716" t="s">
        <v>35</v>
      </c>
      <c r="D21" s="703"/>
      <c r="F21" s="707">
        <f>'31dictsaad'!K21</f>
        <v>25880</v>
      </c>
      <c r="G21" s="560">
        <f t="shared" si="0"/>
        <v>30.679864856854959</v>
      </c>
      <c r="H21" s="707">
        <f>'31dictsaad'!N21</f>
        <v>26652</v>
      </c>
      <c r="I21" s="560">
        <f>H21*100/$N21</f>
        <v>31.595044751348468</v>
      </c>
      <c r="J21" s="707">
        <f>'31dictsaad'!Q21</f>
        <v>24877</v>
      </c>
      <c r="K21" s="560">
        <f>J21*100/$N21</f>
        <v>29.490842273724141</v>
      </c>
      <c r="L21" s="707">
        <f>'31dictsaad'!W21</f>
        <v>6946</v>
      </c>
      <c r="M21" s="560">
        <f t="shared" si="3"/>
        <v>8.2342481180724327</v>
      </c>
      <c r="N21" s="707">
        <f t="shared" si="4"/>
        <v>84355</v>
      </c>
      <c r="O21" s="560">
        <f t="shared" si="4"/>
        <v>100</v>
      </c>
      <c r="P21" s="726"/>
      <c r="Q21" s="726"/>
    </row>
    <row r="22" spans="2:25" s="697" customFormat="1" ht="21" customHeight="1" x14ac:dyDescent="0.2">
      <c r="B22" s="716" t="s">
        <v>42</v>
      </c>
      <c r="D22" s="703"/>
      <c r="F22" s="707">
        <f>'31dictsaad'!K22</f>
        <v>63923</v>
      </c>
      <c r="G22" s="560">
        <f t="shared" si="0"/>
        <v>25.239670857287258</v>
      </c>
      <c r="H22" s="707">
        <f>'31dictsaad'!N22</f>
        <v>74047</v>
      </c>
      <c r="I22" s="560">
        <f>H22*100/$N22</f>
        <v>29.237080674710974</v>
      </c>
      <c r="J22" s="707">
        <f>'31dictsaad'!Q22</f>
        <v>60993</v>
      </c>
      <c r="K22" s="560">
        <f>J22*100/$N22</f>
        <v>24.082775285867712</v>
      </c>
      <c r="L22" s="707">
        <f>'31dictsaad'!W22</f>
        <v>54301</v>
      </c>
      <c r="M22" s="560">
        <f t="shared" si="3"/>
        <v>21.440473182134056</v>
      </c>
      <c r="N22" s="707">
        <f t="shared" si="4"/>
        <v>253264</v>
      </c>
      <c r="O22" s="560">
        <f t="shared" si="4"/>
        <v>100</v>
      </c>
      <c r="P22" s="726"/>
      <c r="Q22" s="726"/>
    </row>
    <row r="23" spans="2:25" s="697" customFormat="1" ht="18" customHeight="1" x14ac:dyDescent="0.2">
      <c r="B23" s="716" t="s">
        <v>43</v>
      </c>
      <c r="D23" s="703"/>
      <c r="F23" s="707">
        <f>'31dictsaad'!K23</f>
        <v>14912</v>
      </c>
      <c r="G23" s="560">
        <f t="shared" si="0"/>
        <v>25.873616268175034</v>
      </c>
      <c r="H23" s="707">
        <f>'31dictsaad'!N23</f>
        <v>19117</v>
      </c>
      <c r="I23" s="560">
        <f>H23*100/$N23</f>
        <v>33.169656799805672</v>
      </c>
      <c r="J23" s="707">
        <f>'31dictsaad'!Q23</f>
        <v>16202</v>
      </c>
      <c r="K23" s="560">
        <f>J23*100/$N23</f>
        <v>28.111878405108097</v>
      </c>
      <c r="L23" s="707">
        <f>'31dictsaad'!W23</f>
        <v>7403</v>
      </c>
      <c r="M23" s="560">
        <f t="shared" si="3"/>
        <v>12.844848526911198</v>
      </c>
      <c r="N23" s="707">
        <f t="shared" si="4"/>
        <v>57634</v>
      </c>
      <c r="O23" s="560">
        <f t="shared" si="4"/>
        <v>100</v>
      </c>
      <c r="P23" s="726"/>
      <c r="Q23" s="726"/>
    </row>
    <row r="24" spans="2:25" s="697" customFormat="1" ht="22.5" customHeight="1" x14ac:dyDescent="0.2">
      <c r="B24" s="716" t="s">
        <v>44</v>
      </c>
      <c r="D24" s="703"/>
      <c r="F24" s="703">
        <f>'31dictsaad'!K24</f>
        <v>3287</v>
      </c>
      <c r="G24" s="705">
        <f t="shared" si="0"/>
        <v>15.355507801550967</v>
      </c>
      <c r="H24" s="703">
        <f>'31dictsaad'!N24</f>
        <v>6354</v>
      </c>
      <c r="I24" s="560">
        <f t="shared" si="1"/>
        <v>29.683266373913856</v>
      </c>
      <c r="J24" s="703">
        <f>'31dictsaad'!Q24</f>
        <v>7033</v>
      </c>
      <c r="K24" s="560">
        <f t="shared" si="2"/>
        <v>32.855274222180697</v>
      </c>
      <c r="L24" s="703">
        <f>'31dictsaad'!W24</f>
        <v>4732</v>
      </c>
      <c r="M24" s="560">
        <f t="shared" si="3"/>
        <v>22.10595160235448</v>
      </c>
      <c r="N24" s="703">
        <f t="shared" si="4"/>
        <v>21406</v>
      </c>
      <c r="O24" s="560">
        <f t="shared" si="4"/>
        <v>100</v>
      </c>
      <c r="P24" s="726"/>
      <c r="Q24" s="726"/>
    </row>
    <row r="25" spans="2:25" s="697" customFormat="1" ht="18" customHeight="1" x14ac:dyDescent="0.2">
      <c r="B25" s="716" t="s">
        <v>45</v>
      </c>
      <c r="D25" s="703"/>
      <c r="F25" s="703">
        <f>'31dictsaad'!K25</f>
        <v>19692</v>
      </c>
      <c r="G25" s="705">
        <f t="shared" si="0"/>
        <v>16.9298886644027</v>
      </c>
      <c r="H25" s="703">
        <f>'31dictsaad'!N25</f>
        <v>26905</v>
      </c>
      <c r="I25" s="560">
        <f t="shared" si="1"/>
        <v>23.131152473885571</v>
      </c>
      <c r="J25" s="703">
        <f>'31dictsaad'!Q25</f>
        <v>37639</v>
      </c>
      <c r="K25" s="560">
        <f t="shared" si="2"/>
        <v>32.359540901861322</v>
      </c>
      <c r="L25" s="703">
        <f>'31dictsaad'!W25</f>
        <v>32079</v>
      </c>
      <c r="M25" s="560">
        <f t="shared" si="3"/>
        <v>27.579417959850407</v>
      </c>
      <c r="N25" s="703">
        <f t="shared" si="4"/>
        <v>116315</v>
      </c>
      <c r="O25" s="560">
        <f t="shared" si="4"/>
        <v>100</v>
      </c>
      <c r="P25" s="726"/>
      <c r="Q25" s="726"/>
    </row>
    <row r="26" spans="2:25" s="697" customFormat="1" ht="18" customHeight="1" x14ac:dyDescent="0.2">
      <c r="B26" s="716" t="s">
        <v>46</v>
      </c>
      <c r="D26" s="703"/>
      <c r="F26" s="703">
        <f>'31dictsaad'!K26</f>
        <v>2479</v>
      </c>
      <c r="G26" s="705">
        <f t="shared" si="0"/>
        <v>16.709355621461309</v>
      </c>
      <c r="H26" s="703">
        <f>'31dictsaad'!N26</f>
        <v>4400</v>
      </c>
      <c r="I26" s="560">
        <f t="shared" si="1"/>
        <v>29.657589646805068</v>
      </c>
      <c r="J26" s="703">
        <f>'31dictsaad'!Q26</f>
        <v>3756</v>
      </c>
      <c r="K26" s="560">
        <f t="shared" si="2"/>
        <v>25.316796980318145</v>
      </c>
      <c r="L26" s="703">
        <f>'31dictsaad'!W26</f>
        <v>4201</v>
      </c>
      <c r="M26" s="560">
        <f t="shared" si="3"/>
        <v>28.316257751415478</v>
      </c>
      <c r="N26" s="703">
        <f t="shared" si="4"/>
        <v>14836</v>
      </c>
      <c r="O26" s="560">
        <f t="shared" si="4"/>
        <v>100</v>
      </c>
      <c r="P26" s="726"/>
      <c r="Q26" s="726"/>
    </row>
    <row r="27" spans="2:25" s="697" customFormat="1" ht="18" customHeight="1" x14ac:dyDescent="0.2">
      <c r="B27" s="716" t="s">
        <v>1</v>
      </c>
      <c r="D27" s="703"/>
      <c r="F27" s="703">
        <f>'31dictsaad'!K27</f>
        <v>1246</v>
      </c>
      <c r="G27" s="705">
        <f t="shared" si="0"/>
        <v>23.456325301204821</v>
      </c>
      <c r="H27" s="703">
        <f>'31dictsaad'!N27</f>
        <v>1433</v>
      </c>
      <c r="I27" s="560">
        <f t="shared" si="1"/>
        <v>26.976656626506024</v>
      </c>
      <c r="J27" s="703">
        <f>'31dictsaad'!Q27</f>
        <v>1260</v>
      </c>
      <c r="K27" s="560">
        <f t="shared" si="2"/>
        <v>23.71987951807229</v>
      </c>
      <c r="L27" s="703">
        <f>'31dictsaad'!W27</f>
        <v>1373</v>
      </c>
      <c r="M27" s="560">
        <f t="shared" si="3"/>
        <v>25.847138554216869</v>
      </c>
      <c r="N27" s="707">
        <f t="shared" si="4"/>
        <v>5312</v>
      </c>
      <c r="O27" s="560">
        <f t="shared" si="4"/>
        <v>100</v>
      </c>
      <c r="P27" s="726"/>
      <c r="Q27" s="726"/>
    </row>
    <row r="28" spans="2:25" s="697" customFormat="1" ht="8.25" customHeight="1" x14ac:dyDescent="0.2">
      <c r="B28" s="716"/>
      <c r="D28" s="727"/>
      <c r="F28" s="703"/>
      <c r="G28" s="706"/>
      <c r="H28" s="703"/>
      <c r="I28" s="706"/>
      <c r="J28" s="703"/>
      <c r="K28" s="706"/>
      <c r="L28" s="703"/>
      <c r="M28" s="706"/>
      <c r="N28" s="707"/>
      <c r="O28" s="726"/>
      <c r="P28" s="726"/>
      <c r="Q28" s="706"/>
    </row>
    <row r="29" spans="2:25" s="697" customFormat="1" x14ac:dyDescent="0.2">
      <c r="B29" s="716" t="s">
        <v>0</v>
      </c>
      <c r="D29" s="728"/>
      <c r="F29" s="729">
        <f>SUM(F10:F27)</f>
        <v>427839</v>
      </c>
      <c r="G29" s="715">
        <f>F29*100/$N29</f>
        <v>21.399364879930896</v>
      </c>
      <c r="H29" s="729">
        <f>SUM(H10:H27)</f>
        <v>604172</v>
      </c>
      <c r="I29" s="715">
        <f>H29*100/$N29</f>
        <v>30.219070908069646</v>
      </c>
      <c r="J29" s="729">
        <f>SUM(J10:J27)</f>
        <v>576230</v>
      </c>
      <c r="K29" s="715">
        <f>J29*100/$N29</f>
        <v>28.821486645122533</v>
      </c>
      <c r="L29" s="729">
        <f>SUM(L10:L27)</f>
        <v>391066</v>
      </c>
      <c r="M29" s="715">
        <f>L29*100/$N29</f>
        <v>19.560077566876924</v>
      </c>
      <c r="N29" s="729">
        <f>SUM(N10:N27)</f>
        <v>1999307</v>
      </c>
      <c r="O29" s="715">
        <f>N29*100/$N29</f>
        <v>100</v>
      </c>
      <c r="P29" s="715"/>
      <c r="Q29" s="715"/>
    </row>
    <row r="30" spans="2:25" s="697" customFormat="1" ht="20.25" customHeight="1" x14ac:dyDescent="0.2">
      <c r="B30" s="716" t="s">
        <v>0</v>
      </c>
      <c r="C30" s="717"/>
      <c r="D30" s="729">
        <f>SUM(D10:D29)</f>
        <v>0</v>
      </c>
      <c r="E30" s="717"/>
      <c r="F30" s="729">
        <f>SUM(F10:F27)</f>
        <v>427839</v>
      </c>
      <c r="G30" s="730">
        <f>F30*100/$N30</f>
        <v>21.399364879930896</v>
      </c>
      <c r="H30" s="729">
        <f>SUM(H10:H27)</f>
        <v>604172</v>
      </c>
      <c r="I30" s="730">
        <f>H30*100/$N30</f>
        <v>30.219070908069646</v>
      </c>
      <c r="J30" s="729">
        <f>SUM(J10:J27)</f>
        <v>576230</v>
      </c>
      <c r="K30" s="730">
        <f>J30*100/$N30</f>
        <v>28.821486645122533</v>
      </c>
      <c r="L30" s="729">
        <f>SUM(L10:L28)</f>
        <v>391066</v>
      </c>
      <c r="M30" s="730">
        <f>L30*100/$N30</f>
        <v>19.560077566876924</v>
      </c>
      <c r="N30" s="729">
        <f>F30+H30+J30+L30</f>
        <v>1999307</v>
      </c>
      <c r="O30" s="730">
        <f>G30+I30+K30+M30</f>
        <v>100</v>
      </c>
      <c r="P30" s="731"/>
      <c r="Q30" s="731" t="e">
        <f>(N30/D30)</f>
        <v>#DIV/0!</v>
      </c>
    </row>
    <row r="31" spans="2:25" s="697" customFormat="1" ht="5.25" customHeight="1" x14ac:dyDescent="0.2">
      <c r="B31" s="716"/>
      <c r="C31" s="717"/>
      <c r="D31" s="729"/>
      <c r="E31" s="717"/>
      <c r="F31" s="729"/>
      <c r="G31" s="731"/>
      <c r="H31" s="729"/>
      <c r="I31" s="731"/>
      <c r="J31" s="729"/>
      <c r="K31" s="731"/>
      <c r="L31" s="729"/>
      <c r="M31" s="731"/>
      <c r="N31" s="729"/>
      <c r="O31" s="731"/>
      <c r="P31" s="729"/>
      <c r="Q31" s="731"/>
      <c r="R31" s="729"/>
      <c r="S31" s="731"/>
      <c r="T31" s="729"/>
      <c r="U31" s="731"/>
      <c r="V31" s="729"/>
      <c r="W31" s="731"/>
      <c r="X31" s="731"/>
      <c r="Y31" s="731"/>
    </row>
    <row r="32" spans="2:25" s="697" customFormat="1" ht="18.75" customHeight="1" x14ac:dyDescent="0.2">
      <c r="B32" s="732" t="s">
        <v>39</v>
      </c>
      <c r="C32" s="733"/>
      <c r="D32" s="733"/>
      <c r="E32" s="733"/>
      <c r="F32" s="733"/>
      <c r="G32" s="733"/>
      <c r="H32" s="733"/>
      <c r="I32" s="733"/>
      <c r="J32" s="733"/>
      <c r="K32" s="733"/>
      <c r="L32" s="733"/>
      <c r="N32" s="733"/>
      <c r="O32" s="733"/>
      <c r="P32" s="733"/>
      <c r="Q32" s="733"/>
      <c r="R32" s="733"/>
      <c r="S32" s="733"/>
      <c r="T32" s="733"/>
      <c r="U32" s="733"/>
      <c r="V32" s="733"/>
      <c r="W32" s="733"/>
    </row>
    <row r="33" spans="1:25" x14ac:dyDescent="0.25">
      <c r="A33" s="734"/>
      <c r="B33" s="735" t="s">
        <v>47</v>
      </c>
    </row>
    <row r="36" spans="1:25" x14ac:dyDescent="0.2">
      <c r="D36" s="736"/>
      <c r="T36" s="734"/>
      <c r="U36" s="734"/>
      <c r="X36" s="615"/>
      <c r="Y36" s="615"/>
    </row>
    <row r="37" spans="1:25" x14ac:dyDescent="0.2">
      <c r="T37" s="734"/>
      <c r="U37" s="734"/>
      <c r="X37" s="615"/>
      <c r="Y37" s="615"/>
    </row>
    <row r="38" spans="1:25" x14ac:dyDescent="0.2">
      <c r="T38" s="734"/>
      <c r="U38" s="734"/>
      <c r="X38" s="615"/>
      <c r="Y38" s="615"/>
    </row>
    <row r="39" spans="1:25" x14ac:dyDescent="0.2">
      <c r="T39" s="734"/>
      <c r="U39" s="734"/>
      <c r="X39" s="615"/>
      <c r="Y39" s="615"/>
    </row>
    <row r="40" spans="1:25" x14ac:dyDescent="0.2">
      <c r="T40" s="734"/>
      <c r="U40" s="734"/>
      <c r="X40" s="615"/>
      <c r="Y40" s="615"/>
    </row>
    <row r="41" spans="1:25" x14ac:dyDescent="0.2">
      <c r="T41" s="734"/>
      <c r="U41" s="734"/>
      <c r="X41" s="615"/>
      <c r="Y41" s="615"/>
    </row>
    <row r="42" spans="1:25" x14ac:dyDescent="0.2">
      <c r="T42" s="734"/>
      <c r="U42" s="734"/>
      <c r="X42" s="615"/>
      <c r="Y42" s="615"/>
    </row>
    <row r="43" spans="1:25" x14ac:dyDescent="0.2">
      <c r="T43" s="734"/>
      <c r="U43" s="734"/>
      <c r="X43" s="615"/>
      <c r="Y43" s="615"/>
    </row>
    <row r="44" spans="1:25" x14ac:dyDescent="0.2">
      <c r="T44" s="734"/>
      <c r="U44" s="734"/>
      <c r="X44" s="615"/>
      <c r="Y44" s="615"/>
    </row>
    <row r="45" spans="1:25" x14ac:dyDescent="0.2">
      <c r="T45" s="734"/>
      <c r="U45" s="734"/>
      <c r="X45" s="615"/>
      <c r="Y45" s="615"/>
    </row>
    <row r="46" spans="1:25" x14ac:dyDescent="0.2">
      <c r="T46" s="734"/>
      <c r="U46" s="734"/>
      <c r="X46" s="615"/>
      <c r="Y46" s="615"/>
    </row>
    <row r="47" spans="1:25" x14ac:dyDescent="0.2">
      <c r="T47" s="734"/>
      <c r="U47" s="734"/>
      <c r="X47" s="615"/>
      <c r="Y47" s="615"/>
    </row>
    <row r="48" spans="1:25" x14ac:dyDescent="0.2">
      <c r="T48" s="734"/>
      <c r="U48" s="734"/>
      <c r="X48" s="615"/>
      <c r="Y48" s="615"/>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1: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2">
      <c r="B2" s="18"/>
      <c r="C2" s="18"/>
      <c r="D2" s="18"/>
      <c r="E2" s="18"/>
      <c r="F2" s="18"/>
      <c r="G2" s="18"/>
      <c r="H2" s="18"/>
      <c r="I2" s="18"/>
      <c r="J2" s="18"/>
      <c r="K2" s="18"/>
      <c r="X2" s="17"/>
      <c r="Y2" s="17"/>
    </row>
    <row r="3" spans="1:25" s="740" customFormat="1" ht="21" x14ac:dyDescent="0.2">
      <c r="B3" s="1498" t="s">
        <v>401</v>
      </c>
      <c r="C3" s="1498"/>
      <c r="D3" s="1498"/>
      <c r="E3" s="1498"/>
      <c r="F3" s="1498"/>
      <c r="G3" s="1498"/>
      <c r="H3" s="1498"/>
      <c r="I3" s="1498"/>
      <c r="J3" s="1498"/>
      <c r="K3" s="1498"/>
      <c r="L3" s="1498"/>
      <c r="M3" s="1498"/>
      <c r="N3" s="1498"/>
      <c r="O3" s="1498"/>
      <c r="P3" s="1498"/>
      <c r="Q3" s="1498"/>
      <c r="R3" s="1498"/>
      <c r="S3" s="1498"/>
      <c r="T3" s="1498"/>
      <c r="U3" s="1498"/>
      <c r="V3" s="1498"/>
      <c r="W3" s="1498"/>
      <c r="X3" s="1498"/>
      <c r="Y3" s="714"/>
    </row>
    <row r="4" spans="1:25" s="740" customFormat="1" ht="14.25" customHeight="1" x14ac:dyDescent="0.2">
      <c r="B4" s="1418" t="str">
        <f>porsaad!$B$6</f>
        <v>Situación a 30 de septiembre de 2024</v>
      </c>
      <c r="C4" s="1418"/>
      <c r="D4" s="1418"/>
      <c r="E4" s="1418"/>
      <c r="F4" s="1418"/>
      <c r="G4" s="1418"/>
      <c r="H4" s="1418"/>
      <c r="I4" s="1418"/>
      <c r="J4" s="1418"/>
      <c r="K4" s="1418"/>
      <c r="L4" s="1418"/>
      <c r="M4" s="1418"/>
      <c r="N4" s="1418"/>
      <c r="O4" s="1418"/>
      <c r="P4" s="1418"/>
      <c r="Q4" s="1418"/>
      <c r="R4" s="1418"/>
      <c r="S4" s="1418"/>
      <c r="T4" s="1418"/>
      <c r="U4" s="1418"/>
      <c r="V4" s="1418"/>
      <c r="W4" s="1418"/>
      <c r="X4" s="741"/>
      <c r="Y4" s="741"/>
    </row>
    <row r="5" spans="1: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
      <c r="A6" s="132"/>
      <c r="F6" s="1501" t="s">
        <v>52</v>
      </c>
      <c r="G6" s="1501"/>
      <c r="H6" s="1501"/>
      <c r="I6" s="1501"/>
      <c r="J6" s="1501"/>
      <c r="K6" s="1501"/>
      <c r="L6" s="1501"/>
      <c r="M6" s="1501"/>
      <c r="N6" s="1501"/>
      <c r="O6" s="1501"/>
      <c r="P6" s="1501"/>
      <c r="Q6" s="1501"/>
      <c r="R6" s="1501"/>
      <c r="S6" s="1501"/>
      <c r="T6" s="1501"/>
      <c r="U6" s="1501"/>
      <c r="V6" s="1501"/>
      <c r="W6" s="1501"/>
      <c r="X6" s="154"/>
      <c r="Y6" s="154"/>
    </row>
    <row r="7" spans="1:25" s="133" customFormat="1" ht="64.5" customHeight="1" x14ac:dyDescent="0.2">
      <c r="A7" s="132"/>
      <c r="B7" s="1502" t="s">
        <v>12</v>
      </c>
      <c r="C7" s="155"/>
      <c r="D7" s="156"/>
      <c r="E7" s="155"/>
      <c r="F7" s="1503" t="s">
        <v>32</v>
      </c>
      <c r="G7" s="1503"/>
      <c r="H7" s="1503" t="s">
        <v>33</v>
      </c>
      <c r="I7" s="1503"/>
      <c r="J7" s="1503" t="s">
        <v>48</v>
      </c>
      <c r="K7" s="1503"/>
      <c r="L7" s="1503"/>
      <c r="M7" s="1503"/>
      <c r="N7" s="1503" t="s">
        <v>224</v>
      </c>
      <c r="O7" s="1503"/>
      <c r="P7" s="156"/>
      <c r="Q7" s="156"/>
    </row>
    <row r="8" spans="1:25" s="155" customFormat="1" ht="20.25" customHeight="1" x14ac:dyDescent="0.2">
      <c r="A8" s="189"/>
      <c r="B8" s="1502"/>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
      <c r="A9" s="190"/>
      <c r="B9" s="158"/>
      <c r="C9" s="159"/>
      <c r="D9" s="160"/>
      <c r="E9" s="159"/>
      <c r="F9" s="161"/>
      <c r="G9" s="161"/>
      <c r="H9" s="161"/>
      <c r="I9" s="161"/>
      <c r="J9" s="161"/>
      <c r="K9" s="161"/>
      <c r="L9" s="161"/>
      <c r="M9" s="161"/>
      <c r="N9" s="161"/>
      <c r="O9" s="161"/>
      <c r="P9" s="161"/>
      <c r="Q9" s="161"/>
    </row>
    <row r="10" spans="1:25" s="162" customFormat="1" ht="18" customHeight="1" x14ac:dyDescent="0.2">
      <c r="A10" s="191"/>
      <c r="B10" s="146" t="s">
        <v>8</v>
      </c>
      <c r="C10" s="159"/>
      <c r="D10" s="163"/>
      <c r="F10" s="164">
        <f>'31dictsaad'!K10</f>
        <v>77811</v>
      </c>
      <c r="G10" s="165">
        <f t="shared" ref="G10:G27" si="0">F10*100/$N10</f>
        <v>25.012295437669362</v>
      </c>
      <c r="H10" s="164">
        <f>'31dictsaad'!N10</f>
        <v>138126</v>
      </c>
      <c r="I10" s="165">
        <f t="shared" ref="I10:I27" si="1">H10*100/$N10</f>
        <v>44.400513033163932</v>
      </c>
      <c r="J10" s="164">
        <f>'31dictsaad'!Q10</f>
        <v>95154</v>
      </c>
      <c r="K10" s="165">
        <f t="shared" ref="K10:K27" si="2">J10*100/$N10</f>
        <v>30.587191529166706</v>
      </c>
      <c r="L10" s="164"/>
      <c r="M10" s="165"/>
      <c r="N10" s="164">
        <f>F10+H10+J10+L10</f>
        <v>311091</v>
      </c>
      <c r="O10" s="165">
        <f>G10+I10+K10+M10</f>
        <v>100</v>
      </c>
      <c r="P10" s="166"/>
      <c r="Q10" s="166"/>
    </row>
    <row r="11" spans="1:25" s="162" customFormat="1" ht="18" customHeight="1" x14ac:dyDescent="0.2">
      <c r="A11" s="191"/>
      <c r="B11" s="146" t="s">
        <v>7</v>
      </c>
      <c r="C11" s="159"/>
      <c r="D11" s="163"/>
      <c r="F11" s="164">
        <f>'31dictsaad'!K11</f>
        <v>12828</v>
      </c>
      <c r="G11" s="165">
        <f t="shared" si="0"/>
        <v>29.279649411120243</v>
      </c>
      <c r="H11" s="164">
        <f>'31dictsaad'!N11</f>
        <v>15725</v>
      </c>
      <c r="I11" s="165">
        <f t="shared" si="1"/>
        <v>35.891993061261758</v>
      </c>
      <c r="J11" s="164">
        <f>'31dictsaad'!Q11</f>
        <v>15259</v>
      </c>
      <c r="K11" s="165">
        <f t="shared" si="2"/>
        <v>34.828357527618003</v>
      </c>
      <c r="L11" s="164"/>
      <c r="M11" s="165"/>
      <c r="N11" s="164">
        <f t="shared" ref="N11:O27" si="3">F11+H11+J11+L11</f>
        <v>43812</v>
      </c>
      <c r="O11" s="165">
        <f t="shared" si="3"/>
        <v>100</v>
      </c>
      <c r="P11" s="166"/>
      <c r="Q11" s="166"/>
    </row>
    <row r="12" spans="1:25" s="162" customFormat="1" ht="22.5" customHeight="1" x14ac:dyDescent="0.2">
      <c r="A12" s="191"/>
      <c r="B12" s="146" t="s">
        <v>37</v>
      </c>
      <c r="C12" s="159"/>
      <c r="D12" s="163"/>
      <c r="F12" s="163">
        <f>'31dictsaad'!K12</f>
        <v>7787</v>
      </c>
      <c r="G12" s="165">
        <f t="shared" si="0"/>
        <v>24.205029374281185</v>
      </c>
      <c r="H12" s="163">
        <f>'31dictsaad'!N12</f>
        <v>10782</v>
      </c>
      <c r="I12" s="165">
        <f t="shared" si="1"/>
        <v>33.514656056697028</v>
      </c>
      <c r="J12" s="163">
        <f>'31dictsaad'!Q12</f>
        <v>13602</v>
      </c>
      <c r="K12" s="165">
        <f t="shared" si="2"/>
        <v>42.28031456902179</v>
      </c>
      <c r="L12" s="163"/>
      <c r="M12" s="165"/>
      <c r="N12" s="164">
        <f t="shared" si="3"/>
        <v>32171</v>
      </c>
      <c r="O12" s="165">
        <f t="shared" si="3"/>
        <v>100</v>
      </c>
      <c r="P12" s="166"/>
      <c r="Q12" s="166"/>
    </row>
    <row r="13" spans="1:25" s="162" customFormat="1" ht="18" customHeight="1" x14ac:dyDescent="0.2">
      <c r="A13" s="191"/>
      <c r="B13" s="146" t="s">
        <v>38</v>
      </c>
      <c r="C13" s="159"/>
      <c r="D13" s="163"/>
      <c r="F13" s="164">
        <f>'31dictsaad'!K13</f>
        <v>8581</v>
      </c>
      <c r="G13" s="165">
        <f t="shared" si="0"/>
        <v>24.331528057390763</v>
      </c>
      <c r="H13" s="164">
        <f>'31dictsaad'!N13</f>
        <v>11429</v>
      </c>
      <c r="I13" s="165">
        <f t="shared" si="1"/>
        <v>32.407066095783591</v>
      </c>
      <c r="J13" s="164">
        <f>'31dictsaad'!Q13</f>
        <v>15257</v>
      </c>
      <c r="K13" s="165">
        <f t="shared" si="2"/>
        <v>43.261405846825646</v>
      </c>
      <c r="L13" s="164"/>
      <c r="M13" s="165"/>
      <c r="N13" s="164">
        <f t="shared" si="3"/>
        <v>35267</v>
      </c>
      <c r="O13" s="165">
        <f t="shared" si="3"/>
        <v>100</v>
      </c>
      <c r="P13" s="166"/>
      <c r="Q13" s="166"/>
    </row>
    <row r="14" spans="1:25" s="162" customFormat="1" ht="18" customHeight="1" x14ac:dyDescent="0.2">
      <c r="A14" s="191"/>
      <c r="B14" s="146" t="s">
        <v>6</v>
      </c>
      <c r="C14" s="159"/>
      <c r="D14" s="163"/>
      <c r="F14" s="164">
        <f>'31dictsaad'!K14</f>
        <v>16201</v>
      </c>
      <c r="G14" s="165">
        <f t="shared" si="0"/>
        <v>32.464982065206499</v>
      </c>
      <c r="H14" s="164">
        <f>'31dictsaad'!N14</f>
        <v>17639</v>
      </c>
      <c r="I14" s="165">
        <f t="shared" si="1"/>
        <v>35.3465723503597</v>
      </c>
      <c r="J14" s="164">
        <f>'31dictsaad'!Q14</f>
        <v>16063</v>
      </c>
      <c r="K14" s="165">
        <f t="shared" si="2"/>
        <v>32.188445584433801</v>
      </c>
      <c r="L14" s="164"/>
      <c r="M14" s="165"/>
      <c r="N14" s="164">
        <f t="shared" si="3"/>
        <v>49903</v>
      </c>
      <c r="O14" s="165">
        <f t="shared" si="3"/>
        <v>100</v>
      </c>
      <c r="P14" s="166"/>
      <c r="Q14" s="166"/>
    </row>
    <row r="15" spans="1:25" s="162" customFormat="1" ht="18" customHeight="1" x14ac:dyDescent="0.2">
      <c r="A15" s="191"/>
      <c r="B15" s="146" t="s">
        <v>5</v>
      </c>
      <c r="C15" s="159"/>
      <c r="D15" s="163"/>
      <c r="F15" s="163">
        <f>'31dictsaad'!K15</f>
        <v>5443</v>
      </c>
      <c r="G15" s="165">
        <f t="shared" si="0"/>
        <v>29.074301586453714</v>
      </c>
      <c r="H15" s="163">
        <f>'31dictsaad'!N15</f>
        <v>8004</v>
      </c>
      <c r="I15" s="165">
        <f t="shared" si="1"/>
        <v>42.754126382137706</v>
      </c>
      <c r="J15" s="163">
        <f>'31dictsaad'!Q15</f>
        <v>5274</v>
      </c>
      <c r="K15" s="165">
        <f t="shared" si="2"/>
        <v>28.17157203140858</v>
      </c>
      <c r="L15" s="163"/>
      <c r="M15" s="165"/>
      <c r="N15" s="164">
        <f t="shared" si="3"/>
        <v>18721</v>
      </c>
      <c r="O15" s="165">
        <f t="shared" si="3"/>
        <v>100</v>
      </c>
      <c r="P15" s="166"/>
      <c r="Q15" s="166"/>
    </row>
    <row r="16" spans="1:25" s="162" customFormat="1" ht="18" customHeight="1" x14ac:dyDescent="0.2">
      <c r="A16" s="191"/>
      <c r="B16" s="146" t="s">
        <v>4</v>
      </c>
      <c r="C16" s="159"/>
      <c r="D16" s="163"/>
      <c r="F16" s="164">
        <f>'31dictsaad'!K16</f>
        <v>34934</v>
      </c>
      <c r="G16" s="165">
        <f t="shared" si="0"/>
        <v>27.880287310454907</v>
      </c>
      <c r="H16" s="164">
        <f>'31dictsaad'!N16</f>
        <v>41200</v>
      </c>
      <c r="I16" s="165">
        <f t="shared" si="1"/>
        <v>32.881085395051876</v>
      </c>
      <c r="J16" s="164">
        <f>'31dictsaad'!Q16</f>
        <v>49166</v>
      </c>
      <c r="K16" s="165">
        <f t="shared" si="2"/>
        <v>39.238627294493213</v>
      </c>
      <c r="L16" s="164"/>
      <c r="M16" s="165"/>
      <c r="N16" s="164">
        <f t="shared" si="3"/>
        <v>125300</v>
      </c>
      <c r="O16" s="165">
        <f t="shared" si="3"/>
        <v>100</v>
      </c>
      <c r="P16" s="166"/>
      <c r="Q16" s="166"/>
    </row>
    <row r="17" spans="1:25" s="162" customFormat="1" ht="18" customHeight="1" x14ac:dyDescent="0.2">
      <c r="A17" s="191"/>
      <c r="B17" s="146" t="s">
        <v>40</v>
      </c>
      <c r="C17" s="159"/>
      <c r="D17" s="163"/>
      <c r="F17" s="164">
        <f>'31dictsaad'!K17</f>
        <v>23209</v>
      </c>
      <c r="G17" s="165">
        <f t="shared" si="0"/>
        <v>29.47810956015902</v>
      </c>
      <c r="H17" s="164">
        <f>'31dictsaad'!N17</f>
        <v>25865</v>
      </c>
      <c r="I17" s="165">
        <f t="shared" si="1"/>
        <v>32.851536204641</v>
      </c>
      <c r="J17" s="164">
        <f>'31dictsaad'!Q17</f>
        <v>29659</v>
      </c>
      <c r="K17" s="165">
        <f t="shared" si="2"/>
        <v>37.67035423519998</v>
      </c>
      <c r="L17" s="164"/>
      <c r="M17" s="165"/>
      <c r="N17" s="164">
        <f t="shared" si="3"/>
        <v>78733</v>
      </c>
      <c r="O17" s="165">
        <f t="shared" si="3"/>
        <v>100</v>
      </c>
      <c r="P17" s="166"/>
      <c r="Q17" s="166"/>
    </row>
    <row r="18" spans="1:25" s="162" customFormat="1" ht="18" customHeight="1" x14ac:dyDescent="0.2">
      <c r="A18" s="191"/>
      <c r="B18" s="146" t="s">
        <v>41</v>
      </c>
      <c r="C18" s="159"/>
      <c r="D18" s="163"/>
      <c r="F18" s="164">
        <f>'31dictsaad'!K18</f>
        <v>49011</v>
      </c>
      <c r="G18" s="165">
        <f t="shared" si="0"/>
        <v>18.736953978606437</v>
      </c>
      <c r="H18" s="164">
        <f>'31dictsaad'!N18</f>
        <v>99687</v>
      </c>
      <c r="I18" s="165">
        <f t="shared" si="1"/>
        <v>38.110439110920808</v>
      </c>
      <c r="J18" s="164">
        <f>'31dictsaad'!Q18</f>
        <v>112876</v>
      </c>
      <c r="K18" s="165">
        <f t="shared" si="2"/>
        <v>43.152606910472755</v>
      </c>
      <c r="L18" s="164"/>
      <c r="M18" s="165"/>
      <c r="N18" s="164">
        <f t="shared" si="3"/>
        <v>261574</v>
      </c>
      <c r="O18" s="165">
        <f t="shared" si="3"/>
        <v>100</v>
      </c>
      <c r="P18" s="166"/>
      <c r="Q18" s="166"/>
    </row>
    <row r="19" spans="1:25" s="162" customFormat="1" ht="18" customHeight="1" x14ac:dyDescent="0.2">
      <c r="A19" s="191"/>
      <c r="B19" s="146" t="s">
        <v>3</v>
      </c>
      <c r="C19" s="159"/>
      <c r="D19" s="163"/>
      <c r="F19" s="164">
        <f>'31dictsaad'!K19</f>
        <v>47541</v>
      </c>
      <c r="G19" s="165">
        <f t="shared" si="0"/>
        <v>28.170608138136181</v>
      </c>
      <c r="H19" s="164">
        <f>'31dictsaad'!N19</f>
        <v>63270</v>
      </c>
      <c r="I19" s="165">
        <f>H19*100/$N19</f>
        <v>37.490889482759641</v>
      </c>
      <c r="J19" s="164">
        <f>'31dictsaad'!Q19</f>
        <v>57950</v>
      </c>
      <c r="K19" s="165">
        <f>J19*100/$N19</f>
        <v>34.338502379104177</v>
      </c>
      <c r="L19" s="164"/>
      <c r="M19" s="165"/>
      <c r="N19" s="164">
        <f t="shared" si="3"/>
        <v>168761</v>
      </c>
      <c r="O19" s="165">
        <f t="shared" si="3"/>
        <v>100</v>
      </c>
      <c r="P19" s="166"/>
      <c r="Q19" s="166"/>
    </row>
    <row r="20" spans="1:25" s="162" customFormat="1" ht="18" customHeight="1" x14ac:dyDescent="0.2">
      <c r="A20" s="191"/>
      <c r="B20" s="146" t="s">
        <v>2</v>
      </c>
      <c r="C20" s="159"/>
      <c r="D20" s="163"/>
      <c r="F20" s="164">
        <f>'31dictsaad'!K20</f>
        <v>13074</v>
      </c>
      <c r="G20" s="165">
        <f t="shared" si="0"/>
        <v>32.027632836040276</v>
      </c>
      <c r="H20" s="164">
        <f>'31dictsaad'!N20</f>
        <v>13537</v>
      </c>
      <c r="I20" s="165">
        <f>H20*100/$N20</f>
        <v>33.161852967835181</v>
      </c>
      <c r="J20" s="164">
        <f>'31dictsaad'!Q20</f>
        <v>14210</v>
      </c>
      <c r="K20" s="165">
        <f>J20*100/$N20</f>
        <v>34.810514196124544</v>
      </c>
      <c r="L20" s="164"/>
      <c r="M20" s="165"/>
      <c r="N20" s="164">
        <f t="shared" si="3"/>
        <v>40821</v>
      </c>
      <c r="O20" s="165">
        <f t="shared" si="3"/>
        <v>100</v>
      </c>
      <c r="P20" s="166"/>
      <c r="Q20" s="166"/>
    </row>
    <row r="21" spans="1:25" s="162" customFormat="1" ht="18" customHeight="1" x14ac:dyDescent="0.2">
      <c r="A21" s="191"/>
      <c r="B21" s="146" t="s">
        <v>35</v>
      </c>
      <c r="C21" s="159"/>
      <c r="D21" s="163"/>
      <c r="F21" s="164">
        <f>'31dictsaad'!K21</f>
        <v>25880</v>
      </c>
      <c r="G21" s="165">
        <f t="shared" si="0"/>
        <v>33.432804970998205</v>
      </c>
      <c r="H21" s="164">
        <f>'31dictsaad'!N21</f>
        <v>26652</v>
      </c>
      <c r="I21" s="165">
        <f>H21*100/$N21</f>
        <v>34.430105026547302</v>
      </c>
      <c r="J21" s="164">
        <f>'31dictsaad'!Q21</f>
        <v>24877</v>
      </c>
      <c r="K21" s="165">
        <f>J21*100/$N21</f>
        <v>32.137090002454492</v>
      </c>
      <c r="L21" s="164"/>
      <c r="M21" s="165"/>
      <c r="N21" s="164">
        <f t="shared" si="3"/>
        <v>77409</v>
      </c>
      <c r="O21" s="165">
        <f t="shared" si="3"/>
        <v>100</v>
      </c>
      <c r="P21" s="166"/>
      <c r="Q21" s="166"/>
    </row>
    <row r="22" spans="1:25" s="162" customFormat="1" ht="21" customHeight="1" x14ac:dyDescent="0.2">
      <c r="A22" s="191"/>
      <c r="B22" s="146" t="s">
        <v>42</v>
      </c>
      <c r="C22" s="159"/>
      <c r="D22" s="163"/>
      <c r="F22" s="164">
        <f>'31dictsaad'!K22</f>
        <v>63923</v>
      </c>
      <c r="G22" s="165">
        <f t="shared" si="0"/>
        <v>32.128084116142198</v>
      </c>
      <c r="H22" s="164">
        <f>'31dictsaad'!N22</f>
        <v>74047</v>
      </c>
      <c r="I22" s="165">
        <f>H22*100/$N22</f>
        <v>37.216467383382842</v>
      </c>
      <c r="J22" s="164">
        <f>'31dictsaad'!Q22</f>
        <v>60993</v>
      </c>
      <c r="K22" s="165">
        <f>J22*100/$N22</f>
        <v>30.655448500474964</v>
      </c>
      <c r="L22" s="164"/>
      <c r="M22" s="165"/>
      <c r="N22" s="164">
        <f t="shared" si="3"/>
        <v>198963</v>
      </c>
      <c r="O22" s="165">
        <f t="shared" si="3"/>
        <v>100</v>
      </c>
      <c r="P22" s="166"/>
      <c r="Q22" s="166"/>
    </row>
    <row r="23" spans="1:25" s="162" customFormat="1" ht="18" customHeight="1" x14ac:dyDescent="0.2">
      <c r="A23" s="191"/>
      <c r="B23" s="146" t="s">
        <v>43</v>
      </c>
      <c r="C23" s="159"/>
      <c r="D23" s="163"/>
      <c r="F23" s="164">
        <f>'31dictsaad'!K23</f>
        <v>14912</v>
      </c>
      <c r="G23" s="165">
        <f t="shared" si="0"/>
        <v>29.686846767932153</v>
      </c>
      <c r="H23" s="164">
        <f>'31dictsaad'!N23</f>
        <v>19117</v>
      </c>
      <c r="I23" s="165">
        <f>H23*100/$N23</f>
        <v>38.058171248830405</v>
      </c>
      <c r="J23" s="164">
        <f>'31dictsaad'!Q23</f>
        <v>16202</v>
      </c>
      <c r="K23" s="165">
        <f>J23*100/$N23</f>
        <v>32.254981983237442</v>
      </c>
      <c r="L23" s="164"/>
      <c r="M23" s="165"/>
      <c r="N23" s="164">
        <f t="shared" si="3"/>
        <v>50231</v>
      </c>
      <c r="O23" s="165">
        <f t="shared" si="3"/>
        <v>100</v>
      </c>
      <c r="P23" s="166"/>
      <c r="Q23" s="166"/>
    </row>
    <row r="24" spans="1:25" s="162" customFormat="1" ht="22.5" customHeight="1" x14ac:dyDescent="0.2">
      <c r="A24" s="191"/>
      <c r="B24" s="146" t="s">
        <v>44</v>
      </c>
      <c r="C24" s="159"/>
      <c r="D24" s="163"/>
      <c r="F24" s="163">
        <f>'31dictsaad'!K24</f>
        <v>3287</v>
      </c>
      <c r="G24" s="167">
        <f t="shared" si="0"/>
        <v>19.713326136499941</v>
      </c>
      <c r="H24" s="163">
        <f>'31dictsaad'!N24</f>
        <v>6354</v>
      </c>
      <c r="I24" s="165">
        <f t="shared" si="1"/>
        <v>38.107232817560273</v>
      </c>
      <c r="J24" s="163">
        <f>'31dictsaad'!Q24</f>
        <v>7033</v>
      </c>
      <c r="K24" s="165">
        <f t="shared" si="2"/>
        <v>42.179441045939789</v>
      </c>
      <c r="L24" s="163"/>
      <c r="M24" s="165"/>
      <c r="N24" s="163">
        <f t="shared" si="3"/>
        <v>16674</v>
      </c>
      <c r="O24" s="165">
        <f t="shared" si="3"/>
        <v>100</v>
      </c>
      <c r="P24" s="166"/>
      <c r="Q24" s="166"/>
    </row>
    <row r="25" spans="1:25" s="162" customFormat="1" ht="18" customHeight="1" x14ac:dyDescent="0.2">
      <c r="A25" s="191"/>
      <c r="B25" s="146" t="s">
        <v>45</v>
      </c>
      <c r="C25" s="159"/>
      <c r="D25" s="163"/>
      <c r="F25" s="163">
        <f>'31dictsaad'!K25</f>
        <v>19692</v>
      </c>
      <c r="G25" s="167">
        <f t="shared" si="0"/>
        <v>23.37717840353293</v>
      </c>
      <c r="H25" s="163">
        <f>'31dictsaad'!N25</f>
        <v>26905</v>
      </c>
      <c r="I25" s="165">
        <f t="shared" si="1"/>
        <v>31.940025642243221</v>
      </c>
      <c r="J25" s="163">
        <f>'31dictsaad'!Q25</f>
        <v>37639</v>
      </c>
      <c r="K25" s="165">
        <f t="shared" si="2"/>
        <v>44.682795954223849</v>
      </c>
      <c r="L25" s="163"/>
      <c r="M25" s="165"/>
      <c r="N25" s="163">
        <f t="shared" si="3"/>
        <v>84236</v>
      </c>
      <c r="O25" s="165">
        <f t="shared" si="3"/>
        <v>100</v>
      </c>
      <c r="P25" s="166"/>
      <c r="Q25" s="166"/>
    </row>
    <row r="26" spans="1:25" s="162" customFormat="1" ht="18" customHeight="1" x14ac:dyDescent="0.2">
      <c r="A26" s="191"/>
      <c r="B26" s="146" t="s">
        <v>46</v>
      </c>
      <c r="C26" s="159"/>
      <c r="D26" s="163"/>
      <c r="F26" s="163">
        <f>'31dictsaad'!K26</f>
        <v>2479</v>
      </c>
      <c r="G26" s="167">
        <f t="shared" si="0"/>
        <v>23.309826046074281</v>
      </c>
      <c r="H26" s="163">
        <f>'31dictsaad'!N26</f>
        <v>4400</v>
      </c>
      <c r="I26" s="165">
        <f t="shared" si="1"/>
        <v>41.372825575928537</v>
      </c>
      <c r="J26" s="163">
        <f>'31dictsaad'!Q26</f>
        <v>3756</v>
      </c>
      <c r="K26" s="165">
        <f t="shared" si="2"/>
        <v>35.317348377997178</v>
      </c>
      <c r="L26" s="163"/>
      <c r="M26" s="165"/>
      <c r="N26" s="163">
        <f t="shared" si="3"/>
        <v>10635</v>
      </c>
      <c r="O26" s="165">
        <f t="shared" si="3"/>
        <v>100</v>
      </c>
      <c r="P26" s="166"/>
      <c r="Q26" s="166"/>
    </row>
    <row r="27" spans="1:25" s="162" customFormat="1" ht="18" customHeight="1" x14ac:dyDescent="0.2">
      <c r="A27" s="191"/>
      <c r="B27" s="146" t="s">
        <v>1</v>
      </c>
      <c r="C27" s="159"/>
      <c r="D27" s="163"/>
      <c r="F27" s="163">
        <f>'31dictsaad'!K27</f>
        <v>1246</v>
      </c>
      <c r="G27" s="167">
        <f t="shared" si="0"/>
        <v>31.632394008631632</v>
      </c>
      <c r="H27" s="163">
        <f>'31dictsaad'!N27</f>
        <v>1433</v>
      </c>
      <c r="I27" s="165">
        <f t="shared" si="1"/>
        <v>36.379791825336383</v>
      </c>
      <c r="J27" s="163">
        <f>'31dictsaad'!Q27</f>
        <v>1260</v>
      </c>
      <c r="K27" s="165">
        <f t="shared" si="2"/>
        <v>31.987814166031988</v>
      </c>
      <c r="L27" s="163"/>
      <c r="M27" s="165"/>
      <c r="N27" s="164">
        <f t="shared" si="3"/>
        <v>3939</v>
      </c>
      <c r="O27" s="165">
        <f t="shared" si="3"/>
        <v>100</v>
      </c>
      <c r="P27" s="166"/>
      <c r="Q27" s="166"/>
    </row>
    <row r="28" spans="1:25" s="162" customFormat="1" ht="8.25" customHeight="1" x14ac:dyDescent="0.2">
      <c r="A28" s="191"/>
      <c r="B28" s="168"/>
      <c r="C28" s="159"/>
      <c r="D28" s="169"/>
      <c r="F28" s="163"/>
      <c r="G28" s="170"/>
      <c r="H28" s="163"/>
      <c r="I28" s="170"/>
      <c r="J28" s="163"/>
      <c r="K28" s="170"/>
      <c r="L28" s="163"/>
      <c r="M28" s="170"/>
      <c r="N28" s="164"/>
      <c r="O28" s="166"/>
      <c r="P28" s="166"/>
      <c r="Q28" s="170"/>
    </row>
    <row r="29" spans="1:25" s="162" customFormat="1" x14ac:dyDescent="0.2">
      <c r="B29" s="208" t="s">
        <v>0</v>
      </c>
      <c r="C29" s="159"/>
      <c r="D29" s="171"/>
      <c r="F29" s="147">
        <f>SUM(F10:F27)</f>
        <v>427839</v>
      </c>
      <c r="G29" s="172">
        <f>F29*100/$N29</f>
        <v>26.602915856516528</v>
      </c>
      <c r="H29" s="147">
        <f>SUM(H10:H27)</f>
        <v>604172</v>
      </c>
      <c r="I29" s="172">
        <f>H29*100/$N29</f>
        <v>37.567255156410013</v>
      </c>
      <c r="J29" s="147">
        <f>SUM(J10:J27)</f>
        <v>576230</v>
      </c>
      <c r="K29" s="172">
        <f>J29*100/$N29</f>
        <v>35.829828987073455</v>
      </c>
      <c r="L29" s="147"/>
      <c r="M29" s="172"/>
      <c r="N29" s="147">
        <f>SUM(N10:N27)</f>
        <v>1608241</v>
      </c>
      <c r="O29" s="172">
        <f>N29*100/$N29</f>
        <v>100</v>
      </c>
      <c r="P29" s="172"/>
      <c r="Q29" s="172"/>
    </row>
    <row r="30" spans="1:25" s="162" customFormat="1" ht="20.25" customHeight="1" x14ac:dyDescent="0.2">
      <c r="B30" s="146" t="s">
        <v>0</v>
      </c>
      <c r="C30" s="173"/>
      <c r="D30" s="147">
        <f>SUM(D10:D29)</f>
        <v>0</v>
      </c>
      <c r="E30" s="174"/>
      <c r="F30" s="147">
        <f>SUM(F10:F27)</f>
        <v>427839</v>
      </c>
      <c r="G30" s="175">
        <f>F30*100/$N30</f>
        <v>26.602915856516528</v>
      </c>
      <c r="H30" s="147">
        <f>SUM(H10:H27)</f>
        <v>604172</v>
      </c>
      <c r="I30" s="175">
        <f>H30*100/$N30</f>
        <v>37.567255156410013</v>
      </c>
      <c r="J30" s="147">
        <f>SUM(J10:J27)</f>
        <v>576230</v>
      </c>
      <c r="K30" s="175">
        <f>J30*100/$N30</f>
        <v>35.829828987073455</v>
      </c>
      <c r="L30" s="147">
        <f>SUM(L10:L28)</f>
        <v>0</v>
      </c>
      <c r="M30" s="175">
        <f>L30*100/$N30</f>
        <v>0</v>
      </c>
      <c r="N30" s="147">
        <f>F30+H30+J30+L30</f>
        <v>1608241</v>
      </c>
      <c r="O30" s="175">
        <f>G30+I30+K30+M30</f>
        <v>100</v>
      </c>
      <c r="P30" s="176"/>
      <c r="Q30" s="176" t="e">
        <f>(N30/D30)</f>
        <v>#DIV/0!</v>
      </c>
    </row>
    <row r="31" spans="1: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333" customWidth="1"/>
    <col min="2" max="2" width="28.7109375" style="333" customWidth="1"/>
    <col min="3" max="3" width="0.7109375" style="333" customWidth="1"/>
    <col min="4" max="4" width="11.85546875" style="333" customWidth="1"/>
    <col min="5" max="5" width="7.7109375" style="333" customWidth="1"/>
    <col min="6" max="6" width="0.42578125" style="333" customWidth="1"/>
    <col min="7" max="7" width="16.5703125" style="333" customWidth="1"/>
    <col min="8" max="8" width="7.28515625" style="333" customWidth="1"/>
    <col min="9" max="9" width="0.7109375" style="333" customWidth="1"/>
    <col min="10" max="10" width="10.42578125" style="333" customWidth="1"/>
    <col min="11" max="11" width="9.5703125" style="333" customWidth="1"/>
    <col min="12" max="12" width="11" style="333" customWidth="1"/>
    <col min="13" max="19" width="11.42578125" style="333"/>
    <col min="20" max="20" width="2.28515625" style="333" customWidth="1"/>
    <col min="21" max="16384" width="11.42578125" style="333"/>
  </cols>
  <sheetData>
    <row r="1" spans="1:260" s="613" customFormat="1" ht="9" customHeight="1" x14ac:dyDescent="0.25">
      <c r="A1" s="340"/>
      <c r="B1" s="311"/>
      <c r="C1" s="341"/>
      <c r="D1" s="340"/>
      <c r="E1" s="340"/>
      <c r="F1" s="341"/>
      <c r="G1" s="340"/>
      <c r="H1" s="340"/>
      <c r="I1" s="341"/>
      <c r="J1" s="340"/>
      <c r="K1" s="340"/>
      <c r="L1" s="750"/>
      <c r="M1" s="750"/>
      <c r="N1" s="750"/>
      <c r="O1" s="750"/>
      <c r="P1" s="340"/>
      <c r="Q1" s="340"/>
      <c r="R1" s="340"/>
      <c r="S1" s="750"/>
      <c r="T1" s="75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25">
      <c r="A2" s="343"/>
      <c r="B2" s="751"/>
      <c r="C2" s="751"/>
      <c r="D2" s="751"/>
      <c r="E2" s="751"/>
      <c r="F2" s="751"/>
      <c r="G2" s="751"/>
      <c r="H2" s="751"/>
      <c r="I2" s="751"/>
      <c r="J2" s="343"/>
      <c r="K2" s="343"/>
      <c r="L2" s="750"/>
      <c r="M2" s="750"/>
      <c r="N2" s="750"/>
      <c r="O2" s="750"/>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6.95" customHeight="1" x14ac:dyDescent="0.25">
      <c r="A3" s="345"/>
      <c r="B3" s="1380"/>
      <c r="C3" s="1380"/>
      <c r="D3" s="1380"/>
      <c r="E3" s="1380"/>
      <c r="F3" s="1380"/>
      <c r="G3" s="1380"/>
      <c r="H3" s="1380"/>
      <c r="I3" s="1380"/>
      <c r="J3" s="345"/>
      <c r="K3" s="345"/>
      <c r="L3" s="750"/>
      <c r="M3" s="750"/>
      <c r="N3" s="750"/>
      <c r="O3" s="750"/>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
      <c r="A4" s="1476" t="s">
        <v>402</v>
      </c>
      <c r="B4" s="1476"/>
      <c r="C4" s="1476"/>
      <c r="D4" s="1476"/>
      <c r="E4" s="1476"/>
      <c r="F4" s="1476"/>
      <c r="G4" s="1476"/>
      <c r="H4" s="1476"/>
      <c r="I4" s="1476"/>
      <c r="J4" s="1476"/>
      <c r="K4" s="1476"/>
      <c r="L4" s="1476"/>
      <c r="M4" s="1476"/>
      <c r="N4" s="1476"/>
      <c r="O4" s="1476"/>
      <c r="P4" s="1476"/>
      <c r="Q4" s="1476"/>
      <c r="R4" s="1476"/>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
      <c r="A5" s="492"/>
      <c r="B5" s="1418" t="str">
        <f>porsaad!$B$6</f>
        <v>Situación a 30 de septiembre de 2024</v>
      </c>
      <c r="C5" s="1418"/>
      <c r="D5" s="1418"/>
      <c r="E5" s="1418"/>
      <c r="F5" s="1418"/>
      <c r="G5" s="1418"/>
      <c r="H5" s="1418"/>
      <c r="I5" s="1418"/>
      <c r="J5" s="1418"/>
      <c r="K5" s="1418"/>
      <c r="L5" s="1418"/>
      <c r="M5" s="1418"/>
      <c r="N5" s="1418"/>
      <c r="O5" s="1418"/>
      <c r="P5" s="1418"/>
      <c r="Q5" s="1418"/>
      <c r="R5" s="1418"/>
      <c r="S5" s="752"/>
      <c r="T5" s="75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6.95" customHeight="1" x14ac:dyDescent="0.2">
      <c r="A6" s="345"/>
      <c r="B6" s="345"/>
      <c r="C6" s="345"/>
      <c r="D6" s="487"/>
      <c r="E6" s="487"/>
      <c r="F6" s="345"/>
      <c r="G6" s="345"/>
      <c r="H6" s="345"/>
      <c r="I6" s="345"/>
      <c r="J6" s="345"/>
      <c r="K6" s="345"/>
      <c r="L6" s="345"/>
      <c r="M6" s="753"/>
      <c r="N6" s="753"/>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
      <c r="A7" s="345"/>
      <c r="B7" s="345"/>
      <c r="C7" s="345"/>
      <c r="D7" s="345"/>
      <c r="E7" s="345"/>
      <c r="F7" s="322"/>
      <c r="G7" s="345"/>
      <c r="H7" s="345"/>
      <c r="I7" s="345"/>
      <c r="J7" s="345"/>
      <c r="K7" s="345"/>
      <c r="L7" s="345"/>
      <c r="M7" s="742"/>
      <c r="N7" s="742"/>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
      <c r="A8" s="492"/>
      <c r="B8" s="1504" t="s">
        <v>12</v>
      </c>
      <c r="C8" s="437"/>
      <c r="D8" s="1506" t="s">
        <v>478</v>
      </c>
      <c r="E8" s="1507"/>
      <c r="F8" s="437"/>
      <c r="G8" s="1506" t="s">
        <v>477</v>
      </c>
      <c r="H8" s="1507"/>
      <c r="I8" s="437"/>
      <c r="J8" s="1508" t="s">
        <v>244</v>
      </c>
      <c r="K8" s="1509"/>
      <c r="L8" s="1509"/>
      <c r="M8" s="755"/>
      <c r="N8" s="755"/>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
      <c r="A9" s="437"/>
      <c r="B9" s="1505"/>
      <c r="C9" s="437"/>
      <c r="D9" s="791" t="s">
        <v>9</v>
      </c>
      <c r="E9" s="792" t="s">
        <v>10</v>
      </c>
      <c r="F9" s="496"/>
      <c r="G9" s="791" t="s">
        <v>9</v>
      </c>
      <c r="H9" s="1223" t="s">
        <v>10</v>
      </c>
      <c r="I9" s="437"/>
      <c r="J9" s="791" t="s">
        <v>9</v>
      </c>
      <c r="K9" s="792" t="s">
        <v>111</v>
      </c>
      <c r="L9" s="1224" t="s">
        <v>110</v>
      </c>
      <c r="M9" s="743"/>
      <c r="N9" s="743"/>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
      <c r="A10" s="322"/>
      <c r="B10" s="322"/>
      <c r="C10" s="322"/>
      <c r="D10" s="327"/>
      <c r="E10" s="327"/>
      <c r="F10" s="350"/>
      <c r="G10" s="322"/>
      <c r="H10" s="322"/>
      <c r="I10" s="322"/>
      <c r="J10" s="322"/>
      <c r="K10" s="322"/>
      <c r="L10" s="322"/>
      <c r="M10" s="548"/>
      <c r="N10" s="756"/>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
      <c r="A11" s="328"/>
      <c r="B11" s="757" t="s">
        <v>8</v>
      </c>
      <c r="C11" s="758"/>
      <c r="D11" s="759">
        <v>8568513</v>
      </c>
      <c r="E11" s="676">
        <v>17.840444022232926</v>
      </c>
      <c r="F11" s="350"/>
      <c r="G11" s="760">
        <v>1014321</v>
      </c>
      <c r="H11" s="761">
        <v>16.031753056369972</v>
      </c>
      <c r="I11" s="758"/>
      <c r="J11" s="762">
        <v>383373</v>
      </c>
      <c r="K11" s="763">
        <f>J11*100/D11</f>
        <v>4.4742069014775376</v>
      </c>
      <c r="L11" s="761">
        <f>J11*100/G11</f>
        <v>37.796023152433996</v>
      </c>
      <c r="M11" s="396"/>
      <c r="N11" s="396">
        <f>_xlfn.RANK.EQ(L11,L$11:L$31,0)</f>
        <v>1</v>
      </c>
      <c r="O11" s="396">
        <v>1</v>
      </c>
      <c r="P11" s="396">
        <f>MATCH(O11,N$11:N$31,0)</f>
        <v>1</v>
      </c>
      <c r="Q11" s="568" t="str">
        <f>INDEX(B$11:B$31,P11,1)</f>
        <v>Andalucía</v>
      </c>
      <c r="R11" s="764">
        <f>INDEX(L$11:L$31,P11,1)</f>
        <v>37.796023152433996</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
      <c r="A12" s="331"/>
      <c r="B12" s="765" t="s">
        <v>7</v>
      </c>
      <c r="C12" s="758"/>
      <c r="D12" s="766">
        <v>1339727</v>
      </c>
      <c r="E12" s="684">
        <v>2.7894366908907124</v>
      </c>
      <c r="F12" s="350"/>
      <c r="G12" s="767">
        <v>186533</v>
      </c>
      <c r="H12" s="768">
        <v>2.9482293996317339</v>
      </c>
      <c r="I12" s="758"/>
      <c r="J12" s="769">
        <v>51740</v>
      </c>
      <c r="K12" s="448">
        <f t="shared" ref="K12:K28" si="0">J12*100/D12</f>
        <v>3.8619808363942805</v>
      </c>
      <c r="L12" s="768">
        <f t="shared" ref="L12:L28" si="1">J12*100/G12</f>
        <v>27.737719331163923</v>
      </c>
      <c r="M12" s="396"/>
      <c r="N12" s="396">
        <f t="shared" ref="N12:N31" si="2">_xlfn.RANK.EQ(L12,L$11:L$31,0)</f>
        <v>13</v>
      </c>
      <c r="O12" s="396">
        <v>2</v>
      </c>
      <c r="P12" s="396">
        <f t="shared" ref="P12:P29" si="3">MATCH(O12,N$11:N$31,0)</f>
        <v>7</v>
      </c>
      <c r="Q12" s="568" t="str">
        <f t="shared" ref="Q12:Q29" si="4">INDEX(B$11:B$31,P12,1)</f>
        <v>Castilla y León</v>
      </c>
      <c r="R12" s="764">
        <f t="shared" ref="R12:R29" si="5">INDEX(L$11:L$31,P12,1)</f>
        <v>37.671696003788483</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
      <c r="A13" s="331"/>
      <c r="B13" s="765" t="s">
        <v>37</v>
      </c>
      <c r="C13" s="758"/>
      <c r="D13" s="766">
        <v>1005283</v>
      </c>
      <c r="E13" s="684">
        <v>2.0930930592043664</v>
      </c>
      <c r="F13" s="350"/>
      <c r="G13" s="767">
        <v>183865</v>
      </c>
      <c r="H13" s="768">
        <v>2.9060605821130245</v>
      </c>
      <c r="I13" s="758"/>
      <c r="J13" s="769">
        <v>41245</v>
      </c>
      <c r="K13" s="448">
        <f t="shared" si="0"/>
        <v>4.1028247767046695</v>
      </c>
      <c r="L13" s="768">
        <f t="shared" si="1"/>
        <v>22.432219291327876</v>
      </c>
      <c r="M13" s="396"/>
      <c r="N13" s="396">
        <f t="shared" si="2"/>
        <v>17</v>
      </c>
      <c r="O13" s="396">
        <v>3</v>
      </c>
      <c r="P13" s="396">
        <f>MATCH(O13,N$11:N$31,0)</f>
        <v>11</v>
      </c>
      <c r="Q13" s="568" t="str">
        <f t="shared" si="4"/>
        <v>Extremadura</v>
      </c>
      <c r="R13" s="764">
        <f t="shared" si="5"/>
        <v>37.586108398599677</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
      <c r="A14" s="331"/>
      <c r="B14" s="765" t="s">
        <v>38</v>
      </c>
      <c r="C14" s="758"/>
      <c r="D14" s="766">
        <v>1197261</v>
      </c>
      <c r="E14" s="684">
        <v>2.4928091782672928</v>
      </c>
      <c r="F14" s="350"/>
      <c r="G14" s="767">
        <v>122472</v>
      </c>
      <c r="H14" s="768">
        <v>1.9357194224705427</v>
      </c>
      <c r="I14" s="758"/>
      <c r="J14" s="769">
        <v>43453</v>
      </c>
      <c r="K14" s="448">
        <f t="shared" si="0"/>
        <v>3.6293673643424449</v>
      </c>
      <c r="L14" s="768">
        <f t="shared" si="1"/>
        <v>35.479946436736562</v>
      </c>
      <c r="M14" s="396"/>
      <c r="N14" s="396">
        <f t="shared" si="2"/>
        <v>4</v>
      </c>
      <c r="O14" s="396">
        <v>4</v>
      </c>
      <c r="P14" s="396">
        <f t="shared" si="3"/>
        <v>4</v>
      </c>
      <c r="Q14" s="568" t="str">
        <f t="shared" si="4"/>
        <v>Balears, Illes</v>
      </c>
      <c r="R14" s="764">
        <f t="shared" si="5"/>
        <v>35.479946436736562</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
      <c r="A15" s="331"/>
      <c r="B15" s="765" t="s">
        <v>6</v>
      </c>
      <c r="C15" s="758"/>
      <c r="D15" s="766">
        <v>2202048</v>
      </c>
      <c r="E15" s="684">
        <v>4.5848695191651077</v>
      </c>
      <c r="F15" s="350"/>
      <c r="G15" s="767">
        <v>253565</v>
      </c>
      <c r="H15" s="768">
        <v>4.0076972316835127</v>
      </c>
      <c r="I15" s="758"/>
      <c r="J15" s="769">
        <v>56541</v>
      </c>
      <c r="K15" s="448">
        <f t="shared" si="0"/>
        <v>2.5676552009765454</v>
      </c>
      <c r="L15" s="768">
        <f t="shared" si="1"/>
        <v>22.298424467099167</v>
      </c>
      <c r="M15" s="396"/>
      <c r="N15" s="396">
        <f t="shared" si="2"/>
        <v>18</v>
      </c>
      <c r="O15" s="396">
        <v>5</v>
      </c>
      <c r="P15" s="396">
        <f t="shared" si="3"/>
        <v>16</v>
      </c>
      <c r="Q15" s="568" t="str">
        <f t="shared" si="4"/>
        <v>País Vasco</v>
      </c>
      <c r="R15" s="764">
        <f t="shared" si="5"/>
        <v>35.420314569788509</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
      <c r="A16" s="331"/>
      <c r="B16" s="765" t="s">
        <v>5</v>
      </c>
      <c r="C16" s="758"/>
      <c r="D16" s="770">
        <v>588419</v>
      </c>
      <c r="E16" s="684">
        <v>1.225143292788174</v>
      </c>
      <c r="F16" s="350"/>
      <c r="G16" s="771">
        <v>99920</v>
      </c>
      <c r="H16" s="768">
        <v>1.579275954448826</v>
      </c>
      <c r="I16" s="758"/>
      <c r="J16" s="769">
        <v>23356</v>
      </c>
      <c r="K16" s="448">
        <f t="shared" si="0"/>
        <v>3.9692803937330372</v>
      </c>
      <c r="L16" s="768">
        <f t="shared" si="1"/>
        <v>23.374699759807847</v>
      </c>
      <c r="M16" s="396"/>
      <c r="N16" s="396">
        <f t="shared" si="2"/>
        <v>16</v>
      </c>
      <c r="O16" s="396">
        <v>6</v>
      </c>
      <c r="P16" s="396">
        <f t="shared" si="3"/>
        <v>17</v>
      </c>
      <c r="Q16" s="568" t="str">
        <f t="shared" si="4"/>
        <v>Rioja, La</v>
      </c>
      <c r="R16" s="772">
        <f t="shared" si="5"/>
        <v>35.198937104083136</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4" customFormat="1" ht="18" customHeight="1" x14ac:dyDescent="0.2">
      <c r="A17" s="450"/>
      <c r="B17" s="773" t="s">
        <v>4</v>
      </c>
      <c r="C17" s="758"/>
      <c r="D17" s="766">
        <v>2078534</v>
      </c>
      <c r="E17" s="684">
        <v>4.3277018399000964</v>
      </c>
      <c r="F17" s="350"/>
      <c r="G17" s="774">
        <v>409663</v>
      </c>
      <c r="H17" s="775">
        <v>6.4748891646053783</v>
      </c>
      <c r="I17" s="758"/>
      <c r="J17" s="776">
        <v>154327</v>
      </c>
      <c r="K17" s="587">
        <f t="shared" si="0"/>
        <v>7.4248003641027767</v>
      </c>
      <c r="L17" s="775">
        <f t="shared" si="1"/>
        <v>37.671696003788483</v>
      </c>
      <c r="M17" s="396"/>
      <c r="N17" s="396">
        <f t="shared" si="2"/>
        <v>2</v>
      </c>
      <c r="O17" s="396">
        <v>7</v>
      </c>
      <c r="P17" s="396">
        <f t="shared" si="3"/>
        <v>8</v>
      </c>
      <c r="Q17" s="568" t="str">
        <f t="shared" si="4"/>
        <v>Castilla - La Mancha</v>
      </c>
      <c r="R17" s="764">
        <f t="shared" si="5"/>
        <v>34.007402470326305</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4" customFormat="1" ht="18" customHeight="1" x14ac:dyDescent="0.2">
      <c r="A18" s="450"/>
      <c r="B18" s="773" t="s">
        <v>40</v>
      </c>
      <c r="C18" s="758"/>
      <c r="D18" s="766">
        <v>2380149</v>
      </c>
      <c r="E18" s="684">
        <v>4.9556924286715418</v>
      </c>
      <c r="F18" s="350"/>
      <c r="G18" s="774">
        <v>282068</v>
      </c>
      <c r="H18" s="775">
        <v>4.4581986581212121</v>
      </c>
      <c r="I18" s="758"/>
      <c r="J18" s="776">
        <v>95924</v>
      </c>
      <c r="K18" s="587">
        <f t="shared" si="0"/>
        <v>4.0301678592390644</v>
      </c>
      <c r="L18" s="775">
        <f t="shared" si="1"/>
        <v>34.007402470326305</v>
      </c>
      <c r="M18" s="396"/>
      <c r="N18" s="396">
        <f t="shared" si="2"/>
        <v>7</v>
      </c>
      <c r="O18" s="396">
        <v>8</v>
      </c>
      <c r="P18" s="396">
        <f t="shared" si="3"/>
        <v>9</v>
      </c>
      <c r="Q18" s="568" t="str">
        <f t="shared" si="4"/>
        <v>Cataluña</v>
      </c>
      <c r="R18" s="764">
        <f t="shared" si="5"/>
        <v>32.947976323080958</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4" customFormat="1" ht="18" customHeight="1" x14ac:dyDescent="0.2">
      <c r="A19" s="450"/>
      <c r="B19" s="773" t="s">
        <v>41</v>
      </c>
      <c r="C19" s="758"/>
      <c r="D19" s="766">
        <v>7909125</v>
      </c>
      <c r="E19" s="684">
        <v>16.467536645780079</v>
      </c>
      <c r="F19" s="350"/>
      <c r="G19" s="774">
        <v>1040507</v>
      </c>
      <c r="H19" s="775">
        <v>16.445633362046483</v>
      </c>
      <c r="I19" s="758"/>
      <c r="J19" s="776">
        <v>342826</v>
      </c>
      <c r="K19" s="587">
        <f t="shared" si="0"/>
        <v>4.3345629257345157</v>
      </c>
      <c r="L19" s="775">
        <f t="shared" si="1"/>
        <v>32.947976323080958</v>
      </c>
      <c r="M19" s="396"/>
      <c r="N19" s="396">
        <f t="shared" si="2"/>
        <v>8</v>
      </c>
      <c r="O19" s="396">
        <v>9</v>
      </c>
      <c r="P19" s="396">
        <f t="shared" si="3"/>
        <v>21</v>
      </c>
      <c r="Q19" s="568" t="str">
        <f>INDEX(B$11:B$31,P19,1)</f>
        <v>TOTAL</v>
      </c>
      <c r="R19" s="764">
        <f t="shared" si="5"/>
        <v>31.599854590284419</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4" customFormat="1" ht="18" customHeight="1" x14ac:dyDescent="0.2">
      <c r="A20" s="450"/>
      <c r="B20" s="773" t="s">
        <v>3</v>
      </c>
      <c r="C20" s="758"/>
      <c r="D20" s="766">
        <v>83039</v>
      </c>
      <c r="E20" s="684">
        <v>0.17289495051967593</v>
      </c>
      <c r="F20" s="350"/>
      <c r="G20" s="774">
        <v>644872</v>
      </c>
      <c r="H20" s="775">
        <v>10.192462402895551</v>
      </c>
      <c r="I20" s="758"/>
      <c r="J20" s="776">
        <v>196819</v>
      </c>
      <c r="K20" s="587">
        <f t="shared" si="0"/>
        <v>237.01995447922062</v>
      </c>
      <c r="L20" s="775">
        <f>J20*100/G20</f>
        <v>30.520630450694092</v>
      </c>
      <c r="M20" s="396"/>
      <c r="N20" s="396">
        <f t="shared" si="2"/>
        <v>11</v>
      </c>
      <c r="O20" s="396">
        <v>10</v>
      </c>
      <c r="P20" s="396">
        <f t="shared" si="3"/>
        <v>13</v>
      </c>
      <c r="Q20" s="568" t="str">
        <f t="shared" si="4"/>
        <v>Madrid, Comunidad de</v>
      </c>
      <c r="R20" s="764">
        <f t="shared" si="5"/>
        <v>31.546129538125424</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
      <c r="A21" s="331"/>
      <c r="B21" s="765" t="s">
        <v>2</v>
      </c>
      <c r="C21" s="758"/>
      <c r="D21" s="766">
        <v>5210600</v>
      </c>
      <c r="E21" s="684">
        <v>10.848955661530406</v>
      </c>
      <c r="F21" s="350"/>
      <c r="G21" s="767">
        <v>150537</v>
      </c>
      <c r="H21" s="768">
        <v>2.3792980820142406</v>
      </c>
      <c r="I21" s="758"/>
      <c r="J21" s="769">
        <v>56581</v>
      </c>
      <c r="K21" s="448">
        <f t="shared" si="0"/>
        <v>1.0858826238820865</v>
      </c>
      <c r="L21" s="768">
        <f t="shared" si="1"/>
        <v>37.586108398599677</v>
      </c>
      <c r="M21" s="396"/>
      <c r="N21" s="396">
        <f t="shared" si="2"/>
        <v>3</v>
      </c>
      <c r="O21" s="396">
        <v>11</v>
      </c>
      <c r="P21" s="396">
        <f t="shared" si="3"/>
        <v>10</v>
      </c>
      <c r="Q21" s="568" t="str">
        <f t="shared" si="4"/>
        <v>Comunitat Valenciana</v>
      </c>
      <c r="R21" s="764">
        <f t="shared" si="5"/>
        <v>30.520630450694092</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
      <c r="A22" s="331"/>
      <c r="B22" s="765" t="s">
        <v>35</v>
      </c>
      <c r="C22" s="758"/>
      <c r="D22" s="766">
        <v>1052523</v>
      </c>
      <c r="E22" s="684">
        <v>2.1914511495299904</v>
      </c>
      <c r="F22" s="350"/>
      <c r="G22" s="767">
        <v>469573</v>
      </c>
      <c r="H22" s="768">
        <v>7.4217909103122359</v>
      </c>
      <c r="I22" s="758"/>
      <c r="J22" s="769">
        <v>84355</v>
      </c>
      <c r="K22" s="448">
        <f t="shared" si="0"/>
        <v>8.0145517010079583</v>
      </c>
      <c r="L22" s="768">
        <f t="shared" si="1"/>
        <v>17.964193000875262</v>
      </c>
      <c r="M22" s="396"/>
      <c r="N22" s="396">
        <f t="shared" si="2"/>
        <v>19</v>
      </c>
      <c r="O22" s="396">
        <v>12</v>
      </c>
      <c r="P22" s="396">
        <f t="shared" si="3"/>
        <v>14</v>
      </c>
      <c r="Q22" s="568" t="str">
        <f t="shared" si="4"/>
        <v>Murcia, Región de</v>
      </c>
      <c r="R22" s="764">
        <f t="shared" si="5"/>
        <v>29.685447774647308</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
      <c r="A23" s="331"/>
      <c r="B23" s="765" t="s">
        <v>42</v>
      </c>
      <c r="C23" s="758"/>
      <c r="D23" s="766">
        <v>2702248</v>
      </c>
      <c r="E23" s="684">
        <v>5.6263326178288908</v>
      </c>
      <c r="F23" s="350"/>
      <c r="G23" s="767">
        <v>802837</v>
      </c>
      <c r="H23" s="768">
        <v>12.689163024838193</v>
      </c>
      <c r="I23" s="758"/>
      <c r="J23" s="769">
        <v>253264</v>
      </c>
      <c r="K23" s="448">
        <f t="shared" si="0"/>
        <v>9.372344803289705</v>
      </c>
      <c r="L23" s="768">
        <f t="shared" si="1"/>
        <v>31.546129538125424</v>
      </c>
      <c r="M23" s="396"/>
      <c r="N23" s="396">
        <f t="shared" si="2"/>
        <v>10</v>
      </c>
      <c r="O23" s="396">
        <v>13</v>
      </c>
      <c r="P23" s="396">
        <f t="shared" si="3"/>
        <v>2</v>
      </c>
      <c r="Q23" s="568" t="str">
        <f t="shared" si="4"/>
        <v>Aragón</v>
      </c>
      <c r="R23" s="764">
        <f t="shared" si="5"/>
        <v>27.737719331163923</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
      <c r="A24" s="331"/>
      <c r="B24" s="765" t="s">
        <v>43</v>
      </c>
      <c r="C24" s="758"/>
      <c r="D24" s="766">
        <v>6859914</v>
      </c>
      <c r="E24" s="684">
        <v>14.282981389458353</v>
      </c>
      <c r="F24" s="350"/>
      <c r="G24" s="767">
        <v>194149</v>
      </c>
      <c r="H24" s="768">
        <v>3.0686033554872409</v>
      </c>
      <c r="I24" s="758"/>
      <c r="J24" s="769">
        <v>57634</v>
      </c>
      <c r="K24" s="448">
        <f t="shared" si="0"/>
        <v>0.84015630516650797</v>
      </c>
      <c r="L24" s="768">
        <f>J24*100/G24</f>
        <v>29.685447774647308</v>
      </c>
      <c r="M24" s="396"/>
      <c r="N24" s="396">
        <f t="shared" si="2"/>
        <v>12</v>
      </c>
      <c r="O24" s="396">
        <v>14</v>
      </c>
      <c r="P24" s="396">
        <f t="shared" si="3"/>
        <v>18</v>
      </c>
      <c r="Q24" s="568" t="str">
        <f t="shared" si="4"/>
        <v>Ceuta y Melilla</v>
      </c>
      <c r="R24" s="764">
        <f t="shared" si="5"/>
        <v>26.319179507506316</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
      <c r="A25" s="331"/>
      <c r="B25" s="765" t="s">
        <v>44</v>
      </c>
      <c r="C25" s="758"/>
      <c r="D25" s="770">
        <v>85491</v>
      </c>
      <c r="E25" s="684">
        <v>0.17800024343835566</v>
      </c>
      <c r="F25" s="350"/>
      <c r="G25" s="771">
        <v>81351</v>
      </c>
      <c r="H25" s="768">
        <v>1.2857854100316899</v>
      </c>
      <c r="I25" s="758"/>
      <c r="J25" s="769">
        <v>21406</v>
      </c>
      <c r="K25" s="448">
        <f t="shared" si="0"/>
        <v>25.038892982887088</v>
      </c>
      <c r="L25" s="768">
        <f t="shared" si="1"/>
        <v>26.313136900591264</v>
      </c>
      <c r="M25" s="396"/>
      <c r="N25" s="396">
        <f t="shared" si="2"/>
        <v>15</v>
      </c>
      <c r="O25" s="396">
        <v>15</v>
      </c>
      <c r="P25" s="396">
        <f t="shared" si="3"/>
        <v>15</v>
      </c>
      <c r="Q25" s="568" t="str">
        <f t="shared" si="4"/>
        <v>Navarra, Comunidad Foral de</v>
      </c>
      <c r="R25" s="772">
        <f t="shared" si="5"/>
        <v>26.313136900591264</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
      <c r="A26" s="331"/>
      <c r="B26" s="765" t="s">
        <v>45</v>
      </c>
      <c r="C26" s="758"/>
      <c r="D26" s="770">
        <v>1552457</v>
      </c>
      <c r="E26" s="684">
        <v>3.2323604113600179</v>
      </c>
      <c r="F26" s="350"/>
      <c r="G26" s="771">
        <v>328385</v>
      </c>
      <c r="H26" s="768">
        <v>5.1902575490560219</v>
      </c>
      <c r="I26" s="758"/>
      <c r="J26" s="769">
        <v>116315</v>
      </c>
      <c r="K26" s="448">
        <f t="shared" si="0"/>
        <v>7.4923170174761689</v>
      </c>
      <c r="L26" s="768">
        <f t="shared" si="1"/>
        <v>35.420314569788509</v>
      </c>
      <c r="M26" s="396"/>
      <c r="N26" s="396">
        <f t="shared" si="2"/>
        <v>5</v>
      </c>
      <c r="O26" s="396">
        <v>16</v>
      </c>
      <c r="P26" s="396">
        <f t="shared" si="3"/>
        <v>6</v>
      </c>
      <c r="Q26" s="568" t="str">
        <f t="shared" si="4"/>
        <v>Cantabria</v>
      </c>
      <c r="R26" s="764">
        <f t="shared" si="5"/>
        <v>23.374699759807847</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
      <c r="A27" s="331"/>
      <c r="B27" s="765" t="s">
        <v>46</v>
      </c>
      <c r="C27" s="758"/>
      <c r="D27" s="770">
        <v>671746</v>
      </c>
      <c r="E27" s="686">
        <v>1.3986378861955253</v>
      </c>
      <c r="F27" s="350"/>
      <c r="G27" s="771">
        <v>42149</v>
      </c>
      <c r="H27" s="777">
        <v>0.66618196761472748</v>
      </c>
      <c r="I27" s="758"/>
      <c r="J27" s="769">
        <v>14836</v>
      </c>
      <c r="K27" s="448">
        <f t="shared" si="0"/>
        <v>2.2085728832028773</v>
      </c>
      <c r="L27" s="777">
        <f t="shared" si="1"/>
        <v>35.198937104083136</v>
      </c>
      <c r="M27" s="396"/>
      <c r="N27" s="396">
        <f t="shared" si="2"/>
        <v>6</v>
      </c>
      <c r="O27" s="396">
        <v>17</v>
      </c>
      <c r="P27" s="396">
        <f t="shared" si="3"/>
        <v>3</v>
      </c>
      <c r="Q27" s="568" t="str">
        <f t="shared" si="4"/>
        <v>Asturias, Principado de</v>
      </c>
      <c r="R27" s="764">
        <f t="shared" si="5"/>
        <v>22.432219291327876</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
      <c r="A28" s="331"/>
      <c r="B28" s="765" t="s">
        <v>1</v>
      </c>
      <c r="C28" s="758"/>
      <c r="D28" s="771">
        <v>2541509</v>
      </c>
      <c r="E28" s="777">
        <v>5.2916590132384913</v>
      </c>
      <c r="F28" s="328"/>
      <c r="G28" s="771">
        <v>20183</v>
      </c>
      <c r="H28" s="777">
        <v>0.31900046625941408</v>
      </c>
      <c r="I28" s="758"/>
      <c r="J28" s="769">
        <v>5312</v>
      </c>
      <c r="K28" s="448">
        <f t="shared" si="0"/>
        <v>0.20900968676483145</v>
      </c>
      <c r="L28" s="777">
        <f t="shared" si="1"/>
        <v>26.319179507506316</v>
      </c>
      <c r="M28" s="396"/>
      <c r="N28" s="396">
        <f t="shared" si="2"/>
        <v>14</v>
      </c>
      <c r="O28" s="396">
        <v>18</v>
      </c>
      <c r="P28" s="396">
        <f t="shared" si="3"/>
        <v>5</v>
      </c>
      <c r="Q28" s="568" t="str">
        <f t="shared" si="4"/>
        <v>Canarias</v>
      </c>
      <c r="R28" s="764">
        <f t="shared" si="5"/>
        <v>22.298424467099167</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
      <c r="A29" s="331"/>
      <c r="B29" s="745"/>
      <c r="C29" s="331"/>
      <c r="D29" s="778"/>
      <c r="E29" s="779"/>
      <c r="F29" s="322"/>
      <c r="G29" s="778"/>
      <c r="H29" s="779"/>
      <c r="I29" s="331"/>
      <c r="J29" s="778"/>
      <c r="K29" s="780"/>
      <c r="L29" s="779"/>
      <c r="M29" s="396"/>
      <c r="N29" s="396"/>
      <c r="O29" s="396">
        <v>19</v>
      </c>
      <c r="P29" s="396">
        <f t="shared" si="3"/>
        <v>12</v>
      </c>
      <c r="Q29" s="568" t="str">
        <f t="shared" si="4"/>
        <v>Galicia</v>
      </c>
      <c r="R29" s="764">
        <f t="shared" si="5"/>
        <v>17.964193000875262</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
      <c r="A30" s="331"/>
      <c r="B30" s="781"/>
      <c r="C30" s="781"/>
      <c r="D30" s="327"/>
      <c r="E30" s="438"/>
      <c r="F30" s="449"/>
      <c r="G30" s="781"/>
      <c r="H30" s="782"/>
      <c r="I30" s="781"/>
      <c r="J30" s="328"/>
      <c r="K30" s="328"/>
      <c r="L30" s="783"/>
      <c r="M30" s="784"/>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20" customFormat="1" ht="15.75" customHeight="1" x14ac:dyDescent="0.2">
      <c r="A31" s="329"/>
      <c r="B31" s="1262" t="s">
        <v>0</v>
      </c>
      <c r="C31" s="320"/>
      <c r="D31" s="1263">
        <f>SUM(D11:D28)</f>
        <v>48028586</v>
      </c>
      <c r="E31" s="1264">
        <f>SUM(E11:E28)</f>
        <v>100.00000000000003</v>
      </c>
      <c r="F31" s="591"/>
      <c r="G31" s="1263">
        <f>SUM(G11:G28)</f>
        <v>6326950</v>
      </c>
      <c r="H31" s="1264">
        <f>SUM(H11:H28)</f>
        <v>100.00000000000003</v>
      </c>
      <c r="I31" s="320"/>
      <c r="J31" s="1263">
        <f>SUM(J11:J30)</f>
        <v>1999307</v>
      </c>
      <c r="K31" s="1265">
        <f>J31*100/D31</f>
        <v>4.1627438292686776</v>
      </c>
      <c r="L31" s="1264">
        <f>J31*100/G31</f>
        <v>31.599854590284419</v>
      </c>
      <c r="M31" s="329"/>
      <c r="N31" s="329">
        <f t="shared" si="2"/>
        <v>9</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
      <c r="A32" s="328"/>
      <c r="B32" s="785"/>
      <c r="C32" s="322"/>
      <c r="D32" s="451"/>
      <c r="E32" s="451"/>
      <c r="F32" s="322"/>
      <c r="G32" s="748"/>
      <c r="H32" s="749"/>
      <c r="I32" s="322"/>
      <c r="J32" s="748"/>
      <c r="K32" s="748"/>
      <c r="L32" s="749"/>
      <c r="M32" s="786"/>
      <c r="N32" s="786"/>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7" customFormat="1" ht="15" customHeight="1" x14ac:dyDescent="0.25">
      <c r="A33" s="496"/>
      <c r="B33" s="1422" t="str">
        <f>'22solcasaadpot'!B32:M32</f>
        <v>(1) Cifras INE de población referidas al 01/01/2023. Real Decreto 1085/2023, de 5 de diciembre BOE 23.12.22.</v>
      </c>
      <c r="C33" s="1422"/>
      <c r="D33" s="1422"/>
      <c r="E33" s="1422"/>
      <c r="F33" s="1422"/>
      <c r="G33" s="1422"/>
      <c r="H33" s="1422"/>
      <c r="I33" s="1422"/>
      <c r="J33" s="1422"/>
      <c r="K33" s="1422"/>
      <c r="L33" s="1422"/>
      <c r="M33" s="1229"/>
      <c r="N33" s="1229"/>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
      <c r="B34" s="1423" t="str">
        <f>'22solcasaadpot'!B33:Q33</f>
        <v>(2) Cifras de Población Potencialmente Dependiente calculadas según lo explicado en la metodología</v>
      </c>
      <c r="C34" s="1423"/>
      <c r="D34" s="1423"/>
      <c r="E34" s="1423"/>
      <c r="F34" s="1423"/>
      <c r="G34" s="1423"/>
      <c r="H34" s="1423"/>
      <c r="I34" s="1423"/>
      <c r="J34" s="1423"/>
      <c r="K34" s="1423"/>
      <c r="L34" s="1423"/>
      <c r="P34" s="787"/>
      <c r="Q34" s="787"/>
      <c r="R34" s="787"/>
    </row>
    <row r="35" spans="1:260" ht="15" customHeight="1" x14ac:dyDescent="0.25">
      <c r="B35" s="397" t="s">
        <v>47</v>
      </c>
      <c r="M35" s="447"/>
      <c r="N35" s="360"/>
      <c r="O35" s="360"/>
      <c r="P35" s="360"/>
      <c r="Q35" s="361"/>
      <c r="R35" s="788"/>
      <c r="S35" s="329"/>
    </row>
    <row r="36" spans="1:260" x14ac:dyDescent="0.25">
      <c r="M36" s="447"/>
      <c r="N36" s="360"/>
      <c r="O36" s="360"/>
      <c r="P36" s="360"/>
      <c r="Q36" s="361"/>
      <c r="R36" s="788"/>
      <c r="S36" s="329"/>
    </row>
    <row r="37" spans="1:260" x14ac:dyDescent="0.25">
      <c r="M37" s="447"/>
      <c r="N37" s="360"/>
      <c r="O37" s="360"/>
      <c r="P37" s="360"/>
      <c r="Q37" s="361"/>
      <c r="R37" s="789"/>
      <c r="S37" s="329"/>
    </row>
    <row r="38" spans="1:260" x14ac:dyDescent="0.25">
      <c r="M38" s="447"/>
      <c r="N38" s="360"/>
      <c r="O38" s="360"/>
      <c r="P38" s="360"/>
      <c r="Q38" s="361"/>
      <c r="R38" s="788"/>
      <c r="S38" s="329"/>
    </row>
    <row r="39" spans="1:260" x14ac:dyDescent="0.25">
      <c r="M39" s="447"/>
      <c r="N39" s="360"/>
      <c r="O39" s="360"/>
      <c r="P39" s="360"/>
      <c r="Q39" s="361"/>
      <c r="R39" s="788"/>
      <c r="S39" s="329"/>
    </row>
    <row r="40" spans="1:260" x14ac:dyDescent="0.25">
      <c r="M40" s="447"/>
      <c r="N40" s="360"/>
      <c r="O40" s="360"/>
      <c r="P40" s="360"/>
      <c r="Q40" s="361"/>
      <c r="R40" s="788"/>
      <c r="S40" s="329"/>
    </row>
    <row r="41" spans="1:260" x14ac:dyDescent="0.25">
      <c r="M41" s="447"/>
      <c r="N41" s="360"/>
      <c r="O41" s="360"/>
      <c r="P41" s="360"/>
      <c r="Q41" s="361"/>
      <c r="R41" s="788"/>
      <c r="S41" s="329"/>
    </row>
    <row r="42" spans="1:260" x14ac:dyDescent="0.25">
      <c r="M42" s="447"/>
      <c r="N42" s="360"/>
      <c r="O42" s="360"/>
      <c r="P42" s="360"/>
      <c r="Q42" s="361"/>
      <c r="R42" s="788"/>
      <c r="S42" s="329"/>
    </row>
    <row r="43" spans="1:260" x14ac:dyDescent="0.25">
      <c r="M43" s="447"/>
      <c r="N43" s="360"/>
      <c r="O43" s="360"/>
      <c r="P43" s="360"/>
      <c r="Q43" s="361"/>
      <c r="R43" s="788"/>
      <c r="S43" s="329"/>
    </row>
    <row r="44" spans="1:260" x14ac:dyDescent="0.25">
      <c r="M44" s="447"/>
      <c r="N44" s="360"/>
      <c r="O44" s="360"/>
      <c r="P44" s="360"/>
      <c r="Q44" s="361"/>
      <c r="R44" s="789"/>
      <c r="S44" s="329"/>
    </row>
    <row r="45" spans="1:260" x14ac:dyDescent="0.25">
      <c r="M45" s="447"/>
      <c r="N45" s="360"/>
      <c r="O45" s="360"/>
      <c r="P45" s="360"/>
      <c r="Q45" s="361"/>
      <c r="R45" s="788"/>
      <c r="S45" s="329"/>
    </row>
    <row r="46" spans="1:260" x14ac:dyDescent="0.25">
      <c r="M46" s="447"/>
      <c r="N46" s="360"/>
      <c r="O46" s="360"/>
      <c r="P46" s="360"/>
      <c r="Q46" s="361"/>
      <c r="R46" s="788"/>
      <c r="S46" s="329"/>
    </row>
    <row r="47" spans="1:260" x14ac:dyDescent="0.25">
      <c r="M47" s="447"/>
      <c r="N47" s="360"/>
      <c r="O47" s="360"/>
      <c r="P47" s="360"/>
      <c r="Q47" s="361"/>
      <c r="R47" s="788"/>
      <c r="S47" s="329"/>
    </row>
    <row r="48" spans="1:260" x14ac:dyDescent="0.25">
      <c r="M48" s="447"/>
      <c r="N48" s="360"/>
      <c r="O48" s="360"/>
      <c r="P48" s="360"/>
      <c r="Q48" s="361"/>
      <c r="R48" s="788"/>
      <c r="S48" s="329"/>
    </row>
    <row r="49" spans="13:19" x14ac:dyDescent="0.25">
      <c r="M49" s="447"/>
      <c r="N49" s="360"/>
      <c r="O49" s="360"/>
      <c r="P49" s="360"/>
      <c r="Q49" s="361"/>
      <c r="R49" s="788"/>
      <c r="S49" s="329"/>
    </row>
    <row r="50" spans="13:19" x14ac:dyDescent="0.25">
      <c r="M50" s="447"/>
      <c r="N50" s="360"/>
      <c r="O50" s="360"/>
      <c r="P50" s="360"/>
      <c r="Q50" s="361"/>
      <c r="R50" s="789"/>
      <c r="S50" s="329"/>
    </row>
    <row r="51" spans="13:19" x14ac:dyDescent="0.25">
      <c r="M51" s="447"/>
      <c r="N51" s="360"/>
      <c r="O51" s="360"/>
      <c r="P51" s="360"/>
      <c r="Q51" s="361"/>
      <c r="R51" s="788"/>
      <c r="S51" s="329"/>
    </row>
    <row r="52" spans="13:19" x14ac:dyDescent="0.25">
      <c r="M52" s="447"/>
      <c r="N52" s="360"/>
      <c r="O52" s="360"/>
      <c r="P52" s="360"/>
      <c r="Q52" s="361"/>
      <c r="R52" s="788"/>
      <c r="S52" s="329"/>
    </row>
    <row r="53" spans="13:19" x14ac:dyDescent="0.25">
      <c r="M53" s="447"/>
      <c r="N53" s="329"/>
      <c r="O53" s="329"/>
      <c r="P53" s="360"/>
      <c r="Q53" s="361"/>
      <c r="R53" s="788"/>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8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9"/>
      <c r="C2" s="1379"/>
    </row>
    <row r="3" spans="1:53" s="345" customFormat="1" ht="4.5" customHeight="1" x14ac:dyDescent="0.2">
      <c r="B3" s="1380"/>
      <c r="C3" s="1380"/>
    </row>
    <row r="4" spans="1:53" s="345" customFormat="1" ht="17.25" customHeight="1" x14ac:dyDescent="0.2">
      <c r="A4" s="1381" t="s">
        <v>403</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row>
    <row r="5" spans="1:53" s="345" customFormat="1" ht="17.25" customHeight="1" x14ac:dyDescent="0.2">
      <c r="B5" s="1382" t="str">
        <f>porsaad!$B$6</f>
        <v>Situación a 30 de septiembre de 2024</v>
      </c>
      <c r="C5" s="1382"/>
      <c r="D5" s="1382"/>
      <c r="E5" s="1382"/>
      <c r="F5" s="1382"/>
      <c r="G5" s="1382"/>
      <c r="H5" s="1382"/>
      <c r="I5" s="1382"/>
      <c r="J5" s="1382"/>
      <c r="K5" s="1382"/>
      <c r="L5" s="1382"/>
      <c r="M5" s="1382"/>
      <c r="N5" s="1382"/>
      <c r="O5" s="1382"/>
      <c r="P5" s="1382"/>
      <c r="Q5" s="1382"/>
      <c r="R5" s="1382"/>
      <c r="S5" s="1382"/>
      <c r="T5" s="1382"/>
      <c r="U5" s="1382"/>
      <c r="V5" s="1382"/>
      <c r="W5" s="1382"/>
      <c r="X5" s="1382"/>
      <c r="Y5" s="1382"/>
      <c r="Z5" s="1382"/>
      <c r="AA5" s="1382"/>
      <c r="AB5" s="1382"/>
      <c r="AC5" s="1382"/>
    </row>
    <row r="6" spans="1:53" s="345" customFormat="1" ht="6" customHeight="1" x14ac:dyDescent="0.2"/>
    <row r="7" spans="1:53" s="322" customFormat="1" ht="12.75" customHeight="1" x14ac:dyDescent="0.2">
      <c r="A7" s="316"/>
      <c r="B7" s="1383" t="s">
        <v>12</v>
      </c>
      <c r="C7" s="317"/>
      <c r="D7" s="1386" t="s">
        <v>244</v>
      </c>
      <c r="E7" s="1387"/>
      <c r="F7" s="1387"/>
      <c r="G7" s="1387"/>
      <c r="H7" s="1387"/>
      <c r="I7" s="318"/>
      <c r="J7" s="1390"/>
      <c r="K7" s="1390"/>
      <c r="L7" s="1390"/>
      <c r="M7" s="1390"/>
      <c r="N7" s="1390"/>
      <c r="O7" s="1390"/>
      <c r="P7" s="318"/>
      <c r="Q7" s="1390"/>
      <c r="R7" s="1390"/>
      <c r="S7" s="1390"/>
      <c r="T7" s="1390"/>
      <c r="U7" s="1390"/>
      <c r="V7" s="1390"/>
      <c r="W7" s="318"/>
      <c r="X7" s="1390"/>
      <c r="Y7" s="1390"/>
      <c r="Z7" s="1390"/>
      <c r="AA7" s="1390"/>
      <c r="AB7" s="1390"/>
      <c r="AC7" s="1391"/>
      <c r="AD7" s="319"/>
      <c r="AE7" s="319"/>
      <c r="AF7" s="320"/>
      <c r="AG7" s="320"/>
      <c r="AH7" s="320"/>
      <c r="AI7" s="320"/>
      <c r="AJ7" s="320"/>
      <c r="AK7" s="320"/>
      <c r="AL7" s="321"/>
    </row>
    <row r="8" spans="1:53" s="322" customFormat="1" ht="33.75" customHeight="1" x14ac:dyDescent="0.2">
      <c r="A8" s="316"/>
      <c r="B8" s="1384"/>
      <c r="C8" s="317"/>
      <c r="D8" s="1388"/>
      <c r="E8" s="1389"/>
      <c r="F8" s="1389"/>
      <c r="G8" s="1389"/>
      <c r="H8" s="1389"/>
      <c r="I8" s="323"/>
      <c r="J8" s="1392" t="s">
        <v>176</v>
      </c>
      <c r="K8" s="1393"/>
      <c r="L8" s="1393"/>
      <c r="M8" s="1393"/>
      <c r="N8" s="1393"/>
      <c r="O8" s="1394"/>
      <c r="P8" s="317"/>
      <c r="Q8" s="1392" t="s">
        <v>177</v>
      </c>
      <c r="R8" s="1393"/>
      <c r="S8" s="1393"/>
      <c r="T8" s="1393"/>
      <c r="U8" s="1393"/>
      <c r="V8" s="1394"/>
      <c r="W8" s="317"/>
      <c r="X8" s="1392" t="s">
        <v>178</v>
      </c>
      <c r="Y8" s="1393"/>
      <c r="Z8" s="1393"/>
      <c r="AA8" s="1393"/>
      <c r="AB8" s="1393"/>
      <c r="AC8" s="1394"/>
      <c r="AD8" s="319"/>
      <c r="AE8" s="319"/>
      <c r="AF8" s="320"/>
      <c r="AG8" s="320"/>
      <c r="AH8" s="320"/>
      <c r="AI8" s="320"/>
      <c r="AJ8" s="320"/>
      <c r="AK8" s="320"/>
      <c r="AL8" s="321"/>
    </row>
    <row r="9" spans="1:53" s="322" customFormat="1" ht="21.75" customHeight="1" x14ac:dyDescent="0.2">
      <c r="A9" s="316"/>
      <c r="B9" s="1384"/>
      <c r="C9" s="317"/>
      <c r="D9" s="1395" t="s">
        <v>9</v>
      </c>
      <c r="E9" s="1397" t="s">
        <v>24</v>
      </c>
      <c r="F9" s="1398"/>
      <c r="G9" s="1397" t="s">
        <v>23</v>
      </c>
      <c r="H9" s="1399"/>
      <c r="I9" s="323"/>
      <c r="J9" s="1400" t="s">
        <v>9</v>
      </c>
      <c r="K9" s="1403" t="s">
        <v>220</v>
      </c>
      <c r="L9" s="1405" t="s">
        <v>24</v>
      </c>
      <c r="M9" s="1406"/>
      <c r="N9" s="1401" t="s">
        <v>23</v>
      </c>
      <c r="O9" s="1402"/>
      <c r="P9" s="317"/>
      <c r="Q9" s="1400" t="s">
        <v>9</v>
      </c>
      <c r="R9" s="1403" t="s">
        <v>220</v>
      </c>
      <c r="S9" s="1405" t="s">
        <v>24</v>
      </c>
      <c r="T9" s="1406"/>
      <c r="U9" s="1401" t="s">
        <v>23</v>
      </c>
      <c r="V9" s="1402"/>
      <c r="W9" s="317"/>
      <c r="X9" s="1400" t="s">
        <v>9</v>
      </c>
      <c r="Y9" s="1403" t="s">
        <v>220</v>
      </c>
      <c r="Z9" s="1405" t="s">
        <v>24</v>
      </c>
      <c r="AA9" s="1406"/>
      <c r="AB9" s="1401" t="s">
        <v>23</v>
      </c>
      <c r="AC9" s="1402"/>
      <c r="AD9" s="319"/>
      <c r="AE9" s="319"/>
      <c r="AF9" s="320"/>
      <c r="AG9" s="320"/>
      <c r="AH9" s="320"/>
      <c r="AI9" s="320"/>
      <c r="AJ9" s="320"/>
      <c r="AK9" s="320"/>
      <c r="AL9" s="321"/>
    </row>
    <row r="10" spans="1:53" s="322" customFormat="1" ht="36.75" customHeight="1" x14ac:dyDescent="0.2">
      <c r="A10" s="316"/>
      <c r="B10" s="1385"/>
      <c r="C10" s="317"/>
      <c r="D10" s="1396"/>
      <c r="E10" s="407" t="s">
        <v>9</v>
      </c>
      <c r="F10" s="403" t="s">
        <v>220</v>
      </c>
      <c r="G10" s="406" t="s">
        <v>9</v>
      </c>
      <c r="H10" s="888" t="s">
        <v>220</v>
      </c>
      <c r="I10" s="346"/>
      <c r="J10" s="1396"/>
      <c r="K10" s="1404"/>
      <c r="L10" s="404" t="s">
        <v>9</v>
      </c>
      <c r="M10" s="403" t="s">
        <v>221</v>
      </c>
      <c r="N10" s="407" t="s">
        <v>9</v>
      </c>
      <c r="O10" s="402" t="s">
        <v>221</v>
      </c>
      <c r="P10" s="347"/>
      <c r="Q10" s="1396"/>
      <c r="R10" s="1404"/>
      <c r="S10" s="404" t="s">
        <v>9</v>
      </c>
      <c r="T10" s="403" t="s">
        <v>221</v>
      </c>
      <c r="U10" s="407" t="s">
        <v>9</v>
      </c>
      <c r="V10" s="402" t="s">
        <v>221</v>
      </c>
      <c r="W10" s="347"/>
      <c r="X10" s="1396"/>
      <c r="Y10" s="1404"/>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383373</v>
      </c>
      <c r="E12" s="352">
        <f>L12+S12+Z12</f>
        <v>239210</v>
      </c>
      <c r="F12" s="353">
        <f>E12/$D12*100</f>
        <v>62.396152050353052</v>
      </c>
      <c r="G12" s="352">
        <f>N12+U12+AB12</f>
        <v>144163</v>
      </c>
      <c r="H12" s="354">
        <f>G12/$D12*100</f>
        <v>37.603847949646948</v>
      </c>
      <c r="I12" s="350"/>
      <c r="J12" s="355">
        <v>112627</v>
      </c>
      <c r="K12" s="356">
        <v>29.377916546026977</v>
      </c>
      <c r="L12" s="357">
        <v>47275</v>
      </c>
      <c r="M12" s="353">
        <v>41.974837294787221</v>
      </c>
      <c r="N12" s="357">
        <v>65352</v>
      </c>
      <c r="O12" s="358">
        <v>58.025162705212786</v>
      </c>
      <c r="P12" s="350"/>
      <c r="Q12" s="355">
        <v>89366</v>
      </c>
      <c r="R12" s="356">
        <v>23.310457439621466</v>
      </c>
      <c r="S12" s="357">
        <v>59343</v>
      </c>
      <c r="T12" s="353">
        <v>66.404449119351881</v>
      </c>
      <c r="U12" s="357">
        <v>30023</v>
      </c>
      <c r="V12" s="358">
        <v>33.595550880648126</v>
      </c>
      <c r="W12" s="350"/>
      <c r="X12" s="355">
        <v>181380</v>
      </c>
      <c r="Y12" s="356">
        <v>47.31162601435156</v>
      </c>
      <c r="Z12" s="357">
        <v>132592</v>
      </c>
      <c r="AA12" s="353">
        <v>73.101775278421002</v>
      </c>
      <c r="AB12" s="357">
        <v>48788</v>
      </c>
      <c r="AC12" s="358">
        <f t="shared" ref="AC12:AC29" si="0">AB12/$X12*100</f>
        <v>26.898224721579005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51740</v>
      </c>
      <c r="E13" s="365">
        <f t="shared" ref="E13:E29" si="2">L13+S13+Z13</f>
        <v>33266</v>
      </c>
      <c r="F13" s="366">
        <f t="shared" ref="F13:H29" si="3">E13/$D13*100</f>
        <v>64.294549671434098</v>
      </c>
      <c r="G13" s="365">
        <f t="shared" ref="G13:G29" si="4">N13+U13+AB13</f>
        <v>18474</v>
      </c>
      <c r="H13" s="367">
        <f t="shared" si="3"/>
        <v>35.70545032856591</v>
      </c>
      <c r="I13" s="350"/>
      <c r="J13" s="368">
        <v>10265</v>
      </c>
      <c r="K13" s="369">
        <v>19.839582528024739</v>
      </c>
      <c r="L13" s="370">
        <v>4388</v>
      </c>
      <c r="M13" s="371">
        <v>42.747199220652703</v>
      </c>
      <c r="N13" s="370">
        <v>5877</v>
      </c>
      <c r="O13" s="372">
        <v>57.252800779347304</v>
      </c>
      <c r="P13" s="350"/>
      <c r="Q13" s="368">
        <v>9995</v>
      </c>
      <c r="R13" s="369">
        <v>19.317742558948588</v>
      </c>
      <c r="S13" s="370">
        <v>6162</v>
      </c>
      <c r="T13" s="371">
        <v>61.650825412706354</v>
      </c>
      <c r="U13" s="370">
        <v>3833</v>
      </c>
      <c r="V13" s="372">
        <v>38.349174587293646</v>
      </c>
      <c r="W13" s="350"/>
      <c r="X13" s="368">
        <v>31480</v>
      </c>
      <c r="Y13" s="369">
        <v>60.84267491302667</v>
      </c>
      <c r="Z13" s="370">
        <v>22716</v>
      </c>
      <c r="AA13" s="371">
        <v>72.160101651842439</v>
      </c>
      <c r="AB13" s="370">
        <v>8764</v>
      </c>
      <c r="AC13" s="372">
        <f t="shared" si="0"/>
        <v>27.839898348157561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41245</v>
      </c>
      <c r="E14" s="365">
        <f t="shared" si="2"/>
        <v>26664</v>
      </c>
      <c r="F14" s="366">
        <f t="shared" si="3"/>
        <v>64.647836101345618</v>
      </c>
      <c r="G14" s="365">
        <f t="shared" si="4"/>
        <v>14581</v>
      </c>
      <c r="H14" s="367">
        <f t="shared" si="3"/>
        <v>35.352163898654382</v>
      </c>
      <c r="I14" s="350"/>
      <c r="J14" s="368">
        <v>9605</v>
      </c>
      <c r="K14" s="369">
        <v>23.287671232876711</v>
      </c>
      <c r="L14" s="370">
        <v>4024</v>
      </c>
      <c r="M14" s="371">
        <v>41.894846434148882</v>
      </c>
      <c r="N14" s="370">
        <v>5581</v>
      </c>
      <c r="O14" s="372">
        <v>58.105153565851118</v>
      </c>
      <c r="P14" s="350"/>
      <c r="Q14" s="368">
        <v>8964</v>
      </c>
      <c r="R14" s="369">
        <v>21.733543459813312</v>
      </c>
      <c r="S14" s="370">
        <v>5458</v>
      </c>
      <c r="T14" s="371">
        <v>60.887996430165103</v>
      </c>
      <c r="U14" s="370">
        <v>3506</v>
      </c>
      <c r="V14" s="372">
        <v>39.112003569834897</v>
      </c>
      <c r="W14" s="350"/>
      <c r="X14" s="368">
        <v>22676</v>
      </c>
      <c r="Y14" s="369">
        <v>54.978785307309977</v>
      </c>
      <c r="Z14" s="370">
        <v>17182</v>
      </c>
      <c r="AA14" s="371">
        <v>75.771741047803843</v>
      </c>
      <c r="AB14" s="370">
        <v>5494</v>
      </c>
      <c r="AC14" s="372">
        <f t="shared" si="0"/>
        <v>24.228258952196153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43453</v>
      </c>
      <c r="E15" s="365">
        <f t="shared" si="2"/>
        <v>26455</v>
      </c>
      <c r="F15" s="366">
        <f t="shared" si="3"/>
        <v>60.881872367845716</v>
      </c>
      <c r="G15" s="365">
        <f t="shared" si="4"/>
        <v>16998</v>
      </c>
      <c r="H15" s="367">
        <f t="shared" si="3"/>
        <v>39.118127632154284</v>
      </c>
      <c r="I15" s="350"/>
      <c r="J15" s="368">
        <v>12331</v>
      </c>
      <c r="K15" s="369">
        <v>28.377787494534324</v>
      </c>
      <c r="L15" s="370">
        <v>5345</v>
      </c>
      <c r="M15" s="371">
        <v>43.346038439704806</v>
      </c>
      <c r="N15" s="370">
        <v>6986</v>
      </c>
      <c r="O15" s="372">
        <v>56.653961560295194</v>
      </c>
      <c r="P15" s="350"/>
      <c r="Q15" s="368">
        <v>10116</v>
      </c>
      <c r="R15" s="369">
        <v>23.280325869330081</v>
      </c>
      <c r="S15" s="370">
        <v>6060</v>
      </c>
      <c r="T15" s="371">
        <v>59.905100830367729</v>
      </c>
      <c r="U15" s="370">
        <v>4056</v>
      </c>
      <c r="V15" s="372">
        <v>40.094899169632264</v>
      </c>
      <c r="W15" s="350"/>
      <c r="X15" s="368">
        <v>21006</v>
      </c>
      <c r="Y15" s="369">
        <v>48.341886636135598</v>
      </c>
      <c r="Z15" s="370">
        <v>15050</v>
      </c>
      <c r="AA15" s="371">
        <v>71.646196324859574</v>
      </c>
      <c r="AB15" s="370">
        <v>5956</v>
      </c>
      <c r="AC15" s="372">
        <f t="shared" si="0"/>
        <v>28.353803675140437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56541</v>
      </c>
      <c r="E16" s="365">
        <f t="shared" si="2"/>
        <v>33111</v>
      </c>
      <c r="F16" s="366">
        <f t="shared" si="3"/>
        <v>58.561044198015601</v>
      </c>
      <c r="G16" s="365">
        <f t="shared" si="4"/>
        <v>23430</v>
      </c>
      <c r="H16" s="367">
        <f t="shared" si="3"/>
        <v>41.438955801984399</v>
      </c>
      <c r="I16" s="350"/>
      <c r="J16" s="368">
        <v>21096</v>
      </c>
      <c r="K16" s="369">
        <v>37.310977874462779</v>
      </c>
      <c r="L16" s="370">
        <v>8658</v>
      </c>
      <c r="M16" s="371">
        <v>41.040955631399321</v>
      </c>
      <c r="N16" s="370">
        <v>12438</v>
      </c>
      <c r="O16" s="372">
        <v>58.959044368600679</v>
      </c>
      <c r="P16" s="350"/>
      <c r="Q16" s="368">
        <v>12191</v>
      </c>
      <c r="R16" s="369">
        <v>21.561344864788385</v>
      </c>
      <c r="S16" s="370">
        <v>7389</v>
      </c>
      <c r="T16" s="371">
        <v>60.610286276761549</v>
      </c>
      <c r="U16" s="370">
        <v>4802</v>
      </c>
      <c r="V16" s="372">
        <v>39.389713723238458</v>
      </c>
      <c r="W16" s="350"/>
      <c r="X16" s="368">
        <v>23254</v>
      </c>
      <c r="Y16" s="369">
        <v>41.127677260748833</v>
      </c>
      <c r="Z16" s="370">
        <v>17064</v>
      </c>
      <c r="AA16" s="371">
        <v>73.380923712049537</v>
      </c>
      <c r="AB16" s="370">
        <v>6190</v>
      </c>
      <c r="AC16" s="372">
        <f t="shared" si="0"/>
        <v>26.61907628795046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23356</v>
      </c>
      <c r="E17" s="375">
        <f t="shared" si="2"/>
        <v>14428</v>
      </c>
      <c r="F17" s="376">
        <f t="shared" si="3"/>
        <v>61.774276417194727</v>
      </c>
      <c r="G17" s="375">
        <f t="shared" si="4"/>
        <v>8928</v>
      </c>
      <c r="H17" s="367">
        <f t="shared" si="3"/>
        <v>38.22572358280528</v>
      </c>
      <c r="I17" s="350"/>
      <c r="J17" s="377">
        <v>6443</v>
      </c>
      <c r="K17" s="378">
        <v>27.586059256722038</v>
      </c>
      <c r="L17" s="375">
        <v>2728</v>
      </c>
      <c r="M17" s="376">
        <v>42.340524600341453</v>
      </c>
      <c r="N17" s="375">
        <v>3715</v>
      </c>
      <c r="O17" s="372">
        <v>57.659475399658547</v>
      </c>
      <c r="P17" s="350"/>
      <c r="Q17" s="377">
        <v>4979</v>
      </c>
      <c r="R17" s="378">
        <v>21.31786264771365</v>
      </c>
      <c r="S17" s="375">
        <v>2836</v>
      </c>
      <c r="T17" s="376">
        <v>56.959228760795341</v>
      </c>
      <c r="U17" s="375">
        <v>2143</v>
      </c>
      <c r="V17" s="372">
        <v>43.040771239204659</v>
      </c>
      <c r="W17" s="350"/>
      <c r="X17" s="377">
        <v>11934</v>
      </c>
      <c r="Y17" s="378">
        <v>51.096078095564309</v>
      </c>
      <c r="Z17" s="375">
        <v>8864</v>
      </c>
      <c r="AA17" s="376">
        <v>74.2751801575331</v>
      </c>
      <c r="AB17" s="375">
        <v>3070</v>
      </c>
      <c r="AC17" s="372">
        <f t="shared" si="0"/>
        <v>25.7248198424669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154327</v>
      </c>
      <c r="E18" s="365">
        <f t="shared" si="2"/>
        <v>96333</v>
      </c>
      <c r="F18" s="366">
        <f t="shared" si="3"/>
        <v>62.421352064123582</v>
      </c>
      <c r="G18" s="365">
        <f t="shared" si="4"/>
        <v>57994</v>
      </c>
      <c r="H18" s="367">
        <f t="shared" si="3"/>
        <v>37.578647935876418</v>
      </c>
      <c r="I18" s="350"/>
      <c r="J18" s="368">
        <v>31586</v>
      </c>
      <c r="K18" s="369">
        <v>20.466930608383496</v>
      </c>
      <c r="L18" s="370">
        <v>13331</v>
      </c>
      <c r="M18" s="371">
        <v>42.205407459000824</v>
      </c>
      <c r="N18" s="370">
        <v>18255</v>
      </c>
      <c r="O18" s="372">
        <v>57.794592540999176</v>
      </c>
      <c r="P18" s="350"/>
      <c r="Q18" s="368">
        <v>27903</v>
      </c>
      <c r="R18" s="369">
        <v>18.080439586073727</v>
      </c>
      <c r="S18" s="370">
        <v>16132</v>
      </c>
      <c r="T18" s="371">
        <v>57.814571909830484</v>
      </c>
      <c r="U18" s="370">
        <v>11771</v>
      </c>
      <c r="V18" s="372">
        <v>42.185428090169516</v>
      </c>
      <c r="W18" s="350"/>
      <c r="X18" s="368">
        <v>94838</v>
      </c>
      <c r="Y18" s="369">
        <v>61.452629805542777</v>
      </c>
      <c r="Z18" s="370">
        <v>66870</v>
      </c>
      <c r="AA18" s="371">
        <v>70.50971129715937</v>
      </c>
      <c r="AB18" s="370">
        <v>27968</v>
      </c>
      <c r="AC18" s="372">
        <f t="shared" si="0"/>
        <v>29.490288702840633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95924</v>
      </c>
      <c r="E19" s="365">
        <f t="shared" si="2"/>
        <v>60065</v>
      </c>
      <c r="F19" s="366">
        <f t="shared" si="3"/>
        <v>62.617280346941328</v>
      </c>
      <c r="G19" s="365">
        <f t="shared" si="4"/>
        <v>35859</v>
      </c>
      <c r="H19" s="367">
        <f t="shared" si="3"/>
        <v>37.382719653058672</v>
      </c>
      <c r="I19" s="350"/>
      <c r="J19" s="368">
        <v>22368</v>
      </c>
      <c r="K19" s="369">
        <v>23.318460447854552</v>
      </c>
      <c r="L19" s="370">
        <v>9458</v>
      </c>
      <c r="M19" s="371">
        <v>42.283619456366239</v>
      </c>
      <c r="N19" s="370">
        <v>12910</v>
      </c>
      <c r="O19" s="372">
        <v>57.716380543633761</v>
      </c>
      <c r="P19" s="350"/>
      <c r="Q19" s="368">
        <v>18738</v>
      </c>
      <c r="R19" s="369">
        <v>19.534214586547684</v>
      </c>
      <c r="S19" s="370">
        <v>11737</v>
      </c>
      <c r="T19" s="371">
        <v>62.637421282954421</v>
      </c>
      <c r="U19" s="370">
        <v>7001</v>
      </c>
      <c r="V19" s="372">
        <v>37.362578717045572</v>
      </c>
      <c r="W19" s="350"/>
      <c r="X19" s="368">
        <v>54818</v>
      </c>
      <c r="Y19" s="369">
        <v>57.147324965597768</v>
      </c>
      <c r="Z19" s="370">
        <v>38870</v>
      </c>
      <c r="AA19" s="371">
        <v>70.907366193586057</v>
      </c>
      <c r="AB19" s="370">
        <v>15948</v>
      </c>
      <c r="AC19" s="372">
        <f t="shared" si="0"/>
        <v>29.092633806413954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342826</v>
      </c>
      <c r="E20" s="365">
        <f t="shared" si="2"/>
        <v>215732</v>
      </c>
      <c r="F20" s="366">
        <f t="shared" si="3"/>
        <v>62.927549252390428</v>
      </c>
      <c r="G20" s="365">
        <f t="shared" si="4"/>
        <v>127094</v>
      </c>
      <c r="H20" s="367">
        <f t="shared" si="3"/>
        <v>37.072450747609572</v>
      </c>
      <c r="I20" s="350"/>
      <c r="J20" s="368">
        <v>86636</v>
      </c>
      <c r="K20" s="369">
        <v>25.271128794198805</v>
      </c>
      <c r="L20" s="370">
        <v>38078</v>
      </c>
      <c r="M20" s="371">
        <v>43.951705988272771</v>
      </c>
      <c r="N20" s="370">
        <v>48558</v>
      </c>
      <c r="O20" s="372">
        <v>56.048294011727229</v>
      </c>
      <c r="P20" s="350"/>
      <c r="Q20" s="368">
        <v>76683</v>
      </c>
      <c r="R20" s="369">
        <v>22.367906751529929</v>
      </c>
      <c r="S20" s="370">
        <v>48275</v>
      </c>
      <c r="T20" s="371">
        <v>62.953979369612554</v>
      </c>
      <c r="U20" s="370">
        <v>28408</v>
      </c>
      <c r="V20" s="372">
        <v>37.046020630387439</v>
      </c>
      <c r="W20" s="350"/>
      <c r="X20" s="368">
        <v>179507</v>
      </c>
      <c r="Y20" s="369">
        <v>52.360964454271262</v>
      </c>
      <c r="Z20" s="370">
        <v>129379</v>
      </c>
      <c r="AA20" s="371">
        <v>72.074626616232237</v>
      </c>
      <c r="AB20" s="370">
        <v>50128</v>
      </c>
      <c r="AC20" s="372">
        <f t="shared" si="0"/>
        <v>27.925373383767766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196819</v>
      </c>
      <c r="E21" s="365">
        <f t="shared" si="2"/>
        <v>121888</v>
      </c>
      <c r="F21" s="366">
        <f t="shared" si="3"/>
        <v>61.928980433799588</v>
      </c>
      <c r="G21" s="365">
        <f t="shared" si="4"/>
        <v>74931</v>
      </c>
      <c r="H21" s="367">
        <f t="shared" si="3"/>
        <v>38.07101956620042</v>
      </c>
      <c r="I21" s="350"/>
      <c r="J21" s="368">
        <v>53026</v>
      </c>
      <c r="K21" s="369">
        <v>26.941504631158576</v>
      </c>
      <c r="L21" s="370">
        <v>21687</v>
      </c>
      <c r="M21" s="371">
        <v>40.898804360125226</v>
      </c>
      <c r="N21" s="370">
        <v>31339</v>
      </c>
      <c r="O21" s="372">
        <v>59.101195639874781</v>
      </c>
      <c r="P21" s="350"/>
      <c r="Q21" s="368">
        <v>42300</v>
      </c>
      <c r="R21" s="369">
        <v>21.491827516652357</v>
      </c>
      <c r="S21" s="370">
        <v>26168</v>
      </c>
      <c r="T21" s="371">
        <v>61.862884160756501</v>
      </c>
      <c r="U21" s="370">
        <v>16132</v>
      </c>
      <c r="V21" s="372">
        <v>38.137115839243499</v>
      </c>
      <c r="W21" s="350"/>
      <c r="X21" s="368">
        <v>101493</v>
      </c>
      <c r="Y21" s="369">
        <v>51.566667852189063</v>
      </c>
      <c r="Z21" s="370">
        <v>74033</v>
      </c>
      <c r="AA21" s="371">
        <v>72.943946873183378</v>
      </c>
      <c r="AB21" s="370">
        <v>27460</v>
      </c>
      <c r="AC21" s="372">
        <f t="shared" si="0"/>
        <v>27.056053126816625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56581</v>
      </c>
      <c r="E22" s="365">
        <f t="shared" si="2"/>
        <v>35891</v>
      </c>
      <c r="F22" s="366">
        <f t="shared" si="3"/>
        <v>63.432954525370711</v>
      </c>
      <c r="G22" s="365">
        <f t="shared" si="4"/>
        <v>20690</v>
      </c>
      <c r="H22" s="367">
        <f t="shared" si="3"/>
        <v>36.567045474629296</v>
      </c>
      <c r="I22" s="350"/>
      <c r="J22" s="368">
        <v>13196</v>
      </c>
      <c r="K22" s="369">
        <v>23.32231667874375</v>
      </c>
      <c r="L22" s="370">
        <v>5820</v>
      </c>
      <c r="M22" s="371">
        <v>44.104274022431042</v>
      </c>
      <c r="N22" s="370">
        <v>7376</v>
      </c>
      <c r="O22" s="372">
        <v>55.895725977568958</v>
      </c>
      <c r="P22" s="350"/>
      <c r="Q22" s="368">
        <v>12180</v>
      </c>
      <c r="R22" s="369">
        <v>21.526660893232709</v>
      </c>
      <c r="S22" s="370">
        <v>7719</v>
      </c>
      <c r="T22" s="371">
        <v>63.37438423645321</v>
      </c>
      <c r="U22" s="370">
        <v>4461</v>
      </c>
      <c r="V22" s="372">
        <v>36.625615763546797</v>
      </c>
      <c r="W22" s="350"/>
      <c r="X22" s="368">
        <v>31205</v>
      </c>
      <c r="Y22" s="369">
        <v>55.151022428023545</v>
      </c>
      <c r="Z22" s="370">
        <v>22352</v>
      </c>
      <c r="AA22" s="371">
        <v>71.629546547027729</v>
      </c>
      <c r="AB22" s="370">
        <v>8853</v>
      </c>
      <c r="AC22" s="372">
        <f t="shared" si="0"/>
        <v>28.370453452972278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84355</v>
      </c>
      <c r="E23" s="365">
        <f t="shared" si="2"/>
        <v>52341</v>
      </c>
      <c r="F23" s="366">
        <f t="shared" si="3"/>
        <v>62.048485566949211</v>
      </c>
      <c r="G23" s="365">
        <f t="shared" si="4"/>
        <v>32014</v>
      </c>
      <c r="H23" s="367">
        <f t="shared" si="3"/>
        <v>37.951514433050797</v>
      </c>
      <c r="I23" s="350"/>
      <c r="J23" s="368">
        <v>24750</v>
      </c>
      <c r="K23" s="369">
        <v>29.340288068282856</v>
      </c>
      <c r="L23" s="370">
        <v>9704</v>
      </c>
      <c r="M23" s="371">
        <v>39.208080808080808</v>
      </c>
      <c r="N23" s="370">
        <v>15046</v>
      </c>
      <c r="O23" s="372">
        <v>60.791919191919199</v>
      </c>
      <c r="P23" s="350"/>
      <c r="Q23" s="368">
        <v>14944</v>
      </c>
      <c r="R23" s="369">
        <v>17.715606662319956</v>
      </c>
      <c r="S23" s="370">
        <v>8726</v>
      </c>
      <c r="T23" s="371">
        <v>58.391327623126344</v>
      </c>
      <c r="U23" s="370">
        <v>6218</v>
      </c>
      <c r="V23" s="372">
        <v>41.608672376873663</v>
      </c>
      <c r="W23" s="350"/>
      <c r="X23" s="368">
        <v>44661</v>
      </c>
      <c r="Y23" s="369">
        <v>52.944105269397191</v>
      </c>
      <c r="Z23" s="370">
        <v>33911</v>
      </c>
      <c r="AA23" s="371">
        <v>75.929782136539714</v>
      </c>
      <c r="AB23" s="370">
        <v>10750</v>
      </c>
      <c r="AC23" s="372">
        <f t="shared" si="0"/>
        <v>24.070217863460289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253264</v>
      </c>
      <c r="E24" s="365">
        <f t="shared" si="2"/>
        <v>166851</v>
      </c>
      <c r="F24" s="366">
        <f t="shared" si="3"/>
        <v>65.880267231031652</v>
      </c>
      <c r="G24" s="365">
        <f t="shared" si="4"/>
        <v>86413</v>
      </c>
      <c r="H24" s="367">
        <f t="shared" si="3"/>
        <v>34.119732768968348</v>
      </c>
      <c r="I24" s="350"/>
      <c r="J24" s="368">
        <v>59559</v>
      </c>
      <c r="K24" s="369">
        <v>23.516567692210501</v>
      </c>
      <c r="L24" s="370">
        <v>27918</v>
      </c>
      <c r="M24" s="371">
        <v>46.874527779176951</v>
      </c>
      <c r="N24" s="370">
        <v>31641</v>
      </c>
      <c r="O24" s="372">
        <v>53.125472220823042</v>
      </c>
      <c r="P24" s="350"/>
      <c r="Q24" s="368">
        <v>49227</v>
      </c>
      <c r="R24" s="369">
        <v>19.437030134563145</v>
      </c>
      <c r="S24" s="370">
        <v>32288</v>
      </c>
      <c r="T24" s="371">
        <v>65.590021736039162</v>
      </c>
      <c r="U24" s="370">
        <v>16939</v>
      </c>
      <c r="V24" s="372">
        <v>34.409978263960831</v>
      </c>
      <c r="W24" s="350"/>
      <c r="X24" s="368">
        <v>144478</v>
      </c>
      <c r="Y24" s="369">
        <v>57.046402173226355</v>
      </c>
      <c r="Z24" s="370">
        <v>106645</v>
      </c>
      <c r="AA24" s="371">
        <v>73.81400628469386</v>
      </c>
      <c r="AB24" s="370">
        <v>37833</v>
      </c>
      <c r="AC24" s="372">
        <f t="shared" si="0"/>
        <v>26.18599371530614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57634</v>
      </c>
      <c r="E25" s="365">
        <f t="shared" si="2"/>
        <v>33343</v>
      </c>
      <c r="F25" s="366">
        <f t="shared" si="3"/>
        <v>57.853003435472118</v>
      </c>
      <c r="G25" s="365">
        <f t="shared" si="4"/>
        <v>24291</v>
      </c>
      <c r="H25" s="367">
        <f t="shared" si="3"/>
        <v>42.146996564527882</v>
      </c>
      <c r="I25" s="350"/>
      <c r="J25" s="368">
        <v>20463</v>
      </c>
      <c r="K25" s="369">
        <v>35.505083804698614</v>
      </c>
      <c r="L25" s="370">
        <v>7827</v>
      </c>
      <c r="M25" s="371">
        <v>38.249523530274153</v>
      </c>
      <c r="N25" s="370">
        <v>12636</v>
      </c>
      <c r="O25" s="372">
        <v>61.750476469725847</v>
      </c>
      <c r="P25" s="350"/>
      <c r="Q25" s="368">
        <v>12769</v>
      </c>
      <c r="R25" s="369">
        <v>22.15532498178159</v>
      </c>
      <c r="S25" s="370">
        <v>8023</v>
      </c>
      <c r="T25" s="371">
        <v>62.831858407079643</v>
      </c>
      <c r="U25" s="370">
        <v>4746</v>
      </c>
      <c r="V25" s="372">
        <v>37.168141592920357</v>
      </c>
      <c r="W25" s="350"/>
      <c r="X25" s="368">
        <v>24402</v>
      </c>
      <c r="Y25" s="369">
        <v>42.339591213519796</v>
      </c>
      <c r="Z25" s="370">
        <v>17493</v>
      </c>
      <c r="AA25" s="371">
        <v>71.686746987951807</v>
      </c>
      <c r="AB25" s="370">
        <v>6909</v>
      </c>
      <c r="AC25" s="372">
        <f t="shared" si="0"/>
        <v>28.313253012048197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21406</v>
      </c>
      <c r="E26" s="380">
        <f t="shared" si="2"/>
        <v>13398</v>
      </c>
      <c r="F26" s="381">
        <f t="shared" si="3"/>
        <v>62.589928057553955</v>
      </c>
      <c r="G26" s="380">
        <f t="shared" si="4"/>
        <v>8008</v>
      </c>
      <c r="H26" s="367">
        <f t="shared" si="3"/>
        <v>37.410071942446045</v>
      </c>
      <c r="I26" s="350"/>
      <c r="J26" s="377">
        <v>5145</v>
      </c>
      <c r="K26" s="378">
        <v>24.035317200784824</v>
      </c>
      <c r="L26" s="375">
        <v>2255</v>
      </c>
      <c r="M26" s="376">
        <v>43.828960155490769</v>
      </c>
      <c r="N26" s="375">
        <v>2890</v>
      </c>
      <c r="O26" s="372">
        <v>56.171039844509231</v>
      </c>
      <c r="P26" s="350"/>
      <c r="Q26" s="377">
        <v>3934</v>
      </c>
      <c r="R26" s="378">
        <v>18.378024852844995</v>
      </c>
      <c r="S26" s="375">
        <v>2180</v>
      </c>
      <c r="T26" s="376">
        <v>55.414336553126589</v>
      </c>
      <c r="U26" s="375">
        <v>1754</v>
      </c>
      <c r="V26" s="372">
        <v>44.585663446873411</v>
      </c>
      <c r="W26" s="350"/>
      <c r="X26" s="377">
        <v>12327</v>
      </c>
      <c r="Y26" s="378">
        <v>57.586657946370181</v>
      </c>
      <c r="Z26" s="375">
        <v>8963</v>
      </c>
      <c r="AA26" s="376">
        <v>72.710310700089238</v>
      </c>
      <c r="AB26" s="375">
        <v>3364</v>
      </c>
      <c r="AC26" s="372">
        <f t="shared" si="0"/>
        <v>27.289689299910762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116315</v>
      </c>
      <c r="E27" s="380">
        <f t="shared" si="2"/>
        <v>70565</v>
      </c>
      <c r="F27" s="381">
        <f t="shared" si="3"/>
        <v>60.667153849460519</v>
      </c>
      <c r="G27" s="380">
        <f t="shared" si="4"/>
        <v>45750</v>
      </c>
      <c r="H27" s="367">
        <f t="shared" si="3"/>
        <v>39.332846150539488</v>
      </c>
      <c r="I27" s="350"/>
      <c r="J27" s="377">
        <v>30698</v>
      </c>
      <c r="K27" s="378">
        <v>26.392124833426472</v>
      </c>
      <c r="L27" s="375">
        <v>12623</v>
      </c>
      <c r="M27" s="376">
        <v>41.119942667274742</v>
      </c>
      <c r="N27" s="375">
        <v>18075</v>
      </c>
      <c r="O27" s="372">
        <v>58.880057332725258</v>
      </c>
      <c r="P27" s="350"/>
      <c r="Q27" s="377">
        <v>23371</v>
      </c>
      <c r="R27" s="378">
        <v>20.092851308945537</v>
      </c>
      <c r="S27" s="375">
        <v>13345</v>
      </c>
      <c r="T27" s="376">
        <v>57.100680330323904</v>
      </c>
      <c r="U27" s="375">
        <v>10026</v>
      </c>
      <c r="V27" s="372">
        <v>42.899319669676096</v>
      </c>
      <c r="W27" s="350"/>
      <c r="X27" s="377">
        <v>62246</v>
      </c>
      <c r="Y27" s="378">
        <v>53.515023857627995</v>
      </c>
      <c r="Z27" s="375">
        <v>44597</v>
      </c>
      <c r="AA27" s="376">
        <v>71.646370851139025</v>
      </c>
      <c r="AB27" s="375">
        <v>17649</v>
      </c>
      <c r="AC27" s="372">
        <f t="shared" si="0"/>
        <v>28.353629148860971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14836</v>
      </c>
      <c r="E28" s="380">
        <f t="shared" si="2"/>
        <v>9211</v>
      </c>
      <c r="F28" s="381">
        <f t="shared" si="3"/>
        <v>62.085467781073064</v>
      </c>
      <c r="G28" s="380">
        <f t="shared" si="4"/>
        <v>5625</v>
      </c>
      <c r="H28" s="382">
        <f t="shared" si="3"/>
        <v>37.914532218926936</v>
      </c>
      <c r="I28" s="350"/>
      <c r="J28" s="377">
        <v>3461</v>
      </c>
      <c r="K28" s="378">
        <v>23.328390401725532</v>
      </c>
      <c r="L28" s="375">
        <v>1433</v>
      </c>
      <c r="M28" s="376">
        <v>41.40421843397862</v>
      </c>
      <c r="N28" s="375">
        <v>2028</v>
      </c>
      <c r="O28" s="383">
        <v>58.59578156602138</v>
      </c>
      <c r="P28" s="350"/>
      <c r="Q28" s="377">
        <v>2772</v>
      </c>
      <c r="R28" s="378">
        <v>18.684281477487193</v>
      </c>
      <c r="S28" s="375">
        <v>1640</v>
      </c>
      <c r="T28" s="376">
        <v>59.16305916305916</v>
      </c>
      <c r="U28" s="375">
        <v>1132</v>
      </c>
      <c r="V28" s="383">
        <v>40.83694083694084</v>
      </c>
      <c r="W28" s="350"/>
      <c r="X28" s="377">
        <v>8603</v>
      </c>
      <c r="Y28" s="378">
        <v>57.987328120787275</v>
      </c>
      <c r="Z28" s="375">
        <v>6138</v>
      </c>
      <c r="AA28" s="376">
        <v>71.347204463559223</v>
      </c>
      <c r="AB28" s="375">
        <v>2465</v>
      </c>
      <c r="AC28" s="383">
        <f t="shared" si="0"/>
        <v>28.652795536440777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5312</v>
      </c>
      <c r="E29" s="386">
        <f t="shared" si="2"/>
        <v>2935</v>
      </c>
      <c r="F29" s="387">
        <f t="shared" si="3"/>
        <v>55.252259036144579</v>
      </c>
      <c r="G29" s="386">
        <f t="shared" si="4"/>
        <v>2377</v>
      </c>
      <c r="H29" s="388">
        <f t="shared" si="3"/>
        <v>44.747740963855421</v>
      </c>
      <c r="I29" s="350"/>
      <c r="J29" s="389">
        <v>2856</v>
      </c>
      <c r="K29" s="390">
        <v>53.765060240963855</v>
      </c>
      <c r="L29" s="391">
        <v>1110</v>
      </c>
      <c r="M29" s="392">
        <v>38.865546218487395</v>
      </c>
      <c r="N29" s="391">
        <v>1746</v>
      </c>
      <c r="O29" s="393">
        <v>61.134453781512612</v>
      </c>
      <c r="P29" s="350"/>
      <c r="Q29" s="389">
        <v>960</v>
      </c>
      <c r="R29" s="390">
        <v>18.072289156626507</v>
      </c>
      <c r="S29" s="391">
        <v>671</v>
      </c>
      <c r="T29" s="392">
        <v>69.895833333333329</v>
      </c>
      <c r="U29" s="391">
        <v>289</v>
      </c>
      <c r="V29" s="393">
        <v>30.104166666666664</v>
      </c>
      <c r="W29" s="350"/>
      <c r="X29" s="389">
        <v>1496</v>
      </c>
      <c r="Y29" s="390">
        <v>28.162650602409638</v>
      </c>
      <c r="Z29" s="391">
        <v>1154</v>
      </c>
      <c r="AA29" s="392">
        <v>77.139037433155082</v>
      </c>
      <c r="AB29" s="391">
        <v>342</v>
      </c>
      <c r="AC29" s="393">
        <f t="shared" si="0"/>
        <v>22.860962566844918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1999307</v>
      </c>
      <c r="E31" s="1236">
        <f>L31+S31+Z31</f>
        <v>1251687</v>
      </c>
      <c r="F31" s="1237">
        <f>E31/$D31*100</f>
        <v>62.606042993897383</v>
      </c>
      <c r="G31" s="1236">
        <f>N31+U31+AB31</f>
        <v>747620</v>
      </c>
      <c r="H31" s="1238">
        <f>G31/$D31*100</f>
        <v>37.39395700610261</v>
      </c>
      <c r="I31" s="320"/>
      <c r="J31" s="1239">
        <f>SUM(J12:J29)</f>
        <v>526111</v>
      </c>
      <c r="K31" s="1240">
        <f>J31/$D31*100</f>
        <v>26.314668032473254</v>
      </c>
      <c r="L31" s="1236">
        <f>SUM(L12:L29)</f>
        <v>223662</v>
      </c>
      <c r="M31" s="1237">
        <f>L31/$J31*100</f>
        <v>42.51232154431289</v>
      </c>
      <c r="N31" s="1236">
        <f>SUM(N12:N29)</f>
        <v>302449</v>
      </c>
      <c r="O31" s="1241">
        <f>N31/$J31*100</f>
        <v>57.48767845568711</v>
      </c>
      <c r="P31" s="320"/>
      <c r="Q31" s="1239">
        <f>SUM(Q12:Q29)</f>
        <v>421392</v>
      </c>
      <c r="R31" s="1240">
        <f>Q31/$D31*100</f>
        <v>21.076903146940413</v>
      </c>
      <c r="S31" s="1236">
        <f>SUM(S12:S29)</f>
        <v>264152</v>
      </c>
      <c r="T31" s="1237">
        <f>S31/$Q31*100</f>
        <v>62.685575426206476</v>
      </c>
      <c r="U31" s="1236">
        <f>SUM(U12:U29)</f>
        <v>157240</v>
      </c>
      <c r="V31" s="1241">
        <f>U31/$Q31*100</f>
        <v>37.314424573793517</v>
      </c>
      <c r="W31" s="320"/>
      <c r="X31" s="1239">
        <f>SUM(X12:X29)</f>
        <v>1051804</v>
      </c>
      <c r="Y31" s="1240">
        <f>X31/$D31*100</f>
        <v>52.608428820586326</v>
      </c>
      <c r="Z31" s="1236">
        <f>SUM(Z12:Z29)</f>
        <v>763873</v>
      </c>
      <c r="AA31" s="1237">
        <f>Z31/$X31*100</f>
        <v>72.625032800787977</v>
      </c>
      <c r="AB31" s="1236">
        <f>SUM(AB12:AB29)</f>
        <v>287931</v>
      </c>
      <c r="AC31" s="1241">
        <f>AB31/$X31*100</f>
        <v>27.374967199212019</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6" customFormat="1" ht="13.5" customHeight="1" x14ac:dyDescent="0.2">
      <c r="B34" s="1425"/>
      <c r="C34" s="1425"/>
      <c r="D34" s="1425"/>
      <c r="E34" s="1425"/>
      <c r="F34" s="1425"/>
      <c r="G34" s="1425"/>
      <c r="H34" s="1425"/>
      <c r="I34" s="1425"/>
      <c r="J34" s="1425"/>
      <c r="K34" s="1425"/>
      <c r="L34" s="1425"/>
      <c r="M34" s="1425"/>
      <c r="N34" s="1425"/>
      <c r="O34" s="1425"/>
    </row>
    <row r="35" spans="2:15" s="396" customFormat="1" ht="29.25" customHeight="1" x14ac:dyDescent="0.2">
      <c r="B35" s="1425"/>
      <c r="C35" s="1425"/>
      <c r="D35" s="1425"/>
      <c r="E35" s="1425"/>
      <c r="F35" s="1425"/>
      <c r="G35" s="1425"/>
      <c r="H35" s="1425"/>
      <c r="I35" s="1425"/>
      <c r="J35" s="1425"/>
      <c r="K35" s="1425"/>
      <c r="L35" s="1425"/>
      <c r="M35" s="1425"/>
    </row>
    <row r="36" spans="2:15" s="396" customFormat="1" ht="4.5" customHeight="1" x14ac:dyDescent="0.2">
      <c r="B36" s="1510"/>
      <c r="C36" s="1510"/>
      <c r="D36" s="1510"/>
      <c r="E36" s="1332"/>
      <c r="F36" s="1332"/>
      <c r="G36" s="1332"/>
    </row>
    <row r="37" spans="2:15" s="396" customFormat="1" x14ac:dyDescent="0.2"/>
    <row r="38" spans="2:15" s="396" customFormat="1" x14ac:dyDescent="0.2"/>
    <row r="39" spans="2:15" s="396" customFormat="1" x14ac:dyDescent="0.2"/>
    <row r="40" spans="2:15" s="396" customFormat="1" x14ac:dyDescent="0.2"/>
    <row r="41" spans="2:15" s="396" customFormat="1" x14ac:dyDescent="0.2"/>
    <row r="42" spans="2:15" s="396"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9"/>
      <c r="C2" s="1379"/>
    </row>
    <row r="3" spans="1:53" s="345" customFormat="1" ht="4.5" customHeight="1" x14ac:dyDescent="0.2">
      <c r="B3" s="1380"/>
      <c r="C3" s="1380"/>
    </row>
    <row r="4" spans="1:53" s="345" customFormat="1" ht="17.25" customHeight="1" x14ac:dyDescent="0.2">
      <c r="A4" s="1381" t="s">
        <v>404</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row>
    <row r="5" spans="1:53" s="345" customFormat="1" ht="17.25" customHeight="1" x14ac:dyDescent="0.2">
      <c r="B5" s="1382" t="str">
        <f>porsaad!$B$6</f>
        <v>Situación a 30 de septiembre de 2024</v>
      </c>
      <c r="C5" s="1382"/>
      <c r="D5" s="1382"/>
      <c r="E5" s="1382"/>
      <c r="F5" s="1382"/>
      <c r="G5" s="1382"/>
      <c r="H5" s="1382"/>
      <c r="I5" s="1382"/>
      <c r="J5" s="1382"/>
      <c r="K5" s="1382"/>
      <c r="L5" s="1382"/>
      <c r="M5" s="1382"/>
      <c r="N5" s="1382"/>
      <c r="O5" s="1382"/>
      <c r="P5" s="1382"/>
      <c r="Q5" s="1382"/>
      <c r="R5" s="1382"/>
      <c r="S5" s="1382"/>
      <c r="T5" s="1382"/>
      <c r="U5" s="1382"/>
      <c r="V5" s="1382"/>
      <c r="W5" s="1382"/>
      <c r="X5" s="1382"/>
      <c r="Y5" s="1382"/>
      <c r="Z5" s="1382"/>
      <c r="AA5" s="1382"/>
      <c r="AB5" s="1382"/>
      <c r="AC5" s="1382"/>
    </row>
    <row r="6" spans="1:53" s="345" customFormat="1" ht="6" customHeight="1" x14ac:dyDescent="0.2"/>
    <row r="7" spans="1:53" s="322" customFormat="1" ht="12.75" customHeight="1" x14ac:dyDescent="0.2">
      <c r="A7" s="316"/>
      <c r="B7" s="1383" t="s">
        <v>12</v>
      </c>
      <c r="C7" s="317"/>
      <c r="D7" s="1386" t="s">
        <v>225</v>
      </c>
      <c r="E7" s="1387"/>
      <c r="F7" s="1387"/>
      <c r="G7" s="1387"/>
      <c r="H7" s="1387"/>
      <c r="I7" s="318"/>
      <c r="J7" s="1390"/>
      <c r="K7" s="1390"/>
      <c r="L7" s="1390"/>
      <c r="M7" s="1390"/>
      <c r="N7" s="1390"/>
      <c r="O7" s="1390"/>
      <c r="P7" s="318"/>
      <c r="Q7" s="1390"/>
      <c r="R7" s="1390"/>
      <c r="S7" s="1390"/>
      <c r="T7" s="1390"/>
      <c r="U7" s="1390"/>
      <c r="V7" s="1390"/>
      <c r="W7" s="318"/>
      <c r="X7" s="1390"/>
      <c r="Y7" s="1390"/>
      <c r="Z7" s="1390"/>
      <c r="AA7" s="1390"/>
      <c r="AB7" s="1390"/>
      <c r="AC7" s="1391"/>
      <c r="AD7" s="319"/>
      <c r="AE7" s="319"/>
      <c r="AF7" s="320"/>
      <c r="AG7" s="320"/>
      <c r="AH7" s="320"/>
      <c r="AI7" s="320"/>
      <c r="AJ7" s="320"/>
      <c r="AK7" s="320"/>
      <c r="AL7" s="321"/>
    </row>
    <row r="8" spans="1:53" s="322" customFormat="1" ht="33.75" customHeight="1" x14ac:dyDescent="0.2">
      <c r="A8" s="316"/>
      <c r="B8" s="1384"/>
      <c r="C8" s="317"/>
      <c r="D8" s="1388"/>
      <c r="E8" s="1389"/>
      <c r="F8" s="1389"/>
      <c r="G8" s="1389"/>
      <c r="H8" s="1389"/>
      <c r="I8" s="323"/>
      <c r="J8" s="1392" t="s">
        <v>226</v>
      </c>
      <c r="K8" s="1393"/>
      <c r="L8" s="1393"/>
      <c r="M8" s="1393"/>
      <c r="N8" s="1393"/>
      <c r="O8" s="1394"/>
      <c r="P8" s="317"/>
      <c r="Q8" s="1392" t="s">
        <v>227</v>
      </c>
      <c r="R8" s="1393"/>
      <c r="S8" s="1393"/>
      <c r="T8" s="1393"/>
      <c r="U8" s="1393"/>
      <c r="V8" s="1394"/>
      <c r="W8" s="317"/>
      <c r="X8" s="1392" t="s">
        <v>228</v>
      </c>
      <c r="Y8" s="1393"/>
      <c r="Z8" s="1393"/>
      <c r="AA8" s="1393"/>
      <c r="AB8" s="1393"/>
      <c r="AC8" s="1394"/>
      <c r="AD8" s="319"/>
      <c r="AE8" s="319"/>
      <c r="AF8" s="320"/>
      <c r="AG8" s="320"/>
      <c r="AH8" s="320"/>
      <c r="AI8" s="320"/>
      <c r="AJ8" s="320"/>
      <c r="AK8" s="320"/>
      <c r="AL8" s="321"/>
    </row>
    <row r="9" spans="1:53" s="322" customFormat="1" ht="21.75" customHeight="1" x14ac:dyDescent="0.2">
      <c r="A9" s="316"/>
      <c r="B9" s="1384"/>
      <c r="C9" s="317"/>
      <c r="D9" s="1395" t="s">
        <v>9</v>
      </c>
      <c r="E9" s="1397" t="s">
        <v>24</v>
      </c>
      <c r="F9" s="1398"/>
      <c r="G9" s="1397" t="s">
        <v>23</v>
      </c>
      <c r="H9" s="1399"/>
      <c r="I9" s="323"/>
      <c r="J9" s="1400" t="s">
        <v>9</v>
      </c>
      <c r="K9" s="1403" t="s">
        <v>220</v>
      </c>
      <c r="L9" s="1405" t="s">
        <v>24</v>
      </c>
      <c r="M9" s="1406"/>
      <c r="N9" s="1401" t="s">
        <v>23</v>
      </c>
      <c r="O9" s="1402"/>
      <c r="P9" s="317"/>
      <c r="Q9" s="1400" t="s">
        <v>9</v>
      </c>
      <c r="R9" s="1403" t="s">
        <v>220</v>
      </c>
      <c r="S9" s="1405" t="s">
        <v>24</v>
      </c>
      <c r="T9" s="1406"/>
      <c r="U9" s="1401" t="s">
        <v>23</v>
      </c>
      <c r="V9" s="1402"/>
      <c r="W9" s="317"/>
      <c r="X9" s="1400" t="s">
        <v>9</v>
      </c>
      <c r="Y9" s="1403" t="s">
        <v>220</v>
      </c>
      <c r="Z9" s="1405" t="s">
        <v>24</v>
      </c>
      <c r="AA9" s="1406"/>
      <c r="AB9" s="1401" t="s">
        <v>23</v>
      </c>
      <c r="AC9" s="1402"/>
      <c r="AD9" s="319"/>
      <c r="AE9" s="319"/>
      <c r="AF9" s="320"/>
      <c r="AG9" s="320"/>
      <c r="AH9" s="320"/>
      <c r="AI9" s="320"/>
      <c r="AJ9" s="320"/>
      <c r="AK9" s="320"/>
      <c r="AL9" s="321"/>
    </row>
    <row r="10" spans="1:53" s="322" customFormat="1" ht="36.75" customHeight="1" x14ac:dyDescent="0.2">
      <c r="A10" s="316"/>
      <c r="B10" s="1385"/>
      <c r="C10" s="317"/>
      <c r="D10" s="1396"/>
      <c r="E10" s="407" t="s">
        <v>9</v>
      </c>
      <c r="F10" s="403" t="s">
        <v>220</v>
      </c>
      <c r="G10" s="406" t="s">
        <v>9</v>
      </c>
      <c r="H10" s="888" t="s">
        <v>220</v>
      </c>
      <c r="I10" s="346"/>
      <c r="J10" s="1396"/>
      <c r="K10" s="1404"/>
      <c r="L10" s="404" t="s">
        <v>9</v>
      </c>
      <c r="M10" s="403" t="s">
        <v>221</v>
      </c>
      <c r="N10" s="407" t="s">
        <v>9</v>
      </c>
      <c r="O10" s="402" t="s">
        <v>221</v>
      </c>
      <c r="P10" s="347"/>
      <c r="Q10" s="1396"/>
      <c r="R10" s="1404"/>
      <c r="S10" s="404" t="s">
        <v>9</v>
      </c>
      <c r="T10" s="403" t="s">
        <v>221</v>
      </c>
      <c r="U10" s="407" t="s">
        <v>9</v>
      </c>
      <c r="V10" s="402" t="s">
        <v>221</v>
      </c>
      <c r="W10" s="347"/>
      <c r="X10" s="1396"/>
      <c r="Y10" s="1404"/>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77811</v>
      </c>
      <c r="E12" s="352">
        <f>L12+S12+Z12</f>
        <v>45969</v>
      </c>
      <c r="F12" s="353">
        <f>E12/$D12*100</f>
        <v>59.077765354512856</v>
      </c>
      <c r="G12" s="352">
        <f>N12+U12+AB12</f>
        <v>31842</v>
      </c>
      <c r="H12" s="354">
        <f>G12/$D12*100</f>
        <v>40.922234645487144</v>
      </c>
      <c r="I12" s="350"/>
      <c r="J12" s="355">
        <f>L12+N12</f>
        <v>28915</v>
      </c>
      <c r="K12" s="356">
        <f>J12/$D12*100</f>
        <v>37.160555705491511</v>
      </c>
      <c r="L12" s="357">
        <v>11304</v>
      </c>
      <c r="M12" s="353">
        <v>39.093895901781082</v>
      </c>
      <c r="N12" s="357">
        <v>17611</v>
      </c>
      <c r="O12" s="358">
        <v>60.906104098218918</v>
      </c>
      <c r="P12" s="350"/>
      <c r="Q12" s="355">
        <v>13341</v>
      </c>
      <c r="R12" s="356">
        <v>17.145390754520569</v>
      </c>
      <c r="S12" s="357">
        <v>7648</v>
      </c>
      <c r="T12" s="353">
        <v>57.327036953751595</v>
      </c>
      <c r="U12" s="357">
        <v>5693</v>
      </c>
      <c r="V12" s="358">
        <v>42.672963046248405</v>
      </c>
      <c r="W12" s="350"/>
      <c r="X12" s="355">
        <v>35555</v>
      </c>
      <c r="Y12" s="356">
        <v>45.69405353998792</v>
      </c>
      <c r="Z12" s="357">
        <v>27017</v>
      </c>
      <c r="AA12" s="353">
        <v>75.986499789059209</v>
      </c>
      <c r="AB12" s="357">
        <v>8538</v>
      </c>
      <c r="AC12" s="358">
        <f t="shared" ref="AC12:AC29" si="0">AB12/$X12*100</f>
        <v>24.013500210940798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12828</v>
      </c>
      <c r="E13" s="365">
        <f t="shared" ref="E13:E29" si="2">L13+S13+Z13</f>
        <v>8531</v>
      </c>
      <c r="F13" s="366">
        <f t="shared" ref="F13:H29" si="3">E13/$D13*100</f>
        <v>66.502962270034303</v>
      </c>
      <c r="G13" s="365">
        <f t="shared" ref="G13:G29" si="4">N13+U13+AB13</f>
        <v>4297</v>
      </c>
      <c r="H13" s="367">
        <f t="shared" si="3"/>
        <v>33.497037729965697</v>
      </c>
      <c r="I13" s="350"/>
      <c r="J13" s="368">
        <f t="shared" ref="J13:J29" si="5">L13+N13</f>
        <v>2377</v>
      </c>
      <c r="K13" s="369">
        <f t="shared" ref="K13:K29" si="6">J13/$D13*100</f>
        <v>18.529778609292176</v>
      </c>
      <c r="L13" s="370">
        <v>974</v>
      </c>
      <c r="M13" s="371">
        <v>40.976020193521244</v>
      </c>
      <c r="N13" s="370">
        <v>1403</v>
      </c>
      <c r="O13" s="372">
        <v>59.023979806478756</v>
      </c>
      <c r="P13" s="350"/>
      <c r="Q13" s="368">
        <v>1933</v>
      </c>
      <c r="R13" s="369">
        <v>15.068599937636421</v>
      </c>
      <c r="S13" s="370">
        <v>1123</v>
      </c>
      <c r="T13" s="371">
        <v>58.096223486808071</v>
      </c>
      <c r="U13" s="370">
        <v>810</v>
      </c>
      <c r="V13" s="372">
        <v>41.903776513191929</v>
      </c>
      <c r="W13" s="350"/>
      <c r="X13" s="368">
        <v>8518</v>
      </c>
      <c r="Y13" s="369">
        <v>66.4016214530714</v>
      </c>
      <c r="Z13" s="370">
        <v>6434</v>
      </c>
      <c r="AA13" s="371">
        <v>75.534162949049076</v>
      </c>
      <c r="AB13" s="370">
        <v>2084</v>
      </c>
      <c r="AC13" s="372">
        <f t="shared" si="0"/>
        <v>24.465837050950928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7787</v>
      </c>
      <c r="E14" s="365">
        <f t="shared" si="2"/>
        <v>5208</v>
      </c>
      <c r="F14" s="366">
        <f t="shared" si="3"/>
        <v>66.880698600231156</v>
      </c>
      <c r="G14" s="365">
        <f t="shared" si="4"/>
        <v>2579</v>
      </c>
      <c r="H14" s="367">
        <f t="shared" si="3"/>
        <v>33.119301399768844</v>
      </c>
      <c r="I14" s="350"/>
      <c r="J14" s="368">
        <f t="shared" si="5"/>
        <v>1825</v>
      </c>
      <c r="K14" s="369">
        <f t="shared" si="6"/>
        <v>23.436496725311418</v>
      </c>
      <c r="L14" s="370">
        <v>737</v>
      </c>
      <c r="M14" s="371">
        <v>40.383561643835613</v>
      </c>
      <c r="N14" s="370">
        <v>1088</v>
      </c>
      <c r="O14" s="372">
        <v>59.61643835616438</v>
      </c>
      <c r="P14" s="350"/>
      <c r="Q14" s="368">
        <v>1413</v>
      </c>
      <c r="R14" s="369">
        <v>18.145627327597278</v>
      </c>
      <c r="S14" s="370">
        <v>841</v>
      </c>
      <c r="T14" s="371">
        <v>59.518754423213025</v>
      </c>
      <c r="U14" s="370">
        <v>572</v>
      </c>
      <c r="V14" s="372">
        <v>40.481245576786975</v>
      </c>
      <c r="W14" s="350"/>
      <c r="X14" s="368">
        <v>4549</v>
      </c>
      <c r="Y14" s="369">
        <v>58.417875947091304</v>
      </c>
      <c r="Z14" s="370">
        <v>3630</v>
      </c>
      <c r="AA14" s="371">
        <v>79.797757748955817</v>
      </c>
      <c r="AB14" s="370">
        <v>919</v>
      </c>
      <c r="AC14" s="372">
        <f t="shared" si="0"/>
        <v>20.202242251044186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8581</v>
      </c>
      <c r="E15" s="365">
        <f t="shared" si="2"/>
        <v>5424</v>
      </c>
      <c r="F15" s="366">
        <f t="shared" si="3"/>
        <v>63.209416151963637</v>
      </c>
      <c r="G15" s="365">
        <f t="shared" si="4"/>
        <v>3157</v>
      </c>
      <c r="H15" s="367">
        <f t="shared" si="3"/>
        <v>36.790583848036356</v>
      </c>
      <c r="I15" s="350"/>
      <c r="J15" s="368">
        <f t="shared" si="5"/>
        <v>2003</v>
      </c>
      <c r="K15" s="369">
        <f t="shared" si="6"/>
        <v>23.3422678009556</v>
      </c>
      <c r="L15" s="370">
        <v>774</v>
      </c>
      <c r="M15" s="371">
        <v>38.642036944583126</v>
      </c>
      <c r="N15" s="370">
        <v>1229</v>
      </c>
      <c r="O15" s="372">
        <v>61.357963055416874</v>
      </c>
      <c r="P15" s="350"/>
      <c r="Q15" s="368">
        <v>1534</v>
      </c>
      <c r="R15" s="369">
        <v>17.876704346812726</v>
      </c>
      <c r="S15" s="370">
        <v>886</v>
      </c>
      <c r="T15" s="371">
        <v>57.757496740547587</v>
      </c>
      <c r="U15" s="370">
        <v>648</v>
      </c>
      <c r="V15" s="372">
        <v>42.242503259452413</v>
      </c>
      <c r="W15" s="350"/>
      <c r="X15" s="368">
        <v>5044</v>
      </c>
      <c r="Y15" s="369">
        <v>58.781027852231674</v>
      </c>
      <c r="Z15" s="370">
        <v>3764</v>
      </c>
      <c r="AA15" s="371">
        <v>74.623314829500401</v>
      </c>
      <c r="AB15" s="370">
        <v>1280</v>
      </c>
      <c r="AC15" s="372">
        <f t="shared" si="0"/>
        <v>25.376685170499602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16201</v>
      </c>
      <c r="E16" s="365">
        <f t="shared" si="2"/>
        <v>9760</v>
      </c>
      <c r="F16" s="366">
        <f t="shared" si="3"/>
        <v>60.243194864514535</v>
      </c>
      <c r="G16" s="365">
        <f t="shared" si="4"/>
        <v>6441</v>
      </c>
      <c r="H16" s="367">
        <f t="shared" si="3"/>
        <v>39.756805135485465</v>
      </c>
      <c r="I16" s="350"/>
      <c r="J16" s="368">
        <f t="shared" si="5"/>
        <v>5585</v>
      </c>
      <c r="K16" s="369">
        <f t="shared" si="6"/>
        <v>34.473180667860007</v>
      </c>
      <c r="L16" s="370">
        <v>2264</v>
      </c>
      <c r="M16" s="371">
        <v>40.537153088630262</v>
      </c>
      <c r="N16" s="370">
        <v>3321</v>
      </c>
      <c r="O16" s="372">
        <v>59.462846911369738</v>
      </c>
      <c r="P16" s="350"/>
      <c r="Q16" s="368">
        <v>2938</v>
      </c>
      <c r="R16" s="369">
        <v>18.134683044256526</v>
      </c>
      <c r="S16" s="370">
        <v>1675</v>
      </c>
      <c r="T16" s="371">
        <v>57.011572498298158</v>
      </c>
      <c r="U16" s="370">
        <v>1263</v>
      </c>
      <c r="V16" s="372">
        <v>42.988427501701835</v>
      </c>
      <c r="W16" s="350"/>
      <c r="X16" s="368">
        <v>7678</v>
      </c>
      <c r="Y16" s="369">
        <v>47.39213628788346</v>
      </c>
      <c r="Z16" s="370">
        <v>5821</v>
      </c>
      <c r="AA16" s="371">
        <v>75.814014066163054</v>
      </c>
      <c r="AB16" s="370">
        <v>1857</v>
      </c>
      <c r="AC16" s="372">
        <f t="shared" si="0"/>
        <v>24.185985933836935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5443</v>
      </c>
      <c r="E17" s="375">
        <f t="shared" si="2"/>
        <v>3506</v>
      </c>
      <c r="F17" s="376">
        <f t="shared" si="3"/>
        <v>64.413007532610692</v>
      </c>
      <c r="G17" s="375">
        <f t="shared" si="4"/>
        <v>1937</v>
      </c>
      <c r="H17" s="367">
        <f t="shared" si="3"/>
        <v>35.586992467389308</v>
      </c>
      <c r="I17" s="350"/>
      <c r="J17" s="377">
        <f t="shared" si="5"/>
        <v>1316</v>
      </c>
      <c r="K17" s="378">
        <f t="shared" si="6"/>
        <v>24.177843101230938</v>
      </c>
      <c r="L17" s="375">
        <v>532</v>
      </c>
      <c r="M17" s="376">
        <v>40.425531914893611</v>
      </c>
      <c r="N17" s="375">
        <v>784</v>
      </c>
      <c r="O17" s="372">
        <v>59.574468085106382</v>
      </c>
      <c r="P17" s="350"/>
      <c r="Q17" s="377">
        <v>1026</v>
      </c>
      <c r="R17" s="378">
        <v>18.849898952783391</v>
      </c>
      <c r="S17" s="375">
        <v>573</v>
      </c>
      <c r="T17" s="376">
        <v>55.847953216374272</v>
      </c>
      <c r="U17" s="375">
        <v>453</v>
      </c>
      <c r="V17" s="372">
        <v>44.152046783625728</v>
      </c>
      <c r="W17" s="350"/>
      <c r="X17" s="377">
        <v>3101</v>
      </c>
      <c r="Y17" s="378">
        <v>56.972257945985675</v>
      </c>
      <c r="Z17" s="375">
        <v>2401</v>
      </c>
      <c r="AA17" s="376">
        <v>77.426636568848764</v>
      </c>
      <c r="AB17" s="375">
        <v>700</v>
      </c>
      <c r="AC17" s="372">
        <f t="shared" si="0"/>
        <v>22.573363431151243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34934</v>
      </c>
      <c r="E18" s="365">
        <f t="shared" si="2"/>
        <v>22867</v>
      </c>
      <c r="F18" s="366">
        <f t="shared" si="3"/>
        <v>65.457720272513882</v>
      </c>
      <c r="G18" s="365">
        <f t="shared" si="4"/>
        <v>12067</v>
      </c>
      <c r="H18" s="367">
        <f t="shared" si="3"/>
        <v>34.542279727486118</v>
      </c>
      <c r="I18" s="350"/>
      <c r="J18" s="368">
        <f t="shared" si="5"/>
        <v>6812</v>
      </c>
      <c r="K18" s="369">
        <f t="shared" si="6"/>
        <v>19.499627869697143</v>
      </c>
      <c r="L18" s="370">
        <v>2817</v>
      </c>
      <c r="M18" s="371">
        <v>41.353493834409868</v>
      </c>
      <c r="N18" s="370">
        <v>3995</v>
      </c>
      <c r="O18" s="372">
        <v>58.646506165590139</v>
      </c>
      <c r="P18" s="350"/>
      <c r="Q18" s="368">
        <v>5129</v>
      </c>
      <c r="R18" s="369">
        <v>14.681971718096984</v>
      </c>
      <c r="S18" s="370">
        <v>2889</v>
      </c>
      <c r="T18" s="371">
        <v>56.326769350750638</v>
      </c>
      <c r="U18" s="370">
        <v>2240</v>
      </c>
      <c r="V18" s="372">
        <v>43.673230649249369</v>
      </c>
      <c r="W18" s="350"/>
      <c r="X18" s="368">
        <v>22993</v>
      </c>
      <c r="Y18" s="369">
        <v>65.818400412205875</v>
      </c>
      <c r="Z18" s="370">
        <v>17161</v>
      </c>
      <c r="AA18" s="371">
        <v>74.635758709172364</v>
      </c>
      <c r="AB18" s="370">
        <v>5832</v>
      </c>
      <c r="AC18" s="372">
        <f t="shared" si="0"/>
        <v>25.364241290827643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23209</v>
      </c>
      <c r="E19" s="365">
        <f t="shared" si="2"/>
        <v>14779</v>
      </c>
      <c r="F19" s="366">
        <f t="shared" si="3"/>
        <v>63.677883579645822</v>
      </c>
      <c r="G19" s="365">
        <f t="shared" si="4"/>
        <v>8430</v>
      </c>
      <c r="H19" s="367">
        <f t="shared" si="3"/>
        <v>36.32211642035417</v>
      </c>
      <c r="I19" s="350"/>
      <c r="J19" s="368">
        <f t="shared" si="5"/>
        <v>5417</v>
      </c>
      <c r="K19" s="369">
        <f t="shared" si="6"/>
        <v>23.340083588263173</v>
      </c>
      <c r="L19" s="370">
        <v>2119</v>
      </c>
      <c r="M19" s="371">
        <v>39.117592763522246</v>
      </c>
      <c r="N19" s="370">
        <v>3298</v>
      </c>
      <c r="O19" s="372">
        <v>60.882407236477754</v>
      </c>
      <c r="P19" s="350"/>
      <c r="Q19" s="368">
        <v>3296</v>
      </c>
      <c r="R19" s="369">
        <v>14.201387392821751</v>
      </c>
      <c r="S19" s="370">
        <v>1961</v>
      </c>
      <c r="T19" s="371">
        <v>59.496359223300978</v>
      </c>
      <c r="U19" s="370">
        <v>1335</v>
      </c>
      <c r="V19" s="372">
        <v>40.503640776699029</v>
      </c>
      <c r="W19" s="350"/>
      <c r="X19" s="368">
        <v>14496</v>
      </c>
      <c r="Y19" s="369">
        <v>62.45852901891508</v>
      </c>
      <c r="Z19" s="370">
        <v>10699</v>
      </c>
      <c r="AA19" s="371">
        <v>73.806567328918334</v>
      </c>
      <c r="AB19" s="370">
        <v>3797</v>
      </c>
      <c r="AC19" s="372">
        <f t="shared" si="0"/>
        <v>26.19343267108168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49011</v>
      </c>
      <c r="E20" s="365">
        <f t="shared" si="2"/>
        <v>30915</v>
      </c>
      <c r="F20" s="366">
        <f t="shared" si="3"/>
        <v>63.077676439982866</v>
      </c>
      <c r="G20" s="365">
        <f t="shared" si="4"/>
        <v>18096</v>
      </c>
      <c r="H20" s="367">
        <f t="shared" si="3"/>
        <v>36.922323560017141</v>
      </c>
      <c r="I20" s="350"/>
      <c r="J20" s="368">
        <f t="shared" si="5"/>
        <v>13494</v>
      </c>
      <c r="K20" s="369">
        <f t="shared" si="6"/>
        <v>27.532594723633469</v>
      </c>
      <c r="L20" s="370">
        <v>5566</v>
      </c>
      <c r="M20" s="371">
        <v>41.247962057210614</v>
      </c>
      <c r="N20" s="370">
        <v>7928</v>
      </c>
      <c r="O20" s="372">
        <v>58.752037942789393</v>
      </c>
      <c r="P20" s="350"/>
      <c r="Q20" s="368">
        <v>7942</v>
      </c>
      <c r="R20" s="369">
        <v>16.20452551468038</v>
      </c>
      <c r="S20" s="370">
        <v>4501</v>
      </c>
      <c r="T20" s="371">
        <v>56.673382019642403</v>
      </c>
      <c r="U20" s="370">
        <v>3441</v>
      </c>
      <c r="V20" s="372">
        <v>43.326617980357589</v>
      </c>
      <c r="W20" s="350"/>
      <c r="X20" s="368">
        <v>27575</v>
      </c>
      <c r="Y20" s="369">
        <v>56.262879761686158</v>
      </c>
      <c r="Z20" s="370">
        <v>20848</v>
      </c>
      <c r="AA20" s="371">
        <v>75.604714415231186</v>
      </c>
      <c r="AB20" s="370">
        <v>6727</v>
      </c>
      <c r="AC20" s="372">
        <f t="shared" si="0"/>
        <v>24.395285584768811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47541</v>
      </c>
      <c r="E21" s="365">
        <f t="shared" si="2"/>
        <v>30869</v>
      </c>
      <c r="F21" s="366">
        <f t="shared" si="3"/>
        <v>64.931322437475032</v>
      </c>
      <c r="G21" s="365">
        <f t="shared" si="4"/>
        <v>16672</v>
      </c>
      <c r="H21" s="367">
        <f t="shared" si="3"/>
        <v>35.068677562524982</v>
      </c>
      <c r="I21" s="350"/>
      <c r="J21" s="368">
        <f t="shared" si="5"/>
        <v>10187</v>
      </c>
      <c r="K21" s="369">
        <f t="shared" si="6"/>
        <v>21.42782019730338</v>
      </c>
      <c r="L21" s="370">
        <v>4154</v>
      </c>
      <c r="M21" s="371">
        <v>40.777461470501621</v>
      </c>
      <c r="N21" s="370">
        <v>6033</v>
      </c>
      <c r="O21" s="372">
        <v>59.222538529498379</v>
      </c>
      <c r="P21" s="350"/>
      <c r="Q21" s="368">
        <v>8398</v>
      </c>
      <c r="R21" s="369">
        <v>17.664752529395681</v>
      </c>
      <c r="S21" s="370">
        <v>4822</v>
      </c>
      <c r="T21" s="371">
        <v>57.418432960228628</v>
      </c>
      <c r="U21" s="370">
        <v>3576</v>
      </c>
      <c r="V21" s="372">
        <v>42.581567039771372</v>
      </c>
      <c r="W21" s="350"/>
      <c r="X21" s="368">
        <v>28956</v>
      </c>
      <c r="Y21" s="369">
        <v>60.907427273300939</v>
      </c>
      <c r="Z21" s="370">
        <v>21893</v>
      </c>
      <c r="AA21" s="371">
        <v>75.607818759497164</v>
      </c>
      <c r="AB21" s="370">
        <v>7063</v>
      </c>
      <c r="AC21" s="372">
        <f t="shared" si="0"/>
        <v>24.392181240502833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13074</v>
      </c>
      <c r="E22" s="365">
        <f t="shared" si="2"/>
        <v>8539</v>
      </c>
      <c r="F22" s="366">
        <f t="shared" si="3"/>
        <v>65.312834633623979</v>
      </c>
      <c r="G22" s="365">
        <f t="shared" si="4"/>
        <v>4535</v>
      </c>
      <c r="H22" s="367">
        <f t="shared" si="3"/>
        <v>34.687165366376014</v>
      </c>
      <c r="I22" s="350"/>
      <c r="J22" s="368">
        <f t="shared" si="5"/>
        <v>2772</v>
      </c>
      <c r="K22" s="369">
        <f t="shared" si="6"/>
        <v>21.202386415787057</v>
      </c>
      <c r="L22" s="370">
        <v>1135</v>
      </c>
      <c r="M22" s="371">
        <v>40.945165945165947</v>
      </c>
      <c r="N22" s="370">
        <v>1637</v>
      </c>
      <c r="O22" s="372">
        <v>59.05483405483406</v>
      </c>
      <c r="P22" s="350"/>
      <c r="Q22" s="368">
        <v>2075</v>
      </c>
      <c r="R22" s="369">
        <v>15.87119473764724</v>
      </c>
      <c r="S22" s="370">
        <v>1182</v>
      </c>
      <c r="T22" s="371">
        <v>56.963855421686752</v>
      </c>
      <c r="U22" s="370">
        <v>893</v>
      </c>
      <c r="V22" s="372">
        <v>43.036144578313248</v>
      </c>
      <c r="W22" s="350"/>
      <c r="X22" s="368">
        <v>8227</v>
      </c>
      <c r="Y22" s="369">
        <v>62.926418846565703</v>
      </c>
      <c r="Z22" s="370">
        <v>6222</v>
      </c>
      <c r="AA22" s="371">
        <v>75.629026376564966</v>
      </c>
      <c r="AB22" s="370">
        <v>2005</v>
      </c>
      <c r="AC22" s="372">
        <f t="shared" si="0"/>
        <v>24.370973623435031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25880</v>
      </c>
      <c r="E23" s="365">
        <f t="shared" si="2"/>
        <v>17360</v>
      </c>
      <c r="F23" s="366">
        <f t="shared" si="3"/>
        <v>67.07882534775888</v>
      </c>
      <c r="G23" s="365">
        <f t="shared" si="4"/>
        <v>8520</v>
      </c>
      <c r="H23" s="367">
        <f t="shared" si="3"/>
        <v>32.921174652241113</v>
      </c>
      <c r="I23" s="350"/>
      <c r="J23" s="368">
        <f t="shared" si="5"/>
        <v>5285</v>
      </c>
      <c r="K23" s="369">
        <f t="shared" si="6"/>
        <v>20.421174652241113</v>
      </c>
      <c r="L23" s="370">
        <v>2256</v>
      </c>
      <c r="M23" s="371">
        <v>42.686849574266795</v>
      </c>
      <c r="N23" s="370">
        <v>3029</v>
      </c>
      <c r="O23" s="372">
        <v>57.313150425733205</v>
      </c>
      <c r="P23" s="350"/>
      <c r="Q23" s="368">
        <v>4224</v>
      </c>
      <c r="R23" s="369">
        <v>16.321483771251934</v>
      </c>
      <c r="S23" s="370">
        <v>2390</v>
      </c>
      <c r="T23" s="371">
        <v>56.581439393939391</v>
      </c>
      <c r="U23" s="370">
        <v>1834</v>
      </c>
      <c r="V23" s="372">
        <v>43.418560606060609</v>
      </c>
      <c r="W23" s="350"/>
      <c r="X23" s="368">
        <v>16371</v>
      </c>
      <c r="Y23" s="369">
        <v>63.257341576506953</v>
      </c>
      <c r="Z23" s="370">
        <v>12714</v>
      </c>
      <c r="AA23" s="371">
        <v>77.661718893164746</v>
      </c>
      <c r="AB23" s="370">
        <v>3657</v>
      </c>
      <c r="AC23" s="372">
        <f t="shared" si="0"/>
        <v>22.338281106835257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63923</v>
      </c>
      <c r="E24" s="365">
        <f t="shared" si="2"/>
        <v>42719</v>
      </c>
      <c r="F24" s="366">
        <f t="shared" si="3"/>
        <v>66.828840949267089</v>
      </c>
      <c r="G24" s="365">
        <f t="shared" si="4"/>
        <v>21204</v>
      </c>
      <c r="H24" s="367">
        <f t="shared" si="3"/>
        <v>33.171159050732911</v>
      </c>
      <c r="I24" s="350"/>
      <c r="J24" s="368">
        <f t="shared" si="5"/>
        <v>15793</v>
      </c>
      <c r="K24" s="369">
        <f t="shared" si="6"/>
        <v>24.706287251849883</v>
      </c>
      <c r="L24" s="370">
        <v>7651</v>
      </c>
      <c r="M24" s="371">
        <v>48.445513835243467</v>
      </c>
      <c r="N24" s="370">
        <v>8142</v>
      </c>
      <c r="O24" s="372">
        <v>51.55448616475654</v>
      </c>
      <c r="P24" s="350"/>
      <c r="Q24" s="368">
        <v>9655</v>
      </c>
      <c r="R24" s="369">
        <v>15.104109631900881</v>
      </c>
      <c r="S24" s="370">
        <v>5697</v>
      </c>
      <c r="T24" s="371">
        <v>59.005696530295182</v>
      </c>
      <c r="U24" s="370">
        <v>3958</v>
      </c>
      <c r="V24" s="372">
        <v>40.994303469704818</v>
      </c>
      <c r="W24" s="350"/>
      <c r="X24" s="368">
        <v>38475</v>
      </c>
      <c r="Y24" s="369">
        <v>60.189603116249238</v>
      </c>
      <c r="Z24" s="370">
        <v>29371</v>
      </c>
      <c r="AA24" s="371">
        <v>76.337881741390518</v>
      </c>
      <c r="AB24" s="370">
        <v>9104</v>
      </c>
      <c r="AC24" s="372">
        <f t="shared" si="0"/>
        <v>23.662118258609489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14912</v>
      </c>
      <c r="E25" s="365">
        <f t="shared" si="2"/>
        <v>8384</v>
      </c>
      <c r="F25" s="366">
        <f t="shared" si="3"/>
        <v>56.223175965665241</v>
      </c>
      <c r="G25" s="365">
        <f t="shared" si="4"/>
        <v>6528</v>
      </c>
      <c r="H25" s="367">
        <f t="shared" si="3"/>
        <v>43.776824034334766</v>
      </c>
      <c r="I25" s="350"/>
      <c r="J25" s="368">
        <f t="shared" si="5"/>
        <v>5496</v>
      </c>
      <c r="K25" s="369">
        <f t="shared" si="6"/>
        <v>36.856223175965667</v>
      </c>
      <c r="L25" s="370">
        <v>1949</v>
      </c>
      <c r="M25" s="371">
        <v>35.462154294032025</v>
      </c>
      <c r="N25" s="370">
        <v>3547</v>
      </c>
      <c r="O25" s="372">
        <v>64.537845705967982</v>
      </c>
      <c r="P25" s="350"/>
      <c r="Q25" s="368">
        <v>2279</v>
      </c>
      <c r="R25" s="369">
        <v>15.282993562231759</v>
      </c>
      <c r="S25" s="370">
        <v>1218</v>
      </c>
      <c r="T25" s="371">
        <v>53.44449319877139</v>
      </c>
      <c r="U25" s="370">
        <v>1061</v>
      </c>
      <c r="V25" s="372">
        <v>46.55550680122861</v>
      </c>
      <c r="W25" s="350"/>
      <c r="X25" s="368">
        <v>7137</v>
      </c>
      <c r="Y25" s="369">
        <v>47.860783261802574</v>
      </c>
      <c r="Z25" s="370">
        <v>5217</v>
      </c>
      <c r="AA25" s="371">
        <v>73.097940311055069</v>
      </c>
      <c r="AB25" s="370">
        <v>1920</v>
      </c>
      <c r="AC25" s="372">
        <f t="shared" si="0"/>
        <v>26.902059688944934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3287</v>
      </c>
      <c r="E26" s="380">
        <f t="shared" si="2"/>
        <v>2224</v>
      </c>
      <c r="F26" s="381">
        <f t="shared" si="3"/>
        <v>67.660480681472464</v>
      </c>
      <c r="G26" s="380">
        <f t="shared" si="4"/>
        <v>1063</v>
      </c>
      <c r="H26" s="367">
        <f t="shared" si="3"/>
        <v>32.339519318527529</v>
      </c>
      <c r="I26" s="350"/>
      <c r="J26" s="377">
        <f t="shared" si="5"/>
        <v>663</v>
      </c>
      <c r="K26" s="378">
        <f t="shared" si="6"/>
        <v>20.170368116823852</v>
      </c>
      <c r="L26" s="375">
        <v>315</v>
      </c>
      <c r="M26" s="376">
        <v>47.511312217194565</v>
      </c>
      <c r="N26" s="375">
        <v>348</v>
      </c>
      <c r="O26" s="372">
        <v>52.488687782805435</v>
      </c>
      <c r="P26" s="350"/>
      <c r="Q26" s="377">
        <v>497</v>
      </c>
      <c r="R26" s="378">
        <v>15.120170368116822</v>
      </c>
      <c r="S26" s="375">
        <v>286</v>
      </c>
      <c r="T26" s="376">
        <v>57.545271629778668</v>
      </c>
      <c r="U26" s="375">
        <v>211</v>
      </c>
      <c r="V26" s="372">
        <v>42.454728370221332</v>
      </c>
      <c r="W26" s="350"/>
      <c r="X26" s="377">
        <v>2127</v>
      </c>
      <c r="Y26" s="378">
        <v>64.709461515059331</v>
      </c>
      <c r="Z26" s="375">
        <v>1623</v>
      </c>
      <c r="AA26" s="376">
        <v>76.304654442877293</v>
      </c>
      <c r="AB26" s="375">
        <v>504</v>
      </c>
      <c r="AC26" s="372">
        <f t="shared" si="0"/>
        <v>23.695345557122707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19692</v>
      </c>
      <c r="E27" s="380">
        <f t="shared" si="2"/>
        <v>13221</v>
      </c>
      <c r="F27" s="381">
        <f t="shared" si="3"/>
        <v>67.138939670932359</v>
      </c>
      <c r="G27" s="380">
        <f t="shared" si="4"/>
        <v>6471</v>
      </c>
      <c r="H27" s="367">
        <f t="shared" si="3"/>
        <v>32.861060329067641</v>
      </c>
      <c r="I27" s="350"/>
      <c r="J27" s="377">
        <f t="shared" si="5"/>
        <v>3578</v>
      </c>
      <c r="K27" s="378">
        <f t="shared" si="6"/>
        <v>18.169815153361771</v>
      </c>
      <c r="L27" s="375">
        <v>1506</v>
      </c>
      <c r="M27" s="376">
        <v>42.090553381777532</v>
      </c>
      <c r="N27" s="375">
        <v>2072</v>
      </c>
      <c r="O27" s="372">
        <v>57.909446618222468</v>
      </c>
      <c r="P27" s="350"/>
      <c r="Q27" s="377">
        <v>3009</v>
      </c>
      <c r="R27" s="378">
        <v>15.280316879951251</v>
      </c>
      <c r="S27" s="375">
        <v>1691</v>
      </c>
      <c r="T27" s="376">
        <v>56.198072449318715</v>
      </c>
      <c r="U27" s="375">
        <v>1318</v>
      </c>
      <c r="V27" s="372">
        <v>43.801927550681292</v>
      </c>
      <c r="W27" s="350"/>
      <c r="X27" s="377">
        <v>13105</v>
      </c>
      <c r="Y27" s="378">
        <v>66.549867966686975</v>
      </c>
      <c r="Z27" s="375">
        <v>10024</v>
      </c>
      <c r="AA27" s="376">
        <v>76.489889355207936</v>
      </c>
      <c r="AB27" s="375">
        <v>3081</v>
      </c>
      <c r="AC27" s="372">
        <f t="shared" si="0"/>
        <v>23.510110644792064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2479</v>
      </c>
      <c r="E28" s="380">
        <f t="shared" si="2"/>
        <v>1608</v>
      </c>
      <c r="F28" s="381">
        <f t="shared" si="3"/>
        <v>64.86486486486487</v>
      </c>
      <c r="G28" s="380">
        <f t="shared" si="4"/>
        <v>871</v>
      </c>
      <c r="H28" s="382">
        <f t="shared" si="3"/>
        <v>35.135135135135137</v>
      </c>
      <c r="I28" s="350"/>
      <c r="J28" s="377">
        <f t="shared" si="5"/>
        <v>536</v>
      </c>
      <c r="K28" s="378">
        <f t="shared" si="6"/>
        <v>21.621621621621621</v>
      </c>
      <c r="L28" s="375">
        <v>232</v>
      </c>
      <c r="M28" s="376">
        <v>43.283582089552233</v>
      </c>
      <c r="N28" s="375">
        <v>304</v>
      </c>
      <c r="O28" s="383">
        <v>56.71641791044776</v>
      </c>
      <c r="P28" s="350"/>
      <c r="Q28" s="377">
        <v>377</v>
      </c>
      <c r="R28" s="378">
        <v>15.207745058491327</v>
      </c>
      <c r="S28" s="375">
        <v>208</v>
      </c>
      <c r="T28" s="376">
        <v>55.172413793103445</v>
      </c>
      <c r="U28" s="375">
        <v>169</v>
      </c>
      <c r="V28" s="383">
        <v>44.827586206896555</v>
      </c>
      <c r="W28" s="350"/>
      <c r="X28" s="377">
        <v>1566</v>
      </c>
      <c r="Y28" s="378">
        <v>63.170633319887045</v>
      </c>
      <c r="Z28" s="375">
        <v>1168</v>
      </c>
      <c r="AA28" s="376">
        <v>74.584929757343559</v>
      </c>
      <c r="AB28" s="375">
        <v>398</v>
      </c>
      <c r="AC28" s="383">
        <f t="shared" si="0"/>
        <v>25.415070242656451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1246</v>
      </c>
      <c r="E29" s="386">
        <f t="shared" si="2"/>
        <v>662</v>
      </c>
      <c r="F29" s="387">
        <f t="shared" si="3"/>
        <v>53.130016051364372</v>
      </c>
      <c r="G29" s="386">
        <f t="shared" si="4"/>
        <v>584</v>
      </c>
      <c r="H29" s="388">
        <f t="shared" si="3"/>
        <v>46.869983948635635</v>
      </c>
      <c r="I29" s="350"/>
      <c r="J29" s="389">
        <f t="shared" si="5"/>
        <v>683</v>
      </c>
      <c r="K29" s="390">
        <f t="shared" si="6"/>
        <v>54.815409309791328</v>
      </c>
      <c r="L29" s="391">
        <v>256</v>
      </c>
      <c r="M29" s="392">
        <v>37.481698389458273</v>
      </c>
      <c r="N29" s="391">
        <v>427</v>
      </c>
      <c r="O29" s="393">
        <v>62.518301610541727</v>
      </c>
      <c r="P29" s="350"/>
      <c r="Q29" s="389">
        <v>180</v>
      </c>
      <c r="R29" s="390">
        <v>14.446227929373997</v>
      </c>
      <c r="S29" s="391">
        <v>111</v>
      </c>
      <c r="T29" s="392">
        <v>61.666666666666671</v>
      </c>
      <c r="U29" s="391">
        <v>69</v>
      </c>
      <c r="V29" s="393">
        <v>38.333333333333336</v>
      </c>
      <c r="W29" s="350"/>
      <c r="X29" s="389">
        <v>383</v>
      </c>
      <c r="Y29" s="390">
        <v>30.738362760834669</v>
      </c>
      <c r="Z29" s="391">
        <v>295</v>
      </c>
      <c r="AA29" s="392">
        <v>77.023498694516974</v>
      </c>
      <c r="AB29" s="391">
        <v>88</v>
      </c>
      <c r="AC29" s="393">
        <f t="shared" si="0"/>
        <v>22.97650130548303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427839</v>
      </c>
      <c r="E31" s="1236">
        <f>L31+S31+Z31</f>
        <v>272545</v>
      </c>
      <c r="F31" s="1237">
        <f>E31/$D31*100</f>
        <v>63.702701249769191</v>
      </c>
      <c r="G31" s="1236">
        <f>N31+U31+AB31</f>
        <v>155294</v>
      </c>
      <c r="H31" s="1238">
        <f>G31/$D31*100</f>
        <v>36.297298750230809</v>
      </c>
      <c r="I31" s="320"/>
      <c r="J31" s="1239">
        <f>SUM(J12:J29)</f>
        <v>112737</v>
      </c>
      <c r="K31" s="1240">
        <f>J31/$D31*100</f>
        <v>26.350332718616116</v>
      </c>
      <c r="L31" s="1236">
        <f>SUM(L12:L29)</f>
        <v>46541</v>
      </c>
      <c r="M31" s="1237">
        <f>L31/$J31*100</f>
        <v>41.282808660865555</v>
      </c>
      <c r="N31" s="1236">
        <f>SUM(N12:N29)</f>
        <v>66196</v>
      </c>
      <c r="O31" s="1241">
        <f>N31/$J31*100</f>
        <v>58.717191339134445</v>
      </c>
      <c r="P31" s="320"/>
      <c r="Q31" s="1239">
        <f>SUM(Q12:Q29)</f>
        <v>69246</v>
      </c>
      <c r="R31" s="1240">
        <f>Q31/$D31*100</f>
        <v>16.185060267998008</v>
      </c>
      <c r="S31" s="1236">
        <f>SUM(S12:S29)</f>
        <v>39702</v>
      </c>
      <c r="T31" s="1237">
        <f>S31/$Q31*100</f>
        <v>57.334719695000437</v>
      </c>
      <c r="U31" s="1236">
        <f>SUM(U12:U29)</f>
        <v>29544</v>
      </c>
      <c r="V31" s="1241">
        <f>U31/$Q31*100</f>
        <v>42.665280304999563</v>
      </c>
      <c r="W31" s="320"/>
      <c r="X31" s="1239">
        <f>SUM(X12:X29)</f>
        <v>245856</v>
      </c>
      <c r="Y31" s="1240">
        <f>X31/$D31*100</f>
        <v>57.464607013385873</v>
      </c>
      <c r="Z31" s="1236">
        <f>SUM(Z12:Z29)</f>
        <v>186302</v>
      </c>
      <c r="AA31" s="1237">
        <f>Z31/$X31*100</f>
        <v>75.776877521801381</v>
      </c>
      <c r="AB31" s="1236">
        <f>SUM(AB12:AB29)</f>
        <v>59554</v>
      </c>
      <c r="AC31" s="1241">
        <f>AB31/$X31*100</f>
        <v>24.223122478198619</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8"/>
      <c r="C34" s="1408"/>
      <c r="D34" s="1408"/>
      <c r="E34" s="1408"/>
      <c r="F34" s="1408"/>
      <c r="G34" s="1408"/>
      <c r="H34" s="1408"/>
      <c r="I34" s="1408"/>
      <c r="J34" s="1408"/>
      <c r="K34" s="1408"/>
      <c r="L34" s="1408"/>
      <c r="M34" s="1408"/>
      <c r="N34" s="1408"/>
      <c r="O34" s="1408"/>
    </row>
    <row r="35" spans="2:15" s="329" customFormat="1" ht="29.25" customHeight="1" x14ac:dyDescent="0.2">
      <c r="B35" s="1409"/>
      <c r="C35" s="1409"/>
      <c r="D35" s="1409"/>
      <c r="E35" s="1409"/>
      <c r="F35" s="1409"/>
      <c r="G35" s="1409"/>
      <c r="H35" s="1409"/>
      <c r="I35" s="1409"/>
      <c r="J35" s="1409"/>
      <c r="K35" s="1409"/>
      <c r="L35" s="1409"/>
      <c r="M35" s="1409"/>
    </row>
    <row r="36" spans="2:15" s="329" customFormat="1" ht="4.5" customHeight="1" x14ac:dyDescent="0.2">
      <c r="B36" s="1407"/>
      <c r="C36" s="1407"/>
      <c r="D36" s="140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9"/>
      <c r="C2" s="1379"/>
    </row>
    <row r="3" spans="1:53" s="345" customFormat="1" ht="4.5" customHeight="1" x14ac:dyDescent="0.2">
      <c r="B3" s="1380"/>
      <c r="C3" s="1380"/>
    </row>
    <row r="4" spans="1:53" s="345" customFormat="1" ht="17.25" customHeight="1" x14ac:dyDescent="0.2">
      <c r="A4" s="1381" t="s">
        <v>405</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row>
    <row r="5" spans="1:53" s="345" customFormat="1" ht="17.25" customHeight="1" x14ac:dyDescent="0.2">
      <c r="B5" s="1382" t="str">
        <f>porsaad!$B$6</f>
        <v>Situación a 30 de septiembre de 2024</v>
      </c>
      <c r="C5" s="1382"/>
      <c r="D5" s="1382"/>
      <c r="E5" s="1382"/>
      <c r="F5" s="1382"/>
      <c r="G5" s="1382"/>
      <c r="H5" s="1382"/>
      <c r="I5" s="1382"/>
      <c r="J5" s="1382"/>
      <c r="K5" s="1382"/>
      <c r="L5" s="1382"/>
      <c r="M5" s="1382"/>
      <c r="N5" s="1382"/>
      <c r="O5" s="1382"/>
      <c r="P5" s="1382"/>
      <c r="Q5" s="1382"/>
      <c r="R5" s="1382"/>
      <c r="S5" s="1382"/>
      <c r="T5" s="1382"/>
      <c r="U5" s="1382"/>
      <c r="V5" s="1382"/>
      <c r="W5" s="1382"/>
      <c r="X5" s="1382"/>
      <c r="Y5" s="1382"/>
      <c r="Z5" s="1382"/>
      <c r="AA5" s="1382"/>
      <c r="AB5" s="1382"/>
      <c r="AC5" s="1382"/>
    </row>
    <row r="6" spans="1:53" s="345" customFormat="1" ht="6" customHeight="1" x14ac:dyDescent="0.2"/>
    <row r="7" spans="1:53" s="322" customFormat="1" ht="12.75" customHeight="1" x14ac:dyDescent="0.2">
      <c r="A7" s="316"/>
      <c r="B7" s="1383" t="s">
        <v>12</v>
      </c>
      <c r="C7" s="317"/>
      <c r="D7" s="1386" t="s">
        <v>229</v>
      </c>
      <c r="E7" s="1387"/>
      <c r="F7" s="1387"/>
      <c r="G7" s="1387"/>
      <c r="H7" s="1387"/>
      <c r="I7" s="318"/>
      <c r="J7" s="1390"/>
      <c r="K7" s="1390"/>
      <c r="L7" s="1390"/>
      <c r="M7" s="1390"/>
      <c r="N7" s="1390"/>
      <c r="O7" s="1390"/>
      <c r="P7" s="318"/>
      <c r="Q7" s="1390"/>
      <c r="R7" s="1390"/>
      <c r="S7" s="1390"/>
      <c r="T7" s="1390"/>
      <c r="U7" s="1390"/>
      <c r="V7" s="1390"/>
      <c r="W7" s="318"/>
      <c r="X7" s="1390"/>
      <c r="Y7" s="1390"/>
      <c r="Z7" s="1390"/>
      <c r="AA7" s="1390"/>
      <c r="AB7" s="1390"/>
      <c r="AC7" s="1391"/>
      <c r="AD7" s="319"/>
      <c r="AE7" s="319"/>
      <c r="AF7" s="320"/>
      <c r="AG7" s="320"/>
      <c r="AH7" s="320"/>
      <c r="AI7" s="320"/>
      <c r="AJ7" s="320"/>
      <c r="AK7" s="320"/>
      <c r="AL7" s="321"/>
    </row>
    <row r="8" spans="1:53" s="322" customFormat="1" ht="33.75" customHeight="1" x14ac:dyDescent="0.2">
      <c r="A8" s="316"/>
      <c r="B8" s="1384"/>
      <c r="C8" s="317"/>
      <c r="D8" s="1388"/>
      <c r="E8" s="1389"/>
      <c r="F8" s="1389"/>
      <c r="G8" s="1389"/>
      <c r="H8" s="1389"/>
      <c r="I8" s="323"/>
      <c r="J8" s="1392" t="s">
        <v>230</v>
      </c>
      <c r="K8" s="1393"/>
      <c r="L8" s="1393"/>
      <c r="M8" s="1393"/>
      <c r="N8" s="1393"/>
      <c r="O8" s="1394"/>
      <c r="P8" s="317"/>
      <c r="Q8" s="1392" t="s">
        <v>231</v>
      </c>
      <c r="R8" s="1393"/>
      <c r="S8" s="1393"/>
      <c r="T8" s="1393"/>
      <c r="U8" s="1393"/>
      <c r="V8" s="1394"/>
      <c r="W8" s="317"/>
      <c r="X8" s="1392" t="s">
        <v>232</v>
      </c>
      <c r="Y8" s="1393"/>
      <c r="Z8" s="1393"/>
      <c r="AA8" s="1393"/>
      <c r="AB8" s="1393"/>
      <c r="AC8" s="1394"/>
      <c r="AD8" s="319"/>
      <c r="AE8" s="319"/>
      <c r="AF8" s="320"/>
      <c r="AG8" s="320"/>
      <c r="AH8" s="320"/>
      <c r="AI8" s="320"/>
      <c r="AJ8" s="320"/>
      <c r="AK8" s="320"/>
      <c r="AL8" s="321"/>
    </row>
    <row r="9" spans="1:53" s="322" customFormat="1" ht="21.75" customHeight="1" x14ac:dyDescent="0.2">
      <c r="A9" s="316"/>
      <c r="B9" s="1384"/>
      <c r="C9" s="317"/>
      <c r="D9" s="1395" t="s">
        <v>9</v>
      </c>
      <c r="E9" s="1397" t="s">
        <v>24</v>
      </c>
      <c r="F9" s="1398"/>
      <c r="G9" s="1397" t="s">
        <v>23</v>
      </c>
      <c r="H9" s="1399"/>
      <c r="I9" s="323"/>
      <c r="J9" s="1400" t="s">
        <v>9</v>
      </c>
      <c r="K9" s="1403" t="s">
        <v>220</v>
      </c>
      <c r="L9" s="1405" t="s">
        <v>24</v>
      </c>
      <c r="M9" s="1406"/>
      <c r="N9" s="1401" t="s">
        <v>23</v>
      </c>
      <c r="O9" s="1402"/>
      <c r="P9" s="317"/>
      <c r="Q9" s="1400" t="s">
        <v>9</v>
      </c>
      <c r="R9" s="1403" t="s">
        <v>220</v>
      </c>
      <c r="S9" s="1405" t="s">
        <v>24</v>
      </c>
      <c r="T9" s="1406"/>
      <c r="U9" s="1401" t="s">
        <v>23</v>
      </c>
      <c r="V9" s="1402"/>
      <c r="W9" s="317"/>
      <c r="X9" s="1400" t="s">
        <v>9</v>
      </c>
      <c r="Y9" s="1403" t="s">
        <v>220</v>
      </c>
      <c r="Z9" s="1405" t="s">
        <v>24</v>
      </c>
      <c r="AA9" s="1406"/>
      <c r="AB9" s="1401" t="s">
        <v>23</v>
      </c>
      <c r="AC9" s="1402"/>
      <c r="AD9" s="319"/>
      <c r="AE9" s="319"/>
      <c r="AF9" s="320"/>
      <c r="AG9" s="320"/>
      <c r="AH9" s="320"/>
      <c r="AI9" s="320"/>
      <c r="AJ9" s="320"/>
      <c r="AK9" s="320"/>
      <c r="AL9" s="321"/>
    </row>
    <row r="10" spans="1:53" s="322" customFormat="1" ht="36.75" customHeight="1" x14ac:dyDescent="0.2">
      <c r="A10" s="316"/>
      <c r="B10" s="1385"/>
      <c r="C10" s="317"/>
      <c r="D10" s="1396"/>
      <c r="E10" s="407" t="s">
        <v>9</v>
      </c>
      <c r="F10" s="403" t="s">
        <v>220</v>
      </c>
      <c r="G10" s="406" t="s">
        <v>9</v>
      </c>
      <c r="H10" s="888" t="s">
        <v>220</v>
      </c>
      <c r="I10" s="346"/>
      <c r="J10" s="1396"/>
      <c r="K10" s="1404"/>
      <c r="L10" s="404" t="s">
        <v>9</v>
      </c>
      <c r="M10" s="403" t="s">
        <v>221</v>
      </c>
      <c r="N10" s="407" t="s">
        <v>9</v>
      </c>
      <c r="O10" s="402" t="s">
        <v>221</v>
      </c>
      <c r="P10" s="347"/>
      <c r="Q10" s="1396"/>
      <c r="R10" s="1404"/>
      <c r="S10" s="404" t="s">
        <v>9</v>
      </c>
      <c r="T10" s="403" t="s">
        <v>221</v>
      </c>
      <c r="U10" s="407" t="s">
        <v>9</v>
      </c>
      <c r="V10" s="402" t="s">
        <v>221</v>
      </c>
      <c r="W10" s="347"/>
      <c r="X10" s="1396"/>
      <c r="Y10" s="1404"/>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138126</v>
      </c>
      <c r="E12" s="352">
        <f>L12+S12+Z12</f>
        <v>86611</v>
      </c>
      <c r="F12" s="353">
        <f>E12/$D12*100</f>
        <v>62.704342412000635</v>
      </c>
      <c r="G12" s="352">
        <f>N12+U12+AB12</f>
        <v>51515</v>
      </c>
      <c r="H12" s="354">
        <f>G12/$D12*100</f>
        <v>37.295657587999365</v>
      </c>
      <c r="I12" s="350"/>
      <c r="J12" s="355">
        <f>L12+N12</f>
        <v>42501</v>
      </c>
      <c r="K12" s="356">
        <f>J12/$D12*100</f>
        <v>30.769731983840842</v>
      </c>
      <c r="L12" s="357">
        <v>17086</v>
      </c>
      <c r="M12" s="353">
        <v>40.201407025717039</v>
      </c>
      <c r="N12" s="357">
        <v>25415</v>
      </c>
      <c r="O12" s="358">
        <v>59.798592974282961</v>
      </c>
      <c r="P12" s="350"/>
      <c r="Q12" s="355">
        <v>27675</v>
      </c>
      <c r="R12" s="356">
        <v>20.036054037617827</v>
      </c>
      <c r="S12" s="357">
        <v>17645</v>
      </c>
      <c r="T12" s="353">
        <v>63.757904245709121</v>
      </c>
      <c r="U12" s="357">
        <v>10030</v>
      </c>
      <c r="V12" s="358">
        <v>36.242095754290879</v>
      </c>
      <c r="W12" s="350"/>
      <c r="X12" s="355">
        <v>67950</v>
      </c>
      <c r="Y12" s="356">
        <v>49.194213978541335</v>
      </c>
      <c r="Z12" s="357">
        <v>51880</v>
      </c>
      <c r="AA12" s="353">
        <v>76.350257542310516</v>
      </c>
      <c r="AB12" s="357">
        <v>16070</v>
      </c>
      <c r="AC12" s="358">
        <f t="shared" ref="AC12:AC29" si="0">AB12/$X12*100</f>
        <v>23.649742457689477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15725</v>
      </c>
      <c r="E13" s="365">
        <f t="shared" ref="E13:E29" si="2">L13+S13+Z13</f>
        <v>9910</v>
      </c>
      <c r="F13" s="366">
        <f t="shared" ref="F13:H29" si="3">E13/$D13*100</f>
        <v>63.020667726550087</v>
      </c>
      <c r="G13" s="365">
        <f t="shared" ref="G13:G29" si="4">N13+U13+AB13</f>
        <v>5815</v>
      </c>
      <c r="H13" s="367">
        <f t="shared" si="3"/>
        <v>36.97933227344992</v>
      </c>
      <c r="I13" s="350"/>
      <c r="J13" s="368">
        <f t="shared" ref="J13:J29" si="5">L13+N13</f>
        <v>3354</v>
      </c>
      <c r="K13" s="369">
        <f t="shared" ref="K13:K29" si="6">J13/$D13*100</f>
        <v>21.329093799682035</v>
      </c>
      <c r="L13" s="370">
        <v>1370</v>
      </c>
      <c r="M13" s="371">
        <v>40.846750149075731</v>
      </c>
      <c r="N13" s="370">
        <v>1984</v>
      </c>
      <c r="O13" s="372">
        <v>59.153249850924269</v>
      </c>
      <c r="P13" s="350"/>
      <c r="Q13" s="368">
        <v>2790</v>
      </c>
      <c r="R13" s="369">
        <v>17.742448330683626</v>
      </c>
      <c r="S13" s="370">
        <v>1638</v>
      </c>
      <c r="T13" s="371">
        <v>58.709677419354833</v>
      </c>
      <c r="U13" s="370">
        <v>1152</v>
      </c>
      <c r="V13" s="372">
        <v>41.29032258064516</v>
      </c>
      <c r="W13" s="350"/>
      <c r="X13" s="368">
        <v>9581</v>
      </c>
      <c r="Y13" s="369">
        <v>60.928457869634343</v>
      </c>
      <c r="Z13" s="370">
        <v>6902</v>
      </c>
      <c r="AA13" s="371">
        <v>72.038409351842191</v>
      </c>
      <c r="AB13" s="370">
        <v>2679</v>
      </c>
      <c r="AC13" s="372">
        <f t="shared" si="0"/>
        <v>27.961590648157813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10782</v>
      </c>
      <c r="E14" s="365">
        <f t="shared" si="2"/>
        <v>6966</v>
      </c>
      <c r="F14" s="366">
        <f t="shared" si="3"/>
        <v>64.607679465776286</v>
      </c>
      <c r="G14" s="365">
        <f t="shared" si="4"/>
        <v>3816</v>
      </c>
      <c r="H14" s="367">
        <f t="shared" si="3"/>
        <v>35.392320534223707</v>
      </c>
      <c r="I14" s="350"/>
      <c r="J14" s="368">
        <f t="shared" si="5"/>
        <v>2672</v>
      </c>
      <c r="K14" s="369">
        <f t="shared" si="6"/>
        <v>24.782044147653494</v>
      </c>
      <c r="L14" s="370">
        <v>1038</v>
      </c>
      <c r="M14" s="371">
        <v>38.84730538922156</v>
      </c>
      <c r="N14" s="370">
        <v>1634</v>
      </c>
      <c r="O14" s="372">
        <v>61.152694610778447</v>
      </c>
      <c r="P14" s="350"/>
      <c r="Q14" s="368">
        <v>2168</v>
      </c>
      <c r="R14" s="369">
        <v>20.107586718605084</v>
      </c>
      <c r="S14" s="370">
        <v>1287</v>
      </c>
      <c r="T14" s="371">
        <v>59.363468634686342</v>
      </c>
      <c r="U14" s="370">
        <v>881</v>
      </c>
      <c r="V14" s="372">
        <v>40.636531365313658</v>
      </c>
      <c r="W14" s="350"/>
      <c r="X14" s="368">
        <v>5942</v>
      </c>
      <c r="Y14" s="369">
        <v>55.110369133741422</v>
      </c>
      <c r="Z14" s="370">
        <v>4641</v>
      </c>
      <c r="AA14" s="371">
        <v>78.10501514641534</v>
      </c>
      <c r="AB14" s="370">
        <v>1301</v>
      </c>
      <c r="AC14" s="372">
        <f t="shared" si="0"/>
        <v>21.894984853584649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11429</v>
      </c>
      <c r="E15" s="365">
        <f t="shared" si="2"/>
        <v>6759</v>
      </c>
      <c r="F15" s="366">
        <f t="shared" si="3"/>
        <v>59.139032286289265</v>
      </c>
      <c r="G15" s="365">
        <f t="shared" si="4"/>
        <v>4670</v>
      </c>
      <c r="H15" s="367">
        <f t="shared" si="3"/>
        <v>40.860967713710735</v>
      </c>
      <c r="I15" s="350"/>
      <c r="J15" s="368">
        <f t="shared" si="5"/>
        <v>3363</v>
      </c>
      <c r="K15" s="369">
        <f t="shared" si="6"/>
        <v>29.425146557004112</v>
      </c>
      <c r="L15" s="370">
        <v>1319</v>
      </c>
      <c r="M15" s="371">
        <v>39.220933690157601</v>
      </c>
      <c r="N15" s="370">
        <v>2044</v>
      </c>
      <c r="O15" s="372">
        <v>60.779066309842399</v>
      </c>
      <c r="P15" s="350"/>
      <c r="Q15" s="368">
        <v>2394</v>
      </c>
      <c r="R15" s="369">
        <v>20.946714498206319</v>
      </c>
      <c r="S15" s="370">
        <v>1322</v>
      </c>
      <c r="T15" s="371">
        <v>55.221386800334173</v>
      </c>
      <c r="U15" s="370">
        <v>1072</v>
      </c>
      <c r="V15" s="372">
        <v>44.778613199665827</v>
      </c>
      <c r="W15" s="350"/>
      <c r="X15" s="368">
        <v>5672</v>
      </c>
      <c r="Y15" s="369">
        <v>49.628138944789569</v>
      </c>
      <c r="Z15" s="370">
        <v>4118</v>
      </c>
      <c r="AA15" s="371">
        <v>72.60225669957687</v>
      </c>
      <c r="AB15" s="370">
        <v>1554</v>
      </c>
      <c r="AC15" s="372">
        <f t="shared" si="0"/>
        <v>27.397743300423134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17639</v>
      </c>
      <c r="E16" s="365">
        <f t="shared" si="2"/>
        <v>10225</v>
      </c>
      <c r="F16" s="366">
        <f t="shared" si="3"/>
        <v>57.968138783377739</v>
      </c>
      <c r="G16" s="365">
        <f t="shared" si="4"/>
        <v>7414</v>
      </c>
      <c r="H16" s="367">
        <f t="shared" si="3"/>
        <v>42.031861216622261</v>
      </c>
      <c r="I16" s="350"/>
      <c r="J16" s="368">
        <f t="shared" si="5"/>
        <v>7051</v>
      </c>
      <c r="K16" s="369">
        <f t="shared" si="6"/>
        <v>39.973921424117016</v>
      </c>
      <c r="L16" s="370">
        <v>2843</v>
      </c>
      <c r="M16" s="371">
        <v>40.320521911785562</v>
      </c>
      <c r="N16" s="370">
        <v>4208</v>
      </c>
      <c r="O16" s="372">
        <v>59.679478088214431</v>
      </c>
      <c r="P16" s="350"/>
      <c r="Q16" s="368">
        <v>3596</v>
      </c>
      <c r="R16" s="369">
        <v>20.38664323374341</v>
      </c>
      <c r="S16" s="370">
        <v>2175</v>
      </c>
      <c r="T16" s="371">
        <v>60.483870967741936</v>
      </c>
      <c r="U16" s="370">
        <v>1421</v>
      </c>
      <c r="V16" s="372">
        <v>39.516129032258064</v>
      </c>
      <c r="W16" s="350"/>
      <c r="X16" s="368">
        <v>6992</v>
      </c>
      <c r="Y16" s="369">
        <v>39.639435342139578</v>
      </c>
      <c r="Z16" s="370">
        <v>5207</v>
      </c>
      <c r="AA16" s="371">
        <v>74.470823798627009</v>
      </c>
      <c r="AB16" s="370">
        <v>1785</v>
      </c>
      <c r="AC16" s="372">
        <f t="shared" si="0"/>
        <v>25.529176201372998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8004</v>
      </c>
      <c r="E17" s="375">
        <f t="shared" si="2"/>
        <v>5053</v>
      </c>
      <c r="F17" s="376">
        <f t="shared" si="3"/>
        <v>63.130934532733626</v>
      </c>
      <c r="G17" s="375">
        <f t="shared" si="4"/>
        <v>2951</v>
      </c>
      <c r="H17" s="367">
        <f t="shared" si="3"/>
        <v>36.869065467266367</v>
      </c>
      <c r="I17" s="350"/>
      <c r="J17" s="377">
        <f t="shared" si="5"/>
        <v>1952</v>
      </c>
      <c r="K17" s="378">
        <f t="shared" si="6"/>
        <v>24.387806096951525</v>
      </c>
      <c r="L17" s="375">
        <v>782</v>
      </c>
      <c r="M17" s="376">
        <v>40.061475409836063</v>
      </c>
      <c r="N17" s="375">
        <v>1170</v>
      </c>
      <c r="O17" s="372">
        <v>59.938524590163937</v>
      </c>
      <c r="P17" s="350"/>
      <c r="Q17" s="377">
        <v>1656</v>
      </c>
      <c r="R17" s="378">
        <v>20.689655172413794</v>
      </c>
      <c r="S17" s="375">
        <v>916</v>
      </c>
      <c r="T17" s="376">
        <v>55.314009661835748</v>
      </c>
      <c r="U17" s="375">
        <v>740</v>
      </c>
      <c r="V17" s="372">
        <v>44.685990338164252</v>
      </c>
      <c r="W17" s="350"/>
      <c r="X17" s="377">
        <v>4396</v>
      </c>
      <c r="Y17" s="378">
        <v>54.922538730634685</v>
      </c>
      <c r="Z17" s="375">
        <v>3355</v>
      </c>
      <c r="AA17" s="376">
        <v>76.319381255686991</v>
      </c>
      <c r="AB17" s="375">
        <v>1041</v>
      </c>
      <c r="AC17" s="372">
        <f t="shared" si="0"/>
        <v>23.680618744313012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41200</v>
      </c>
      <c r="E18" s="365">
        <f t="shared" si="2"/>
        <v>26062</v>
      </c>
      <c r="F18" s="366">
        <f t="shared" si="3"/>
        <v>63.257281553398059</v>
      </c>
      <c r="G18" s="365">
        <f t="shared" si="4"/>
        <v>15138</v>
      </c>
      <c r="H18" s="367">
        <f t="shared" si="3"/>
        <v>36.742718446601941</v>
      </c>
      <c r="I18" s="350"/>
      <c r="J18" s="368">
        <f t="shared" si="5"/>
        <v>9554</v>
      </c>
      <c r="K18" s="369">
        <f t="shared" si="6"/>
        <v>23.189320388349515</v>
      </c>
      <c r="L18" s="370">
        <v>3991</v>
      </c>
      <c r="M18" s="371">
        <v>41.773079338496963</v>
      </c>
      <c r="N18" s="370">
        <v>5563</v>
      </c>
      <c r="O18" s="372">
        <v>58.226920661503037</v>
      </c>
      <c r="P18" s="350"/>
      <c r="Q18" s="368">
        <v>6931</v>
      </c>
      <c r="R18" s="369">
        <v>16.822815533980581</v>
      </c>
      <c r="S18" s="370">
        <v>3932</v>
      </c>
      <c r="T18" s="371">
        <v>56.730630500649262</v>
      </c>
      <c r="U18" s="370">
        <v>2999</v>
      </c>
      <c r="V18" s="372">
        <v>43.269369499350738</v>
      </c>
      <c r="W18" s="350"/>
      <c r="X18" s="368">
        <v>24715</v>
      </c>
      <c r="Y18" s="369">
        <v>59.987864077669904</v>
      </c>
      <c r="Z18" s="370">
        <v>18139</v>
      </c>
      <c r="AA18" s="371">
        <v>73.392676512239532</v>
      </c>
      <c r="AB18" s="370">
        <v>6576</v>
      </c>
      <c r="AC18" s="372">
        <f t="shared" si="0"/>
        <v>26.607323487760471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25865</v>
      </c>
      <c r="E19" s="365">
        <f t="shared" si="2"/>
        <v>15847</v>
      </c>
      <c r="F19" s="366">
        <f t="shared" si="3"/>
        <v>61.268122946066114</v>
      </c>
      <c r="G19" s="365">
        <f t="shared" si="4"/>
        <v>10018</v>
      </c>
      <c r="H19" s="367">
        <f t="shared" si="3"/>
        <v>38.731877053933886</v>
      </c>
      <c r="I19" s="350"/>
      <c r="J19" s="368">
        <f t="shared" si="5"/>
        <v>6700</v>
      </c>
      <c r="K19" s="369">
        <f t="shared" si="6"/>
        <v>25.903730910496808</v>
      </c>
      <c r="L19" s="370">
        <v>2715</v>
      </c>
      <c r="M19" s="371">
        <v>40.522388059701491</v>
      </c>
      <c r="N19" s="370">
        <v>3985</v>
      </c>
      <c r="O19" s="372">
        <v>59.477611940298502</v>
      </c>
      <c r="P19" s="350"/>
      <c r="Q19" s="368">
        <v>4569</v>
      </c>
      <c r="R19" s="369">
        <v>17.664797989561183</v>
      </c>
      <c r="S19" s="370">
        <v>2648</v>
      </c>
      <c r="T19" s="371">
        <v>57.955789012913108</v>
      </c>
      <c r="U19" s="370">
        <v>1921</v>
      </c>
      <c r="V19" s="372">
        <v>42.044210987086892</v>
      </c>
      <c r="W19" s="350"/>
      <c r="X19" s="368">
        <v>14596</v>
      </c>
      <c r="Y19" s="369">
        <v>56.431471099942009</v>
      </c>
      <c r="Z19" s="370">
        <v>10484</v>
      </c>
      <c r="AA19" s="371">
        <v>71.827898054261439</v>
      </c>
      <c r="AB19" s="370">
        <v>4112</v>
      </c>
      <c r="AC19" s="372">
        <f t="shared" si="0"/>
        <v>28.172101945738561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99687</v>
      </c>
      <c r="E20" s="365">
        <f t="shared" si="2"/>
        <v>63281</v>
      </c>
      <c r="F20" s="366">
        <f t="shared" si="3"/>
        <v>63.479691434189014</v>
      </c>
      <c r="G20" s="365">
        <f t="shared" si="4"/>
        <v>36406</v>
      </c>
      <c r="H20" s="367">
        <f t="shared" si="3"/>
        <v>36.520308565810986</v>
      </c>
      <c r="I20" s="350"/>
      <c r="J20" s="368">
        <f t="shared" si="5"/>
        <v>22240</v>
      </c>
      <c r="K20" s="369">
        <f t="shared" si="6"/>
        <v>22.309829767171248</v>
      </c>
      <c r="L20" s="370">
        <v>8946</v>
      </c>
      <c r="M20" s="371">
        <v>40.224820143884891</v>
      </c>
      <c r="N20" s="370">
        <v>13294</v>
      </c>
      <c r="O20" s="372">
        <v>59.775179856115116</v>
      </c>
      <c r="P20" s="350"/>
      <c r="Q20" s="368">
        <v>18931</v>
      </c>
      <c r="R20" s="369">
        <v>18.990440077442393</v>
      </c>
      <c r="S20" s="370">
        <v>10974</v>
      </c>
      <c r="T20" s="371">
        <v>57.968411600021128</v>
      </c>
      <c r="U20" s="370">
        <v>7957</v>
      </c>
      <c r="V20" s="372">
        <v>42.031588399978872</v>
      </c>
      <c r="W20" s="350"/>
      <c r="X20" s="368">
        <v>58516</v>
      </c>
      <c r="Y20" s="369">
        <v>58.699730155386362</v>
      </c>
      <c r="Z20" s="370">
        <v>43361</v>
      </c>
      <c r="AA20" s="371">
        <v>74.101100553694721</v>
      </c>
      <c r="AB20" s="370">
        <v>15155</v>
      </c>
      <c r="AC20" s="372">
        <f t="shared" si="0"/>
        <v>25.898899446305286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63270</v>
      </c>
      <c r="E21" s="365">
        <f t="shared" si="2"/>
        <v>39330</v>
      </c>
      <c r="F21" s="366">
        <f t="shared" si="3"/>
        <v>62.162162162162161</v>
      </c>
      <c r="G21" s="365">
        <f t="shared" si="4"/>
        <v>23940</v>
      </c>
      <c r="H21" s="367">
        <f t="shared" si="3"/>
        <v>37.837837837837839</v>
      </c>
      <c r="I21" s="350"/>
      <c r="J21" s="368">
        <f t="shared" si="5"/>
        <v>16270</v>
      </c>
      <c r="K21" s="369">
        <f t="shared" si="6"/>
        <v>25.715188873083612</v>
      </c>
      <c r="L21" s="370">
        <v>6637</v>
      </c>
      <c r="M21" s="371">
        <v>40.792870313460355</v>
      </c>
      <c r="N21" s="370">
        <v>9633</v>
      </c>
      <c r="O21" s="372">
        <v>59.207129686539638</v>
      </c>
      <c r="P21" s="350"/>
      <c r="Q21" s="368">
        <v>13046</v>
      </c>
      <c r="R21" s="369">
        <v>20.61956693535641</v>
      </c>
      <c r="S21" s="370">
        <v>7766</v>
      </c>
      <c r="T21" s="371">
        <v>59.527824620573355</v>
      </c>
      <c r="U21" s="370">
        <v>5280</v>
      </c>
      <c r="V21" s="372">
        <v>40.472175379426645</v>
      </c>
      <c r="W21" s="350"/>
      <c r="X21" s="368">
        <v>33954</v>
      </c>
      <c r="Y21" s="369">
        <v>53.665244191559978</v>
      </c>
      <c r="Z21" s="370">
        <v>24927</v>
      </c>
      <c r="AA21" s="371">
        <v>73.414030747481888</v>
      </c>
      <c r="AB21" s="370">
        <v>9027</v>
      </c>
      <c r="AC21" s="372">
        <f t="shared" si="0"/>
        <v>26.585969252518112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13537</v>
      </c>
      <c r="E22" s="365">
        <f t="shared" si="2"/>
        <v>8581</v>
      </c>
      <c r="F22" s="366">
        <f t="shared" si="3"/>
        <v>63.389229519095814</v>
      </c>
      <c r="G22" s="365">
        <f t="shared" si="4"/>
        <v>4956</v>
      </c>
      <c r="H22" s="367">
        <f t="shared" si="3"/>
        <v>36.610770480904186</v>
      </c>
      <c r="I22" s="350"/>
      <c r="J22" s="368">
        <f t="shared" si="5"/>
        <v>3416</v>
      </c>
      <c r="K22" s="369">
        <f t="shared" si="6"/>
        <v>25.234542365368988</v>
      </c>
      <c r="L22" s="370">
        <v>1431</v>
      </c>
      <c r="M22" s="371">
        <v>41.891100702576111</v>
      </c>
      <c r="N22" s="370">
        <v>1985</v>
      </c>
      <c r="O22" s="372">
        <v>58.108899297423889</v>
      </c>
      <c r="P22" s="350"/>
      <c r="Q22" s="368">
        <v>2554</v>
      </c>
      <c r="R22" s="369">
        <v>18.866809485114871</v>
      </c>
      <c r="S22" s="370">
        <v>1553</v>
      </c>
      <c r="T22" s="371">
        <v>60.806577916992957</v>
      </c>
      <c r="U22" s="370">
        <v>1001</v>
      </c>
      <c r="V22" s="372">
        <v>39.193422083007043</v>
      </c>
      <c r="W22" s="350"/>
      <c r="X22" s="368">
        <v>7567</v>
      </c>
      <c r="Y22" s="369">
        <v>55.898648149516141</v>
      </c>
      <c r="Z22" s="370">
        <v>5597</v>
      </c>
      <c r="AA22" s="371">
        <v>73.965904585701068</v>
      </c>
      <c r="AB22" s="370">
        <v>1970</v>
      </c>
      <c r="AC22" s="372">
        <f t="shared" si="0"/>
        <v>26.034095414298932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26652</v>
      </c>
      <c r="E23" s="365">
        <f t="shared" si="2"/>
        <v>16387</v>
      </c>
      <c r="F23" s="366">
        <f t="shared" si="3"/>
        <v>61.485066786732702</v>
      </c>
      <c r="G23" s="365">
        <f t="shared" si="4"/>
        <v>10265</v>
      </c>
      <c r="H23" s="367">
        <f t="shared" si="3"/>
        <v>38.514933213267298</v>
      </c>
      <c r="I23" s="350"/>
      <c r="J23" s="368">
        <f t="shared" si="5"/>
        <v>7922</v>
      </c>
      <c r="K23" s="369">
        <f t="shared" si="6"/>
        <v>29.723848116464058</v>
      </c>
      <c r="L23" s="370">
        <v>3034</v>
      </c>
      <c r="M23" s="371">
        <v>38.298409492552388</v>
      </c>
      <c r="N23" s="370">
        <v>4888</v>
      </c>
      <c r="O23" s="372">
        <v>61.701590507447612</v>
      </c>
      <c r="P23" s="350"/>
      <c r="Q23" s="368">
        <v>4905</v>
      </c>
      <c r="R23" s="369">
        <v>18.403872129671321</v>
      </c>
      <c r="S23" s="370">
        <v>2862</v>
      </c>
      <c r="T23" s="371">
        <v>58.348623853211009</v>
      </c>
      <c r="U23" s="370">
        <v>2043</v>
      </c>
      <c r="V23" s="372">
        <v>41.651376146788991</v>
      </c>
      <c r="W23" s="350"/>
      <c r="X23" s="368">
        <v>13825</v>
      </c>
      <c r="Y23" s="369">
        <v>51.872279753864625</v>
      </c>
      <c r="Z23" s="370">
        <v>10491</v>
      </c>
      <c r="AA23" s="371">
        <v>75.884267631103071</v>
      </c>
      <c r="AB23" s="370">
        <v>3334</v>
      </c>
      <c r="AC23" s="372">
        <f t="shared" si="0"/>
        <v>24.115732368896925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74047</v>
      </c>
      <c r="E24" s="365">
        <f t="shared" si="2"/>
        <v>47155</v>
      </c>
      <c r="F24" s="366">
        <f t="shared" si="3"/>
        <v>63.68252596323957</v>
      </c>
      <c r="G24" s="365">
        <f t="shared" si="4"/>
        <v>26892</v>
      </c>
      <c r="H24" s="367">
        <f t="shared" si="3"/>
        <v>36.31747403676043</v>
      </c>
      <c r="I24" s="350"/>
      <c r="J24" s="368">
        <f t="shared" si="5"/>
        <v>21195</v>
      </c>
      <c r="K24" s="369">
        <f t="shared" si="6"/>
        <v>28.623711966723835</v>
      </c>
      <c r="L24" s="370">
        <v>9455</v>
      </c>
      <c r="M24" s="371">
        <v>44.60957773059684</v>
      </c>
      <c r="N24" s="370">
        <v>11740</v>
      </c>
      <c r="O24" s="372">
        <v>55.39042226940316</v>
      </c>
      <c r="P24" s="350"/>
      <c r="Q24" s="368">
        <v>13097</v>
      </c>
      <c r="R24" s="369">
        <v>17.687414750091158</v>
      </c>
      <c r="S24" s="370">
        <v>8027</v>
      </c>
      <c r="T24" s="371">
        <v>61.288844773612269</v>
      </c>
      <c r="U24" s="370">
        <v>5070</v>
      </c>
      <c r="V24" s="372">
        <v>38.711155226387724</v>
      </c>
      <c r="W24" s="350"/>
      <c r="X24" s="368">
        <v>39755</v>
      </c>
      <c r="Y24" s="369">
        <v>53.688873283185004</v>
      </c>
      <c r="Z24" s="370">
        <v>29673</v>
      </c>
      <c r="AA24" s="371">
        <v>74.639667966293544</v>
      </c>
      <c r="AB24" s="370">
        <v>10082</v>
      </c>
      <c r="AC24" s="372">
        <f t="shared" si="0"/>
        <v>25.360332033706452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19117</v>
      </c>
      <c r="E25" s="365">
        <f t="shared" si="2"/>
        <v>10397</v>
      </c>
      <c r="F25" s="366">
        <f t="shared" si="3"/>
        <v>54.386148454255377</v>
      </c>
      <c r="G25" s="365">
        <f t="shared" si="4"/>
        <v>8720</v>
      </c>
      <c r="H25" s="367">
        <f t="shared" si="3"/>
        <v>45.61385154574463</v>
      </c>
      <c r="I25" s="350"/>
      <c r="J25" s="368">
        <f t="shared" si="5"/>
        <v>7854</v>
      </c>
      <c r="K25" s="369">
        <f t="shared" si="6"/>
        <v>41.083852068839256</v>
      </c>
      <c r="L25" s="370">
        <v>2851</v>
      </c>
      <c r="M25" s="371">
        <v>36.299974535268653</v>
      </c>
      <c r="N25" s="370">
        <v>5003</v>
      </c>
      <c r="O25" s="372">
        <v>63.700025464731347</v>
      </c>
      <c r="P25" s="350"/>
      <c r="Q25" s="368">
        <v>3593</v>
      </c>
      <c r="R25" s="369">
        <v>18.79478997750693</v>
      </c>
      <c r="S25" s="370">
        <v>1974</v>
      </c>
      <c r="T25" s="371">
        <v>54.940161424993036</v>
      </c>
      <c r="U25" s="370">
        <v>1619</v>
      </c>
      <c r="V25" s="372">
        <v>45.059838575006957</v>
      </c>
      <c r="W25" s="350"/>
      <c r="X25" s="368">
        <v>7670</v>
      </c>
      <c r="Y25" s="369">
        <v>40.121357953653813</v>
      </c>
      <c r="Z25" s="370">
        <v>5572</v>
      </c>
      <c r="AA25" s="371">
        <v>72.646675358539767</v>
      </c>
      <c r="AB25" s="370">
        <v>2098</v>
      </c>
      <c r="AC25" s="372">
        <f t="shared" si="0"/>
        <v>27.353324641460237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6354</v>
      </c>
      <c r="E26" s="380">
        <f t="shared" si="2"/>
        <v>4074</v>
      </c>
      <c r="F26" s="381">
        <f t="shared" si="3"/>
        <v>64.117091595845139</v>
      </c>
      <c r="G26" s="380">
        <f t="shared" si="4"/>
        <v>2280</v>
      </c>
      <c r="H26" s="367">
        <f t="shared" si="3"/>
        <v>35.882908404154861</v>
      </c>
      <c r="I26" s="350"/>
      <c r="J26" s="377">
        <f t="shared" si="5"/>
        <v>1161</v>
      </c>
      <c r="K26" s="378">
        <f t="shared" si="6"/>
        <v>18.271954674220964</v>
      </c>
      <c r="L26" s="375">
        <v>446</v>
      </c>
      <c r="M26" s="376">
        <v>38.415159345391899</v>
      </c>
      <c r="N26" s="375">
        <v>715</v>
      </c>
      <c r="O26" s="372">
        <v>61.584840654608101</v>
      </c>
      <c r="P26" s="350"/>
      <c r="Q26" s="377">
        <v>913</v>
      </c>
      <c r="R26" s="378">
        <v>14.368901479383068</v>
      </c>
      <c r="S26" s="375">
        <v>493</v>
      </c>
      <c r="T26" s="376">
        <v>53.997809419496164</v>
      </c>
      <c r="U26" s="375">
        <v>420</v>
      </c>
      <c r="V26" s="372">
        <v>46.002190580503836</v>
      </c>
      <c r="W26" s="350"/>
      <c r="X26" s="377">
        <v>4280</v>
      </c>
      <c r="Y26" s="378">
        <v>67.35914384639598</v>
      </c>
      <c r="Z26" s="375">
        <v>3135</v>
      </c>
      <c r="AA26" s="376">
        <v>73.247663551401871</v>
      </c>
      <c r="AB26" s="375">
        <v>1145</v>
      </c>
      <c r="AC26" s="372">
        <f t="shared" si="0"/>
        <v>26.752336448598129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26905</v>
      </c>
      <c r="E27" s="380">
        <f t="shared" si="2"/>
        <v>16422</v>
      </c>
      <c r="F27" s="381">
        <f t="shared" si="3"/>
        <v>61.03698197361085</v>
      </c>
      <c r="G27" s="380">
        <f t="shared" si="4"/>
        <v>10483</v>
      </c>
      <c r="H27" s="367">
        <f t="shared" si="3"/>
        <v>38.963018026389143</v>
      </c>
      <c r="I27" s="350"/>
      <c r="J27" s="377">
        <f t="shared" si="5"/>
        <v>6609</v>
      </c>
      <c r="K27" s="378">
        <f t="shared" si="6"/>
        <v>24.564207396394721</v>
      </c>
      <c r="L27" s="375">
        <v>2576</v>
      </c>
      <c r="M27" s="376">
        <v>38.977152367983052</v>
      </c>
      <c r="N27" s="375">
        <v>4033</v>
      </c>
      <c r="O27" s="372">
        <v>61.022847632016941</v>
      </c>
      <c r="P27" s="350"/>
      <c r="Q27" s="377">
        <v>4956</v>
      </c>
      <c r="R27" s="378">
        <v>18.420367961345473</v>
      </c>
      <c r="S27" s="375">
        <v>2678</v>
      </c>
      <c r="T27" s="376">
        <v>54.035512510088779</v>
      </c>
      <c r="U27" s="375">
        <v>2278</v>
      </c>
      <c r="V27" s="372">
        <v>45.964487489911221</v>
      </c>
      <c r="W27" s="350"/>
      <c r="X27" s="377">
        <v>15340</v>
      </c>
      <c r="Y27" s="378">
        <v>57.015424642259802</v>
      </c>
      <c r="Z27" s="375">
        <v>11168</v>
      </c>
      <c r="AA27" s="376">
        <v>72.803129074315521</v>
      </c>
      <c r="AB27" s="375">
        <v>4172</v>
      </c>
      <c r="AC27" s="372">
        <f t="shared" si="0"/>
        <v>27.196870925684486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4400</v>
      </c>
      <c r="E28" s="380">
        <f t="shared" si="2"/>
        <v>2822</v>
      </c>
      <c r="F28" s="381">
        <f t="shared" si="3"/>
        <v>64.13636363636364</v>
      </c>
      <c r="G28" s="380">
        <f t="shared" si="4"/>
        <v>1578</v>
      </c>
      <c r="H28" s="382">
        <f t="shared" si="3"/>
        <v>35.863636363636367</v>
      </c>
      <c r="I28" s="350"/>
      <c r="J28" s="377">
        <f t="shared" si="5"/>
        <v>734</v>
      </c>
      <c r="K28" s="378">
        <f t="shared" si="6"/>
        <v>16.68181818181818</v>
      </c>
      <c r="L28" s="375">
        <v>297</v>
      </c>
      <c r="M28" s="376">
        <v>40.463215258855584</v>
      </c>
      <c r="N28" s="375">
        <v>437</v>
      </c>
      <c r="O28" s="383">
        <v>59.536784741144409</v>
      </c>
      <c r="P28" s="350"/>
      <c r="Q28" s="377">
        <v>786</v>
      </c>
      <c r="R28" s="378">
        <v>17.863636363636363</v>
      </c>
      <c r="S28" s="375">
        <v>435</v>
      </c>
      <c r="T28" s="376">
        <v>55.343511450381676</v>
      </c>
      <c r="U28" s="375">
        <v>351</v>
      </c>
      <c r="V28" s="383">
        <v>44.656488549618324</v>
      </c>
      <c r="W28" s="350"/>
      <c r="X28" s="377">
        <v>2880</v>
      </c>
      <c r="Y28" s="378">
        <v>65.454545454545453</v>
      </c>
      <c r="Z28" s="375">
        <v>2090</v>
      </c>
      <c r="AA28" s="376">
        <v>72.569444444444443</v>
      </c>
      <c r="AB28" s="375">
        <v>790</v>
      </c>
      <c r="AC28" s="383">
        <f t="shared" si="0"/>
        <v>27.430555555555557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1433</v>
      </c>
      <c r="E29" s="386">
        <f t="shared" si="2"/>
        <v>758</v>
      </c>
      <c r="F29" s="387">
        <f t="shared" si="3"/>
        <v>52.896022330774592</v>
      </c>
      <c r="G29" s="386">
        <f t="shared" si="4"/>
        <v>675</v>
      </c>
      <c r="H29" s="388">
        <f t="shared" si="3"/>
        <v>47.103977669225401</v>
      </c>
      <c r="I29" s="350"/>
      <c r="J29" s="389">
        <f t="shared" si="5"/>
        <v>800</v>
      </c>
      <c r="K29" s="390">
        <f t="shared" si="6"/>
        <v>55.826936496859737</v>
      </c>
      <c r="L29" s="391">
        <v>285</v>
      </c>
      <c r="M29" s="392">
        <v>35.625</v>
      </c>
      <c r="N29" s="391">
        <v>515</v>
      </c>
      <c r="O29" s="393">
        <v>64.375</v>
      </c>
      <c r="P29" s="350"/>
      <c r="Q29" s="389">
        <v>220</v>
      </c>
      <c r="R29" s="390">
        <v>15.352407536636429</v>
      </c>
      <c r="S29" s="391">
        <v>158</v>
      </c>
      <c r="T29" s="392">
        <v>71.818181818181813</v>
      </c>
      <c r="U29" s="391">
        <v>62</v>
      </c>
      <c r="V29" s="393">
        <v>28.18181818181818</v>
      </c>
      <c r="W29" s="350"/>
      <c r="X29" s="389">
        <v>413</v>
      </c>
      <c r="Y29" s="390">
        <v>28.820655966503839</v>
      </c>
      <c r="Z29" s="391">
        <v>315</v>
      </c>
      <c r="AA29" s="392">
        <v>76.271186440677965</v>
      </c>
      <c r="AB29" s="391">
        <v>98</v>
      </c>
      <c r="AC29" s="393">
        <f t="shared" si="0"/>
        <v>23.728813559322035</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604172</v>
      </c>
      <c r="E31" s="1236">
        <f>L31+S31+Z31</f>
        <v>376640</v>
      </c>
      <c r="F31" s="1237">
        <f>E31/$D31*100</f>
        <v>62.339863482584434</v>
      </c>
      <c r="G31" s="1236">
        <f>N31+U31+AB31</f>
        <v>227532</v>
      </c>
      <c r="H31" s="1238">
        <f>G31/$D31*100</f>
        <v>37.660136517415573</v>
      </c>
      <c r="I31" s="320"/>
      <c r="J31" s="1239">
        <f>SUM(J12:J29)</f>
        <v>165348</v>
      </c>
      <c r="K31" s="1240">
        <f>J31/$D31*100</f>
        <v>27.3677032368266</v>
      </c>
      <c r="L31" s="1236">
        <f>SUM(L12:L29)</f>
        <v>67102</v>
      </c>
      <c r="M31" s="1237">
        <f>L31/$J31*100</f>
        <v>40.582287055180586</v>
      </c>
      <c r="N31" s="1236">
        <f>SUM(N12:N29)</f>
        <v>98246</v>
      </c>
      <c r="O31" s="1241">
        <f>N31/$J31*100</f>
        <v>59.417712944819414</v>
      </c>
      <c r="P31" s="320"/>
      <c r="Q31" s="1239">
        <f>SUM(Q12:Q29)</f>
        <v>114780</v>
      </c>
      <c r="R31" s="1240">
        <f>Q31/$D31*100</f>
        <v>18.997901259906119</v>
      </c>
      <c r="S31" s="1236">
        <f>SUM(S12:S29)</f>
        <v>68483</v>
      </c>
      <c r="T31" s="1237">
        <f>S31/$Q31*100</f>
        <v>59.66457571005401</v>
      </c>
      <c r="U31" s="1236">
        <f>SUM(U12:U29)</f>
        <v>46297</v>
      </c>
      <c r="V31" s="1241">
        <f>U31/$Q31*100</f>
        <v>40.335424289945983</v>
      </c>
      <c r="W31" s="320"/>
      <c r="X31" s="1239">
        <f>SUM(X12:X29)</f>
        <v>324044</v>
      </c>
      <c r="Y31" s="1240">
        <f>X31/$D31*100</f>
        <v>53.634395503267285</v>
      </c>
      <c r="Z31" s="1236">
        <f>SUM(Z12:Z29)</f>
        <v>241055</v>
      </c>
      <c r="AA31" s="1237">
        <f>Z31/$X31*100</f>
        <v>74.389589068151238</v>
      </c>
      <c r="AB31" s="1236">
        <f>SUM(AB12:AB29)</f>
        <v>82989</v>
      </c>
      <c r="AC31" s="1241">
        <f>AB31/$X31*100</f>
        <v>25.610410931848758</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8"/>
      <c r="C34" s="1408"/>
      <c r="D34" s="1408"/>
      <c r="E34" s="1408"/>
      <c r="F34" s="1408"/>
      <c r="G34" s="1408"/>
      <c r="H34" s="1408"/>
      <c r="I34" s="1408"/>
      <c r="J34" s="1408"/>
      <c r="K34" s="1408"/>
      <c r="L34" s="1408"/>
      <c r="M34" s="1408"/>
      <c r="N34" s="1408"/>
      <c r="O34" s="1408"/>
    </row>
    <row r="35" spans="2:15" s="329" customFormat="1" ht="29.25" customHeight="1" x14ac:dyDescent="0.2">
      <c r="B35" s="1409"/>
      <c r="C35" s="1409"/>
      <c r="D35" s="1409"/>
      <c r="E35" s="1409"/>
      <c r="F35" s="1409"/>
      <c r="G35" s="1409"/>
      <c r="H35" s="1409"/>
      <c r="I35" s="1409"/>
      <c r="J35" s="1409"/>
      <c r="K35" s="1409"/>
      <c r="L35" s="1409"/>
      <c r="M35" s="1409"/>
    </row>
    <row r="36" spans="2:15" s="329" customFormat="1" ht="4.5" customHeight="1" x14ac:dyDescent="0.2">
      <c r="B36" s="1407"/>
      <c r="C36" s="1407"/>
      <c r="D36" s="140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9"/>
      <c r="C2" s="1379"/>
    </row>
    <row r="3" spans="1:53" s="345" customFormat="1" ht="4.5" customHeight="1" x14ac:dyDescent="0.2">
      <c r="B3" s="1380"/>
      <c r="C3" s="1380"/>
    </row>
    <row r="4" spans="1:53" s="345" customFormat="1" ht="17.25" customHeight="1" x14ac:dyDescent="0.2">
      <c r="A4" s="1381" t="s">
        <v>406</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row>
    <row r="5" spans="1:53" s="345" customFormat="1" ht="17.25" customHeight="1" x14ac:dyDescent="0.2">
      <c r="B5" s="1382" t="str">
        <f>porsaad!$B$6</f>
        <v>Situación a 30 de septiembre de 2024</v>
      </c>
      <c r="C5" s="1382"/>
      <c r="D5" s="1382"/>
      <c r="E5" s="1382"/>
      <c r="F5" s="1382"/>
      <c r="G5" s="1382"/>
      <c r="H5" s="1382"/>
      <c r="I5" s="1382"/>
      <c r="J5" s="1382"/>
      <c r="K5" s="1382"/>
      <c r="L5" s="1382"/>
      <c r="M5" s="1382"/>
      <c r="N5" s="1382"/>
      <c r="O5" s="1382"/>
      <c r="P5" s="1382"/>
      <c r="Q5" s="1382"/>
      <c r="R5" s="1382"/>
      <c r="S5" s="1382"/>
      <c r="T5" s="1382"/>
      <c r="U5" s="1382"/>
      <c r="V5" s="1382"/>
      <c r="W5" s="1382"/>
      <c r="X5" s="1382"/>
      <c r="Y5" s="1382"/>
      <c r="Z5" s="1382"/>
      <c r="AA5" s="1382"/>
      <c r="AB5" s="1382"/>
      <c r="AC5" s="1382"/>
    </row>
    <row r="6" spans="1:53" s="345" customFormat="1" ht="6" customHeight="1" x14ac:dyDescent="0.2"/>
    <row r="7" spans="1:53" s="322" customFormat="1" ht="12.75" customHeight="1" x14ac:dyDescent="0.2">
      <c r="A7" s="316"/>
      <c r="B7" s="1383" t="s">
        <v>12</v>
      </c>
      <c r="C7" s="317"/>
      <c r="D7" s="1386" t="s">
        <v>233</v>
      </c>
      <c r="E7" s="1387"/>
      <c r="F7" s="1387"/>
      <c r="G7" s="1387"/>
      <c r="H7" s="1387"/>
      <c r="I7" s="318"/>
      <c r="J7" s="1390"/>
      <c r="K7" s="1390"/>
      <c r="L7" s="1390"/>
      <c r="M7" s="1390"/>
      <c r="N7" s="1390"/>
      <c r="O7" s="1390"/>
      <c r="P7" s="318"/>
      <c r="Q7" s="1390"/>
      <c r="R7" s="1390"/>
      <c r="S7" s="1390"/>
      <c r="T7" s="1390"/>
      <c r="U7" s="1390"/>
      <c r="V7" s="1390"/>
      <c r="W7" s="318"/>
      <c r="X7" s="1390"/>
      <c r="Y7" s="1390"/>
      <c r="Z7" s="1390"/>
      <c r="AA7" s="1390"/>
      <c r="AB7" s="1390"/>
      <c r="AC7" s="1391"/>
      <c r="AD7" s="319"/>
      <c r="AE7" s="319"/>
      <c r="AF7" s="320"/>
      <c r="AG7" s="320"/>
      <c r="AH7" s="320"/>
      <c r="AI7" s="320"/>
      <c r="AJ7" s="320"/>
      <c r="AK7" s="320"/>
      <c r="AL7" s="321"/>
    </row>
    <row r="8" spans="1:53" s="322" customFormat="1" ht="33.75" customHeight="1" x14ac:dyDescent="0.2">
      <c r="A8" s="316"/>
      <c r="B8" s="1384"/>
      <c r="C8" s="317"/>
      <c r="D8" s="1388"/>
      <c r="E8" s="1389"/>
      <c r="F8" s="1389"/>
      <c r="G8" s="1389"/>
      <c r="H8" s="1389"/>
      <c r="I8" s="323"/>
      <c r="J8" s="1392" t="s">
        <v>234</v>
      </c>
      <c r="K8" s="1393"/>
      <c r="L8" s="1393"/>
      <c r="M8" s="1393"/>
      <c r="N8" s="1393"/>
      <c r="O8" s="1394"/>
      <c r="P8" s="317"/>
      <c r="Q8" s="1392" t="s">
        <v>235</v>
      </c>
      <c r="R8" s="1393"/>
      <c r="S8" s="1393"/>
      <c r="T8" s="1393"/>
      <c r="U8" s="1393"/>
      <c r="V8" s="1394"/>
      <c r="W8" s="317"/>
      <c r="X8" s="1392" t="s">
        <v>236</v>
      </c>
      <c r="Y8" s="1393"/>
      <c r="Z8" s="1393"/>
      <c r="AA8" s="1393"/>
      <c r="AB8" s="1393"/>
      <c r="AC8" s="1394"/>
      <c r="AD8" s="319"/>
      <c r="AE8" s="319"/>
      <c r="AF8" s="320"/>
      <c r="AG8" s="320"/>
      <c r="AH8" s="320"/>
      <c r="AI8" s="320"/>
      <c r="AJ8" s="320"/>
      <c r="AK8" s="320"/>
      <c r="AL8" s="321"/>
    </row>
    <row r="9" spans="1:53" s="322" customFormat="1" ht="21.75" customHeight="1" x14ac:dyDescent="0.2">
      <c r="A9" s="316"/>
      <c r="B9" s="1384"/>
      <c r="C9" s="317"/>
      <c r="D9" s="1395" t="s">
        <v>9</v>
      </c>
      <c r="E9" s="1397" t="s">
        <v>24</v>
      </c>
      <c r="F9" s="1398"/>
      <c r="G9" s="1397" t="s">
        <v>23</v>
      </c>
      <c r="H9" s="1399"/>
      <c r="I9" s="323"/>
      <c r="J9" s="1400" t="s">
        <v>9</v>
      </c>
      <c r="K9" s="1403" t="s">
        <v>220</v>
      </c>
      <c r="L9" s="1405" t="s">
        <v>24</v>
      </c>
      <c r="M9" s="1406"/>
      <c r="N9" s="1401" t="s">
        <v>23</v>
      </c>
      <c r="O9" s="1402"/>
      <c r="P9" s="317"/>
      <c r="Q9" s="1400" t="s">
        <v>9</v>
      </c>
      <c r="R9" s="1403" t="s">
        <v>220</v>
      </c>
      <c r="S9" s="1405" t="s">
        <v>24</v>
      </c>
      <c r="T9" s="1406"/>
      <c r="U9" s="1401" t="s">
        <v>23</v>
      </c>
      <c r="V9" s="1402"/>
      <c r="W9" s="317"/>
      <c r="X9" s="1400" t="s">
        <v>9</v>
      </c>
      <c r="Y9" s="1403" t="s">
        <v>220</v>
      </c>
      <c r="Z9" s="1405" t="s">
        <v>24</v>
      </c>
      <c r="AA9" s="1406"/>
      <c r="AB9" s="1401" t="s">
        <v>23</v>
      </c>
      <c r="AC9" s="1402"/>
      <c r="AD9" s="319"/>
      <c r="AE9" s="319"/>
      <c r="AF9" s="320"/>
      <c r="AG9" s="320"/>
      <c r="AH9" s="320"/>
      <c r="AI9" s="320"/>
      <c r="AJ9" s="320"/>
      <c r="AK9" s="320"/>
      <c r="AL9" s="321"/>
    </row>
    <row r="10" spans="1:53" s="322" customFormat="1" ht="36.75" customHeight="1" x14ac:dyDescent="0.2">
      <c r="A10" s="316"/>
      <c r="B10" s="1385"/>
      <c r="C10" s="317"/>
      <c r="D10" s="1396"/>
      <c r="E10" s="407" t="s">
        <v>9</v>
      </c>
      <c r="F10" s="403" t="s">
        <v>220</v>
      </c>
      <c r="G10" s="406" t="s">
        <v>9</v>
      </c>
      <c r="H10" s="888" t="s">
        <v>220</v>
      </c>
      <c r="I10" s="346"/>
      <c r="J10" s="1396"/>
      <c r="K10" s="1404"/>
      <c r="L10" s="404" t="s">
        <v>9</v>
      </c>
      <c r="M10" s="403" t="s">
        <v>221</v>
      </c>
      <c r="N10" s="407" t="s">
        <v>9</v>
      </c>
      <c r="O10" s="402" t="s">
        <v>221</v>
      </c>
      <c r="P10" s="347"/>
      <c r="Q10" s="1396"/>
      <c r="R10" s="1404"/>
      <c r="S10" s="404" t="s">
        <v>9</v>
      </c>
      <c r="T10" s="403" t="s">
        <v>221</v>
      </c>
      <c r="U10" s="407" t="s">
        <v>9</v>
      </c>
      <c r="V10" s="402" t="s">
        <v>221</v>
      </c>
      <c r="W10" s="347"/>
      <c r="X10" s="1396"/>
      <c r="Y10" s="1404"/>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95154</v>
      </c>
      <c r="E12" s="352">
        <f>L12+S12+Z12</f>
        <v>62126</v>
      </c>
      <c r="F12" s="353">
        <f>E12/$D12*100</f>
        <v>65.289951026756626</v>
      </c>
      <c r="G12" s="352">
        <f>N12+U12+AB12</f>
        <v>33028</v>
      </c>
      <c r="H12" s="354">
        <f>G12/$D12*100</f>
        <v>34.710048973243374</v>
      </c>
      <c r="I12" s="350"/>
      <c r="J12" s="355">
        <f>L12+N12</f>
        <v>22664</v>
      </c>
      <c r="K12" s="356">
        <f>J12/$D12*100</f>
        <v>23.818231498413098</v>
      </c>
      <c r="L12" s="357">
        <v>9828</v>
      </c>
      <c r="M12" s="353">
        <v>43.363925167666785</v>
      </c>
      <c r="N12" s="357">
        <v>12836</v>
      </c>
      <c r="O12" s="358">
        <v>56.636074832333215</v>
      </c>
      <c r="P12" s="350"/>
      <c r="Q12" s="355">
        <v>24439</v>
      </c>
      <c r="R12" s="356">
        <v>25.683628644092732</v>
      </c>
      <c r="S12" s="357">
        <v>17672</v>
      </c>
      <c r="T12" s="353">
        <v>72.310651008633741</v>
      </c>
      <c r="U12" s="357">
        <v>6767</v>
      </c>
      <c r="V12" s="358">
        <v>27.689348991366259</v>
      </c>
      <c r="W12" s="350"/>
      <c r="X12" s="355">
        <v>48051</v>
      </c>
      <c r="Y12" s="356">
        <v>50.498139857494159</v>
      </c>
      <c r="Z12" s="357">
        <v>34626</v>
      </c>
      <c r="AA12" s="353">
        <v>72.060935256290193</v>
      </c>
      <c r="AB12" s="357">
        <v>13425</v>
      </c>
      <c r="AC12" s="358">
        <f t="shared" ref="AC12:AC29" si="0">AB12/$X12*100</f>
        <v>27.939064743709807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15259</v>
      </c>
      <c r="E13" s="365">
        <f t="shared" ref="E13:E29" si="2">L13+S13+Z13</f>
        <v>9809</v>
      </c>
      <c r="F13" s="366">
        <f t="shared" ref="F13:H29" si="3">E13/$D13*100</f>
        <v>64.283373746641331</v>
      </c>
      <c r="G13" s="365">
        <f t="shared" ref="G13:G29" si="4">N13+U13+AB13</f>
        <v>5450</v>
      </c>
      <c r="H13" s="367">
        <f t="shared" si="3"/>
        <v>35.716626253358676</v>
      </c>
      <c r="I13" s="350"/>
      <c r="J13" s="368">
        <f t="shared" ref="J13:J29" si="5">L13+N13</f>
        <v>2995</v>
      </c>
      <c r="K13" s="369">
        <f t="shared" ref="K13:K29" si="6">J13/$D13*100</f>
        <v>19.627760665836554</v>
      </c>
      <c r="L13" s="370">
        <v>1326</v>
      </c>
      <c r="M13" s="371">
        <v>44.27378964941569</v>
      </c>
      <c r="N13" s="370">
        <v>1669</v>
      </c>
      <c r="O13" s="372">
        <v>55.726210350584303</v>
      </c>
      <c r="P13" s="350"/>
      <c r="Q13" s="368">
        <v>3314</v>
      </c>
      <c r="R13" s="369">
        <v>21.718330165803788</v>
      </c>
      <c r="S13" s="370">
        <v>2106</v>
      </c>
      <c r="T13" s="371">
        <v>63.548581774290888</v>
      </c>
      <c r="U13" s="370">
        <v>1208</v>
      </c>
      <c r="V13" s="372">
        <v>36.451418225709112</v>
      </c>
      <c r="W13" s="350"/>
      <c r="X13" s="368">
        <v>8950</v>
      </c>
      <c r="Y13" s="369">
        <v>58.653909168359654</v>
      </c>
      <c r="Z13" s="370">
        <v>6377</v>
      </c>
      <c r="AA13" s="371">
        <v>71.25139664804469</v>
      </c>
      <c r="AB13" s="370">
        <v>2573</v>
      </c>
      <c r="AC13" s="372">
        <f t="shared" si="0"/>
        <v>28.74860335195531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13602</v>
      </c>
      <c r="E14" s="365">
        <f t="shared" si="2"/>
        <v>8703</v>
      </c>
      <c r="F14" s="366">
        <f t="shared" si="3"/>
        <v>63.98323775915307</v>
      </c>
      <c r="G14" s="365">
        <f t="shared" si="4"/>
        <v>4899</v>
      </c>
      <c r="H14" s="367">
        <f t="shared" si="3"/>
        <v>36.01676224084693</v>
      </c>
      <c r="I14" s="350"/>
      <c r="J14" s="368">
        <f t="shared" si="5"/>
        <v>3308</v>
      </c>
      <c r="K14" s="369">
        <f t="shared" si="6"/>
        <v>24.319952948095867</v>
      </c>
      <c r="L14" s="370">
        <v>1421</v>
      </c>
      <c r="M14" s="371">
        <v>42.956469165659009</v>
      </c>
      <c r="N14" s="370">
        <v>1887</v>
      </c>
      <c r="O14" s="372">
        <v>57.043530834340991</v>
      </c>
      <c r="P14" s="350"/>
      <c r="Q14" s="368">
        <v>3027</v>
      </c>
      <c r="R14" s="369">
        <v>22.254080282311424</v>
      </c>
      <c r="S14" s="370">
        <v>1778</v>
      </c>
      <c r="T14" s="371">
        <v>58.73802444664684</v>
      </c>
      <c r="U14" s="370">
        <v>1249</v>
      </c>
      <c r="V14" s="372">
        <v>41.261975553353153</v>
      </c>
      <c r="W14" s="350"/>
      <c r="X14" s="368">
        <v>7267</v>
      </c>
      <c r="Y14" s="369">
        <v>53.425966769592705</v>
      </c>
      <c r="Z14" s="370">
        <v>5504</v>
      </c>
      <c r="AA14" s="371">
        <v>75.739644970414204</v>
      </c>
      <c r="AB14" s="370">
        <v>1763</v>
      </c>
      <c r="AC14" s="372">
        <f t="shared" si="0"/>
        <v>24.260355029585799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15257</v>
      </c>
      <c r="E15" s="365">
        <f t="shared" si="2"/>
        <v>9400</v>
      </c>
      <c r="F15" s="366">
        <f t="shared" si="3"/>
        <v>61.611063774005373</v>
      </c>
      <c r="G15" s="365">
        <f t="shared" si="4"/>
        <v>5857</v>
      </c>
      <c r="H15" s="367">
        <f t="shared" si="3"/>
        <v>38.388936225994627</v>
      </c>
      <c r="I15" s="350"/>
      <c r="J15" s="368">
        <f t="shared" si="5"/>
        <v>4193</v>
      </c>
      <c r="K15" s="369">
        <f t="shared" si="6"/>
        <v>27.482467064298355</v>
      </c>
      <c r="L15" s="370">
        <v>1928</v>
      </c>
      <c r="M15" s="371">
        <v>45.981397567374195</v>
      </c>
      <c r="N15" s="370">
        <v>2265</v>
      </c>
      <c r="O15" s="372">
        <v>54.018602432625805</v>
      </c>
      <c r="P15" s="350"/>
      <c r="Q15" s="368">
        <v>3886</v>
      </c>
      <c r="R15" s="369">
        <v>25.470275938913282</v>
      </c>
      <c r="S15" s="370">
        <v>2390</v>
      </c>
      <c r="T15" s="371">
        <v>61.502830674215133</v>
      </c>
      <c r="U15" s="370">
        <v>1496</v>
      </c>
      <c r="V15" s="372">
        <v>38.497169325784867</v>
      </c>
      <c r="W15" s="350"/>
      <c r="X15" s="368">
        <v>7178</v>
      </c>
      <c r="Y15" s="369">
        <v>47.047256996788363</v>
      </c>
      <c r="Z15" s="370">
        <v>5082</v>
      </c>
      <c r="AA15" s="371">
        <v>70.799665645026465</v>
      </c>
      <c r="AB15" s="370">
        <v>2096</v>
      </c>
      <c r="AC15" s="372">
        <f t="shared" si="0"/>
        <v>29.200334354973528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16063</v>
      </c>
      <c r="E16" s="365">
        <f t="shared" si="2"/>
        <v>9349</v>
      </c>
      <c r="F16" s="366">
        <f t="shared" si="3"/>
        <v>58.202079312706225</v>
      </c>
      <c r="G16" s="365">
        <f t="shared" si="4"/>
        <v>6714</v>
      </c>
      <c r="H16" s="367">
        <f t="shared" si="3"/>
        <v>41.797920687293782</v>
      </c>
      <c r="I16" s="350"/>
      <c r="J16" s="368">
        <f t="shared" si="5"/>
        <v>6301</v>
      </c>
      <c r="K16" s="369">
        <f t="shared" si="6"/>
        <v>39.226794496669363</v>
      </c>
      <c r="L16" s="370">
        <v>2644</v>
      </c>
      <c r="M16" s="371">
        <v>41.961593397873351</v>
      </c>
      <c r="N16" s="370">
        <v>3657</v>
      </c>
      <c r="O16" s="372">
        <v>58.038406602126649</v>
      </c>
      <c r="P16" s="350"/>
      <c r="Q16" s="368">
        <v>3819</v>
      </c>
      <c r="R16" s="369">
        <v>23.775135404345392</v>
      </c>
      <c r="S16" s="370">
        <v>2415</v>
      </c>
      <c r="T16" s="371">
        <v>63.236449332285936</v>
      </c>
      <c r="U16" s="370">
        <v>1404</v>
      </c>
      <c r="V16" s="372">
        <v>36.763550667714064</v>
      </c>
      <c r="W16" s="350"/>
      <c r="X16" s="368">
        <v>5943</v>
      </c>
      <c r="Y16" s="369">
        <v>36.998070098985245</v>
      </c>
      <c r="Z16" s="370">
        <v>4290</v>
      </c>
      <c r="AA16" s="371">
        <v>72.185764765270065</v>
      </c>
      <c r="AB16" s="370">
        <v>1653</v>
      </c>
      <c r="AC16" s="372">
        <f t="shared" si="0"/>
        <v>27.814235234729935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5274</v>
      </c>
      <c r="E17" s="375">
        <f t="shared" si="2"/>
        <v>3152</v>
      </c>
      <c r="F17" s="376">
        <f t="shared" si="3"/>
        <v>59.76488433826318</v>
      </c>
      <c r="G17" s="375">
        <f t="shared" si="4"/>
        <v>2122</v>
      </c>
      <c r="H17" s="367">
        <f t="shared" si="3"/>
        <v>40.23511566173682</v>
      </c>
      <c r="I17" s="350"/>
      <c r="J17" s="377">
        <f t="shared" si="5"/>
        <v>1488</v>
      </c>
      <c r="K17" s="378">
        <f t="shared" si="6"/>
        <v>28.213879408418656</v>
      </c>
      <c r="L17" s="375">
        <v>653</v>
      </c>
      <c r="M17" s="376">
        <v>43.884408602150536</v>
      </c>
      <c r="N17" s="375">
        <v>835</v>
      </c>
      <c r="O17" s="372">
        <v>56.115591397849464</v>
      </c>
      <c r="P17" s="350"/>
      <c r="Q17" s="377">
        <v>1310</v>
      </c>
      <c r="R17" s="378">
        <v>24.838832006067502</v>
      </c>
      <c r="S17" s="375">
        <v>741</v>
      </c>
      <c r="T17" s="376">
        <v>56.564885496183201</v>
      </c>
      <c r="U17" s="375">
        <v>569</v>
      </c>
      <c r="V17" s="372">
        <v>43.435114503816799</v>
      </c>
      <c r="W17" s="350"/>
      <c r="X17" s="377">
        <v>2476</v>
      </c>
      <c r="Y17" s="378">
        <v>46.947288585513839</v>
      </c>
      <c r="Z17" s="375">
        <v>1758</v>
      </c>
      <c r="AA17" s="376">
        <v>71.001615508885294</v>
      </c>
      <c r="AB17" s="375">
        <v>718</v>
      </c>
      <c r="AC17" s="372">
        <f t="shared" si="0"/>
        <v>28.998384491114702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49166</v>
      </c>
      <c r="E18" s="365">
        <f t="shared" si="2"/>
        <v>30552</v>
      </c>
      <c r="F18" s="366">
        <f t="shared" si="3"/>
        <v>62.140503600048817</v>
      </c>
      <c r="G18" s="365">
        <f t="shared" si="4"/>
        <v>18614</v>
      </c>
      <c r="H18" s="367">
        <f t="shared" si="3"/>
        <v>37.859496399951183</v>
      </c>
      <c r="I18" s="350"/>
      <c r="J18" s="368">
        <f t="shared" si="5"/>
        <v>9661</v>
      </c>
      <c r="K18" s="369">
        <f t="shared" si="6"/>
        <v>19.649757962819837</v>
      </c>
      <c r="L18" s="370">
        <v>4070</v>
      </c>
      <c r="M18" s="371">
        <v>42.128144084463301</v>
      </c>
      <c r="N18" s="370">
        <v>5591</v>
      </c>
      <c r="O18" s="372">
        <v>57.871855915536699</v>
      </c>
      <c r="P18" s="350"/>
      <c r="Q18" s="368">
        <v>9489</v>
      </c>
      <c r="R18" s="369">
        <v>19.299922710816418</v>
      </c>
      <c r="S18" s="370">
        <v>5529</v>
      </c>
      <c r="T18" s="371">
        <v>58.267467594056278</v>
      </c>
      <c r="U18" s="370">
        <v>3960</v>
      </c>
      <c r="V18" s="372">
        <v>41.732532405943722</v>
      </c>
      <c r="W18" s="350"/>
      <c r="X18" s="368">
        <v>30016</v>
      </c>
      <c r="Y18" s="369">
        <v>61.050319326363741</v>
      </c>
      <c r="Z18" s="370">
        <v>20953</v>
      </c>
      <c r="AA18" s="371">
        <v>69.80610341151386</v>
      </c>
      <c r="AB18" s="370">
        <v>9063</v>
      </c>
      <c r="AC18" s="372">
        <f t="shared" si="0"/>
        <v>30.19389658848614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29659</v>
      </c>
      <c r="E19" s="365">
        <f t="shared" si="2"/>
        <v>19145</v>
      </c>
      <c r="F19" s="366">
        <f t="shared" si="3"/>
        <v>64.550389426481004</v>
      </c>
      <c r="G19" s="365">
        <f t="shared" si="4"/>
        <v>10514</v>
      </c>
      <c r="H19" s="367">
        <f t="shared" si="3"/>
        <v>35.449610573518996</v>
      </c>
      <c r="I19" s="350"/>
      <c r="J19" s="368">
        <f t="shared" si="5"/>
        <v>5847</v>
      </c>
      <c r="K19" s="369">
        <f t="shared" si="6"/>
        <v>19.714083414815065</v>
      </c>
      <c r="L19" s="370">
        <v>2514</v>
      </c>
      <c r="M19" s="371">
        <v>42.996408414571576</v>
      </c>
      <c r="N19" s="370">
        <v>3333</v>
      </c>
      <c r="O19" s="372">
        <v>57.003591585428424</v>
      </c>
      <c r="P19" s="350"/>
      <c r="Q19" s="368">
        <v>6282</v>
      </c>
      <c r="R19" s="369">
        <v>21.180754577025525</v>
      </c>
      <c r="S19" s="370">
        <v>4136</v>
      </c>
      <c r="T19" s="371">
        <v>65.838904807386172</v>
      </c>
      <c r="U19" s="370">
        <v>2146</v>
      </c>
      <c r="V19" s="372">
        <v>34.161095192613814</v>
      </c>
      <c r="W19" s="350"/>
      <c r="X19" s="368">
        <v>17530</v>
      </c>
      <c r="Y19" s="369">
        <v>59.105162008159404</v>
      </c>
      <c r="Z19" s="370">
        <v>12495</v>
      </c>
      <c r="AA19" s="371">
        <v>71.277809469480886</v>
      </c>
      <c r="AB19" s="370">
        <v>5035</v>
      </c>
      <c r="AC19" s="372">
        <f t="shared" si="0"/>
        <v>28.722190530519111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112876</v>
      </c>
      <c r="E20" s="365">
        <f t="shared" si="2"/>
        <v>70820</v>
      </c>
      <c r="F20" s="366">
        <f t="shared" si="3"/>
        <v>62.741415358446439</v>
      </c>
      <c r="G20" s="365">
        <f t="shared" si="4"/>
        <v>42056</v>
      </c>
      <c r="H20" s="367">
        <f t="shared" si="3"/>
        <v>37.258584641553568</v>
      </c>
      <c r="I20" s="350"/>
      <c r="J20" s="368">
        <f t="shared" si="5"/>
        <v>29507</v>
      </c>
      <c r="K20" s="369">
        <f t="shared" si="6"/>
        <v>26.14107516212481</v>
      </c>
      <c r="L20" s="370">
        <v>13196</v>
      </c>
      <c r="M20" s="371">
        <v>44.721591486765853</v>
      </c>
      <c r="N20" s="370">
        <v>16311</v>
      </c>
      <c r="O20" s="372">
        <v>55.278408513234147</v>
      </c>
      <c r="P20" s="350"/>
      <c r="Q20" s="368">
        <v>26658</v>
      </c>
      <c r="R20" s="369">
        <v>23.617066515468302</v>
      </c>
      <c r="S20" s="370">
        <v>17085</v>
      </c>
      <c r="T20" s="371">
        <v>64.089579113211798</v>
      </c>
      <c r="U20" s="370">
        <v>9573</v>
      </c>
      <c r="V20" s="372">
        <v>35.910420886788209</v>
      </c>
      <c r="W20" s="350"/>
      <c r="X20" s="368">
        <v>56711</v>
      </c>
      <c r="Y20" s="369">
        <v>50.241858322406884</v>
      </c>
      <c r="Z20" s="370">
        <v>40539</v>
      </c>
      <c r="AA20" s="371">
        <v>71.483486448837084</v>
      </c>
      <c r="AB20" s="370">
        <v>16172</v>
      </c>
      <c r="AC20" s="372">
        <f t="shared" si="0"/>
        <v>28.516513551162916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57950</v>
      </c>
      <c r="E21" s="365">
        <f t="shared" si="2"/>
        <v>35177</v>
      </c>
      <c r="F21" s="366">
        <f t="shared" si="3"/>
        <v>60.702329594478002</v>
      </c>
      <c r="G21" s="365">
        <f t="shared" si="4"/>
        <v>22773</v>
      </c>
      <c r="H21" s="367">
        <f t="shared" si="3"/>
        <v>39.297670405521998</v>
      </c>
      <c r="I21" s="350"/>
      <c r="J21" s="368">
        <f t="shared" si="5"/>
        <v>17657</v>
      </c>
      <c r="K21" s="369">
        <f t="shared" si="6"/>
        <v>30.46937014667817</v>
      </c>
      <c r="L21" s="370">
        <v>6957</v>
      </c>
      <c r="M21" s="371">
        <v>39.400804213626323</v>
      </c>
      <c r="N21" s="370">
        <v>10700</v>
      </c>
      <c r="O21" s="372">
        <v>60.59919578637367</v>
      </c>
      <c r="P21" s="350"/>
      <c r="Q21" s="368">
        <v>13112</v>
      </c>
      <c r="R21" s="369">
        <v>22.626402070750647</v>
      </c>
      <c r="S21" s="370">
        <v>8536</v>
      </c>
      <c r="T21" s="371">
        <v>65.100671140939596</v>
      </c>
      <c r="U21" s="370">
        <v>4576</v>
      </c>
      <c r="V21" s="372">
        <v>34.899328859060404</v>
      </c>
      <c r="W21" s="350"/>
      <c r="X21" s="368">
        <v>27181</v>
      </c>
      <c r="Y21" s="369">
        <v>46.904227782571184</v>
      </c>
      <c r="Z21" s="370">
        <v>19684</v>
      </c>
      <c r="AA21" s="371">
        <v>72.418233324748911</v>
      </c>
      <c r="AB21" s="370">
        <v>7497</v>
      </c>
      <c r="AC21" s="372">
        <f t="shared" si="0"/>
        <v>27.581766675251096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14210</v>
      </c>
      <c r="E22" s="365">
        <f t="shared" si="2"/>
        <v>9065</v>
      </c>
      <c r="F22" s="366">
        <f t="shared" si="3"/>
        <v>63.793103448275865</v>
      </c>
      <c r="G22" s="365">
        <f t="shared" si="4"/>
        <v>5145</v>
      </c>
      <c r="H22" s="367">
        <f t="shared" si="3"/>
        <v>36.206896551724135</v>
      </c>
      <c r="I22" s="350"/>
      <c r="J22" s="368">
        <f t="shared" si="5"/>
        <v>3457</v>
      </c>
      <c r="K22" s="369">
        <f t="shared" si="6"/>
        <v>24.327938071780437</v>
      </c>
      <c r="L22" s="370">
        <v>1518</v>
      </c>
      <c r="M22" s="371">
        <v>43.910905409314431</v>
      </c>
      <c r="N22" s="370">
        <v>1939</v>
      </c>
      <c r="O22" s="372">
        <v>56.089094590685562</v>
      </c>
      <c r="P22" s="350"/>
      <c r="Q22" s="368">
        <v>3143</v>
      </c>
      <c r="R22" s="369">
        <v>22.118226600985221</v>
      </c>
      <c r="S22" s="370">
        <v>2090</v>
      </c>
      <c r="T22" s="371">
        <v>66.496977410117722</v>
      </c>
      <c r="U22" s="370">
        <v>1053</v>
      </c>
      <c r="V22" s="372">
        <v>33.503022589882278</v>
      </c>
      <c r="W22" s="350"/>
      <c r="X22" s="368">
        <v>7610</v>
      </c>
      <c r="Y22" s="369">
        <v>53.553835327234346</v>
      </c>
      <c r="Z22" s="370">
        <v>5457</v>
      </c>
      <c r="AA22" s="371">
        <v>71.708278580814721</v>
      </c>
      <c r="AB22" s="370">
        <v>2153</v>
      </c>
      <c r="AC22" s="372">
        <f t="shared" si="0"/>
        <v>28.291721419185283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24877</v>
      </c>
      <c r="E23" s="365">
        <f t="shared" si="2"/>
        <v>14383</v>
      </c>
      <c r="F23" s="366">
        <f t="shared" si="3"/>
        <v>57.816456968283958</v>
      </c>
      <c r="G23" s="365">
        <f t="shared" si="4"/>
        <v>10494</v>
      </c>
      <c r="H23" s="367">
        <f t="shared" si="3"/>
        <v>42.183543031716042</v>
      </c>
      <c r="I23" s="350"/>
      <c r="J23" s="368">
        <f t="shared" si="5"/>
        <v>8969</v>
      </c>
      <c r="K23" s="369">
        <f t="shared" si="6"/>
        <v>36.053382642601598</v>
      </c>
      <c r="L23" s="370">
        <v>3269</v>
      </c>
      <c r="M23" s="371">
        <v>36.447764522243283</v>
      </c>
      <c r="N23" s="370">
        <v>5700</v>
      </c>
      <c r="O23" s="372">
        <v>63.55223547775671</v>
      </c>
      <c r="P23" s="350"/>
      <c r="Q23" s="368">
        <v>4593</v>
      </c>
      <c r="R23" s="369">
        <v>18.462837158821401</v>
      </c>
      <c r="S23" s="370">
        <v>2743</v>
      </c>
      <c r="T23" s="371">
        <v>59.721315044633137</v>
      </c>
      <c r="U23" s="370">
        <v>1850</v>
      </c>
      <c r="V23" s="372">
        <v>40.278684955366863</v>
      </c>
      <c r="W23" s="350"/>
      <c r="X23" s="368">
        <v>11315</v>
      </c>
      <c r="Y23" s="369">
        <v>45.483780198577001</v>
      </c>
      <c r="Z23" s="370">
        <v>8371</v>
      </c>
      <c r="AA23" s="371">
        <v>73.981440565620858</v>
      </c>
      <c r="AB23" s="370">
        <v>2944</v>
      </c>
      <c r="AC23" s="372">
        <f t="shared" si="0"/>
        <v>26.018559434379142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60993</v>
      </c>
      <c r="E24" s="365">
        <f t="shared" si="2"/>
        <v>40240</v>
      </c>
      <c r="F24" s="366">
        <f t="shared" si="3"/>
        <v>65.974783991605591</v>
      </c>
      <c r="G24" s="365">
        <f t="shared" si="4"/>
        <v>20753</v>
      </c>
      <c r="H24" s="367">
        <f t="shared" si="3"/>
        <v>34.025216008394402</v>
      </c>
      <c r="I24" s="350"/>
      <c r="J24" s="368">
        <f t="shared" si="5"/>
        <v>14528</v>
      </c>
      <c r="K24" s="369">
        <f t="shared" si="6"/>
        <v>23.819126785040908</v>
      </c>
      <c r="L24" s="370">
        <v>6706</v>
      </c>
      <c r="M24" s="371">
        <v>46.159140969162998</v>
      </c>
      <c r="N24" s="370">
        <v>7822</v>
      </c>
      <c r="O24" s="372">
        <v>53.840859030837009</v>
      </c>
      <c r="P24" s="350"/>
      <c r="Q24" s="368">
        <v>13187</v>
      </c>
      <c r="R24" s="369">
        <v>21.620513829455838</v>
      </c>
      <c r="S24" s="370">
        <v>9110</v>
      </c>
      <c r="T24" s="371">
        <v>69.083187988170167</v>
      </c>
      <c r="U24" s="370">
        <v>4077</v>
      </c>
      <c r="V24" s="372">
        <v>30.91681201182983</v>
      </c>
      <c r="W24" s="350"/>
      <c r="X24" s="368">
        <v>33278</v>
      </c>
      <c r="Y24" s="369">
        <v>54.560359385503254</v>
      </c>
      <c r="Z24" s="370">
        <v>24424</v>
      </c>
      <c r="AA24" s="371">
        <v>73.393833764048324</v>
      </c>
      <c r="AB24" s="370">
        <v>8854</v>
      </c>
      <c r="AC24" s="372">
        <f t="shared" si="0"/>
        <v>26.60616623595168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16202</v>
      </c>
      <c r="E25" s="365">
        <f t="shared" si="2"/>
        <v>10099</v>
      </c>
      <c r="F25" s="366">
        <f t="shared" si="3"/>
        <v>62.331810887544748</v>
      </c>
      <c r="G25" s="365">
        <f t="shared" si="4"/>
        <v>6103</v>
      </c>
      <c r="H25" s="367">
        <f t="shared" si="3"/>
        <v>37.668189112455252</v>
      </c>
      <c r="I25" s="350"/>
      <c r="J25" s="368">
        <f t="shared" si="5"/>
        <v>4468</v>
      </c>
      <c r="K25" s="369">
        <f t="shared" si="6"/>
        <v>27.576842365140109</v>
      </c>
      <c r="L25" s="370">
        <v>1791</v>
      </c>
      <c r="M25" s="371">
        <v>40.085049239033125</v>
      </c>
      <c r="N25" s="370">
        <v>2677</v>
      </c>
      <c r="O25" s="372">
        <v>59.914950760966882</v>
      </c>
      <c r="P25" s="350"/>
      <c r="Q25" s="368">
        <v>4310</v>
      </c>
      <c r="R25" s="369">
        <v>26.601654116775709</v>
      </c>
      <c r="S25" s="370">
        <v>3030</v>
      </c>
      <c r="T25" s="371">
        <v>70.301624129930389</v>
      </c>
      <c r="U25" s="370">
        <v>1280</v>
      </c>
      <c r="V25" s="372">
        <v>29.698375870069604</v>
      </c>
      <c r="W25" s="350"/>
      <c r="X25" s="368">
        <v>7424</v>
      </c>
      <c r="Y25" s="369">
        <v>45.821503518084192</v>
      </c>
      <c r="Z25" s="370">
        <v>5278</v>
      </c>
      <c r="AA25" s="371">
        <v>71.09375</v>
      </c>
      <c r="AB25" s="370">
        <v>2146</v>
      </c>
      <c r="AC25" s="372">
        <f t="shared" si="0"/>
        <v>28.90625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7033</v>
      </c>
      <c r="E26" s="380">
        <f t="shared" si="2"/>
        <v>4333</v>
      </c>
      <c r="F26" s="381">
        <f t="shared" si="3"/>
        <v>61.609554955211145</v>
      </c>
      <c r="G26" s="380">
        <f t="shared" si="4"/>
        <v>2700</v>
      </c>
      <c r="H26" s="367">
        <f t="shared" si="3"/>
        <v>38.390445044788848</v>
      </c>
      <c r="I26" s="350"/>
      <c r="J26" s="377">
        <f t="shared" si="5"/>
        <v>1683</v>
      </c>
      <c r="K26" s="378">
        <f t="shared" si="6"/>
        <v>23.930044077918385</v>
      </c>
      <c r="L26" s="375">
        <v>689</v>
      </c>
      <c r="M26" s="376">
        <v>40.938799762329175</v>
      </c>
      <c r="N26" s="375">
        <v>994</v>
      </c>
      <c r="O26" s="372">
        <v>59.061200237670832</v>
      </c>
      <c r="P26" s="350"/>
      <c r="Q26" s="377">
        <v>1398</v>
      </c>
      <c r="R26" s="378">
        <v>19.877719323190675</v>
      </c>
      <c r="S26" s="375">
        <v>787</v>
      </c>
      <c r="T26" s="376">
        <v>56.294706723891274</v>
      </c>
      <c r="U26" s="375">
        <v>611</v>
      </c>
      <c r="V26" s="372">
        <v>43.705293276108726</v>
      </c>
      <c r="W26" s="350"/>
      <c r="X26" s="377">
        <v>3952</v>
      </c>
      <c r="Y26" s="378">
        <v>56.192236598890943</v>
      </c>
      <c r="Z26" s="375">
        <v>2857</v>
      </c>
      <c r="AA26" s="376">
        <v>72.292510121457482</v>
      </c>
      <c r="AB26" s="375">
        <v>1095</v>
      </c>
      <c r="AC26" s="372">
        <f t="shared" si="0"/>
        <v>27.707489878542514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37639</v>
      </c>
      <c r="E27" s="380">
        <f t="shared" si="2"/>
        <v>21882</v>
      </c>
      <c r="F27" s="381">
        <f t="shared" si="3"/>
        <v>58.13650734610377</v>
      </c>
      <c r="G27" s="380">
        <f t="shared" si="4"/>
        <v>15757</v>
      </c>
      <c r="H27" s="367">
        <f t="shared" si="3"/>
        <v>41.863492653896223</v>
      </c>
      <c r="I27" s="350"/>
      <c r="J27" s="377">
        <f t="shared" si="5"/>
        <v>11571</v>
      </c>
      <c r="K27" s="378">
        <f t="shared" si="6"/>
        <v>30.742049469964666</v>
      </c>
      <c r="L27" s="375">
        <v>4494</v>
      </c>
      <c r="M27" s="376">
        <v>38.838475499092553</v>
      </c>
      <c r="N27" s="375">
        <v>7077</v>
      </c>
      <c r="O27" s="372">
        <v>61.16152450090744</v>
      </c>
      <c r="P27" s="350"/>
      <c r="Q27" s="377">
        <v>7884</v>
      </c>
      <c r="R27" s="378">
        <v>20.946358829937033</v>
      </c>
      <c r="S27" s="375">
        <v>4488</v>
      </c>
      <c r="T27" s="376">
        <v>56.925418569254184</v>
      </c>
      <c r="U27" s="375">
        <v>3396</v>
      </c>
      <c r="V27" s="372">
        <v>43.074581430745809</v>
      </c>
      <c r="W27" s="350"/>
      <c r="X27" s="377">
        <v>18184</v>
      </c>
      <c r="Y27" s="378">
        <v>48.311591700098298</v>
      </c>
      <c r="Z27" s="375">
        <v>12900</v>
      </c>
      <c r="AA27" s="376">
        <v>70.941487021557421</v>
      </c>
      <c r="AB27" s="375">
        <v>5284</v>
      </c>
      <c r="AC27" s="372">
        <f t="shared" si="0"/>
        <v>29.058512978442586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3756</v>
      </c>
      <c r="E28" s="380">
        <f t="shared" si="2"/>
        <v>2443</v>
      </c>
      <c r="F28" s="381">
        <f t="shared" si="3"/>
        <v>65.042598509052183</v>
      </c>
      <c r="G28" s="380">
        <f t="shared" si="4"/>
        <v>1313</v>
      </c>
      <c r="H28" s="382">
        <f t="shared" si="3"/>
        <v>34.957401490947817</v>
      </c>
      <c r="I28" s="350"/>
      <c r="J28" s="377">
        <f t="shared" si="5"/>
        <v>508</v>
      </c>
      <c r="K28" s="378">
        <f t="shared" si="6"/>
        <v>13.525026624068156</v>
      </c>
      <c r="L28" s="375">
        <v>226</v>
      </c>
      <c r="M28" s="376">
        <v>44.488188976377948</v>
      </c>
      <c r="N28" s="375">
        <v>282</v>
      </c>
      <c r="O28" s="383">
        <v>55.511811023622052</v>
      </c>
      <c r="P28" s="350"/>
      <c r="Q28" s="377">
        <v>824</v>
      </c>
      <c r="R28" s="378">
        <v>21.938232161874335</v>
      </c>
      <c r="S28" s="375">
        <v>513</v>
      </c>
      <c r="T28" s="376">
        <v>62.257281553398059</v>
      </c>
      <c r="U28" s="375">
        <v>311</v>
      </c>
      <c r="V28" s="383">
        <v>37.742718446601941</v>
      </c>
      <c r="W28" s="350"/>
      <c r="X28" s="377">
        <v>2424</v>
      </c>
      <c r="Y28" s="378">
        <v>64.5367412140575</v>
      </c>
      <c r="Z28" s="375">
        <v>1704</v>
      </c>
      <c r="AA28" s="376">
        <v>70.297029702970292</v>
      </c>
      <c r="AB28" s="375">
        <v>720</v>
      </c>
      <c r="AC28" s="383">
        <f t="shared" si="0"/>
        <v>29.702970297029701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1260</v>
      </c>
      <c r="E29" s="386">
        <f t="shared" si="2"/>
        <v>699</v>
      </c>
      <c r="F29" s="387">
        <f t="shared" si="3"/>
        <v>55.476190476190482</v>
      </c>
      <c r="G29" s="386">
        <f t="shared" si="4"/>
        <v>561</v>
      </c>
      <c r="H29" s="388">
        <f t="shared" si="3"/>
        <v>44.523809523809518</v>
      </c>
      <c r="I29" s="350"/>
      <c r="J29" s="389">
        <f t="shared" si="5"/>
        <v>665</v>
      </c>
      <c r="K29" s="390">
        <f t="shared" si="6"/>
        <v>52.777777777777779</v>
      </c>
      <c r="L29" s="391">
        <v>245</v>
      </c>
      <c r="M29" s="392">
        <v>36.84210526315789</v>
      </c>
      <c r="N29" s="391">
        <v>420</v>
      </c>
      <c r="O29" s="393">
        <v>63.157894736842103</v>
      </c>
      <c r="P29" s="350"/>
      <c r="Q29" s="389">
        <v>235</v>
      </c>
      <c r="R29" s="390">
        <v>18.650793650793652</v>
      </c>
      <c r="S29" s="391">
        <v>173</v>
      </c>
      <c r="T29" s="392">
        <v>73.617021276595736</v>
      </c>
      <c r="U29" s="391">
        <v>62</v>
      </c>
      <c r="V29" s="393">
        <v>26.382978723404253</v>
      </c>
      <c r="W29" s="350"/>
      <c r="X29" s="389">
        <v>360</v>
      </c>
      <c r="Y29" s="390">
        <v>28.571428571428569</v>
      </c>
      <c r="Z29" s="391">
        <v>281</v>
      </c>
      <c r="AA29" s="392">
        <v>78.055555555555557</v>
      </c>
      <c r="AB29" s="391">
        <v>79</v>
      </c>
      <c r="AC29" s="393">
        <f t="shared" si="0"/>
        <v>21.944444444444443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576230</v>
      </c>
      <c r="E31" s="1236">
        <f>L31+S31+Z31</f>
        <v>361377</v>
      </c>
      <c r="F31" s="1237">
        <f>E31/$D31*100</f>
        <v>62.714020443225792</v>
      </c>
      <c r="G31" s="1236">
        <f>N31+U31+AB31</f>
        <v>214853</v>
      </c>
      <c r="H31" s="1238">
        <f>G31/$D31*100</f>
        <v>37.285979556774208</v>
      </c>
      <c r="I31" s="320"/>
      <c r="J31" s="1239">
        <f>SUM(J12:J29)</f>
        <v>149470</v>
      </c>
      <c r="K31" s="1240">
        <f>J31/$D31*100</f>
        <v>25.939295073147878</v>
      </c>
      <c r="L31" s="1236">
        <f>SUM(L12:L29)</f>
        <v>63475</v>
      </c>
      <c r="M31" s="1237">
        <f>L31/$J31*100</f>
        <v>42.46671572890881</v>
      </c>
      <c r="N31" s="1236">
        <f>SUM(N12:N29)</f>
        <v>85995</v>
      </c>
      <c r="O31" s="1241">
        <f>N31/$J31*100</f>
        <v>57.53328427109119</v>
      </c>
      <c r="P31" s="320"/>
      <c r="Q31" s="1239">
        <f>SUM(Q12:Q29)</f>
        <v>130910</v>
      </c>
      <c r="R31" s="1240">
        <f>Q31/$D31*100</f>
        <v>22.718358988598304</v>
      </c>
      <c r="S31" s="1236">
        <f>SUM(S12:S29)</f>
        <v>85322</v>
      </c>
      <c r="T31" s="1237">
        <f>S31/$Q31*100</f>
        <v>65.17607516614467</v>
      </c>
      <c r="U31" s="1236">
        <f>SUM(U12:U29)</f>
        <v>45588</v>
      </c>
      <c r="V31" s="1241">
        <f>U31/$Q31*100</f>
        <v>34.823924833855315</v>
      </c>
      <c r="W31" s="320"/>
      <c r="X31" s="1239">
        <f>SUM(X12:X29)</f>
        <v>295850</v>
      </c>
      <c r="Y31" s="1240">
        <f>X31/$D31*100</f>
        <v>51.342345938253821</v>
      </c>
      <c r="Z31" s="1236">
        <f>SUM(Z12:Z29)</f>
        <v>212580</v>
      </c>
      <c r="AA31" s="1237">
        <f>Z31/$X31*100</f>
        <v>71.853980057461555</v>
      </c>
      <c r="AB31" s="1236">
        <f>SUM(AB12:AB29)</f>
        <v>83270</v>
      </c>
      <c r="AC31" s="1241">
        <f>AB31/$X31*100</f>
        <v>28.146019942538448</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8"/>
      <c r="C34" s="1408"/>
      <c r="D34" s="1408"/>
      <c r="E34" s="1408"/>
      <c r="F34" s="1408"/>
      <c r="G34" s="1408"/>
      <c r="H34" s="1408"/>
      <c r="I34" s="1408"/>
      <c r="J34" s="1408"/>
      <c r="K34" s="1408"/>
      <c r="L34" s="1408"/>
      <c r="M34" s="1408"/>
      <c r="N34" s="1408"/>
      <c r="O34" s="1408"/>
    </row>
    <row r="35" spans="2:15" s="329" customFormat="1" ht="29.25" customHeight="1" x14ac:dyDescent="0.2">
      <c r="B35" s="1409"/>
      <c r="C35" s="1409"/>
      <c r="D35" s="1409"/>
      <c r="E35" s="1409"/>
      <c r="F35" s="1409"/>
      <c r="G35" s="1409"/>
      <c r="H35" s="1409"/>
      <c r="I35" s="1409"/>
      <c r="J35" s="1409"/>
      <c r="K35" s="1409"/>
      <c r="L35" s="1409"/>
      <c r="M35" s="1409"/>
    </row>
    <row r="36" spans="2:15" s="329" customFormat="1" ht="4.5" customHeight="1" x14ac:dyDescent="0.2">
      <c r="B36" s="1407"/>
      <c r="C36" s="1407"/>
      <c r="D36" s="140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9"/>
      <c r="C2" s="1379"/>
    </row>
    <row r="3" spans="1:53" s="345" customFormat="1" ht="4.5" customHeight="1" x14ac:dyDescent="0.2">
      <c r="B3" s="1380"/>
      <c r="C3" s="1380"/>
    </row>
    <row r="4" spans="1:53" s="345" customFormat="1" ht="17.25" customHeight="1" x14ac:dyDescent="0.2">
      <c r="A4" s="1381" t="s">
        <v>407</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row>
    <row r="5" spans="1:53" s="345" customFormat="1" ht="17.25" customHeight="1" x14ac:dyDescent="0.2">
      <c r="B5" s="1382" t="str">
        <f>porsaad!$B$6</f>
        <v>Situación a 30 de septiembre de 2024</v>
      </c>
      <c r="C5" s="1382"/>
      <c r="D5" s="1382"/>
      <c r="E5" s="1382"/>
      <c r="F5" s="1382"/>
      <c r="G5" s="1382"/>
      <c r="H5" s="1382"/>
      <c r="I5" s="1382"/>
      <c r="J5" s="1382"/>
      <c r="K5" s="1382"/>
      <c r="L5" s="1382"/>
      <c r="M5" s="1382"/>
      <c r="N5" s="1382"/>
      <c r="O5" s="1382"/>
      <c r="P5" s="1382"/>
      <c r="Q5" s="1382"/>
      <c r="R5" s="1382"/>
      <c r="S5" s="1382"/>
      <c r="T5" s="1382"/>
      <c r="U5" s="1382"/>
      <c r="V5" s="1382"/>
      <c r="W5" s="1382"/>
      <c r="X5" s="1382"/>
      <c r="Y5" s="1382"/>
      <c r="Z5" s="1382"/>
      <c r="AA5" s="1382"/>
      <c r="AB5" s="1382"/>
      <c r="AC5" s="1382"/>
    </row>
    <row r="6" spans="1:53" s="345" customFormat="1" ht="6" customHeight="1" x14ac:dyDescent="0.2"/>
    <row r="7" spans="1:53" s="322" customFormat="1" ht="12.75" customHeight="1" x14ac:dyDescent="0.2">
      <c r="A7" s="316"/>
      <c r="B7" s="1383" t="s">
        <v>12</v>
      </c>
      <c r="C7" s="317"/>
      <c r="D7" s="1386" t="s">
        <v>237</v>
      </c>
      <c r="E7" s="1387"/>
      <c r="F7" s="1387"/>
      <c r="G7" s="1387"/>
      <c r="H7" s="1387"/>
      <c r="I7" s="318"/>
      <c r="J7" s="1390"/>
      <c r="K7" s="1390"/>
      <c r="L7" s="1390"/>
      <c r="M7" s="1390"/>
      <c r="N7" s="1390"/>
      <c r="O7" s="1390"/>
      <c r="P7" s="318"/>
      <c r="Q7" s="1390"/>
      <c r="R7" s="1390"/>
      <c r="S7" s="1390"/>
      <c r="T7" s="1390"/>
      <c r="U7" s="1390"/>
      <c r="V7" s="1390"/>
      <c r="W7" s="318"/>
      <c r="X7" s="1390"/>
      <c r="Y7" s="1390"/>
      <c r="Z7" s="1390"/>
      <c r="AA7" s="1390"/>
      <c r="AB7" s="1390"/>
      <c r="AC7" s="1391"/>
      <c r="AD7" s="319"/>
      <c r="AE7" s="319"/>
      <c r="AF7" s="320"/>
      <c r="AG7" s="320"/>
      <c r="AH7" s="320"/>
      <c r="AI7" s="320"/>
      <c r="AJ7" s="320"/>
      <c r="AK7" s="320"/>
      <c r="AL7" s="321"/>
    </row>
    <row r="8" spans="1:53" s="322" customFormat="1" ht="33.75" customHeight="1" x14ac:dyDescent="0.2">
      <c r="A8" s="316"/>
      <c r="B8" s="1384"/>
      <c r="C8" s="317"/>
      <c r="D8" s="1388"/>
      <c r="E8" s="1389"/>
      <c r="F8" s="1389"/>
      <c r="G8" s="1389"/>
      <c r="H8" s="1389"/>
      <c r="I8" s="323"/>
      <c r="J8" s="1392" t="s">
        <v>238</v>
      </c>
      <c r="K8" s="1393"/>
      <c r="L8" s="1393"/>
      <c r="M8" s="1393"/>
      <c r="N8" s="1393"/>
      <c r="O8" s="1394"/>
      <c r="P8" s="317"/>
      <c r="Q8" s="1392" t="s">
        <v>239</v>
      </c>
      <c r="R8" s="1393"/>
      <c r="S8" s="1393"/>
      <c r="T8" s="1393"/>
      <c r="U8" s="1393"/>
      <c r="V8" s="1394"/>
      <c r="W8" s="317"/>
      <c r="X8" s="1392" t="s">
        <v>240</v>
      </c>
      <c r="Y8" s="1393"/>
      <c r="Z8" s="1393"/>
      <c r="AA8" s="1393"/>
      <c r="AB8" s="1393"/>
      <c r="AC8" s="1394"/>
      <c r="AD8" s="319"/>
      <c r="AE8" s="319"/>
      <c r="AF8" s="320"/>
      <c r="AG8" s="320"/>
      <c r="AH8" s="320"/>
      <c r="AI8" s="320"/>
      <c r="AJ8" s="320"/>
      <c r="AK8" s="320"/>
      <c r="AL8" s="321"/>
    </row>
    <row r="9" spans="1:53" s="322" customFormat="1" ht="21.75" customHeight="1" x14ac:dyDescent="0.2">
      <c r="A9" s="316"/>
      <c r="B9" s="1384"/>
      <c r="C9" s="317"/>
      <c r="D9" s="1395" t="s">
        <v>9</v>
      </c>
      <c r="E9" s="1397" t="s">
        <v>24</v>
      </c>
      <c r="F9" s="1398"/>
      <c r="G9" s="1397" t="s">
        <v>23</v>
      </c>
      <c r="H9" s="1399"/>
      <c r="I9" s="323"/>
      <c r="J9" s="1400" t="s">
        <v>9</v>
      </c>
      <c r="K9" s="1403" t="s">
        <v>220</v>
      </c>
      <c r="L9" s="1405" t="s">
        <v>24</v>
      </c>
      <c r="M9" s="1406"/>
      <c r="N9" s="1401" t="s">
        <v>23</v>
      </c>
      <c r="O9" s="1402"/>
      <c r="P9" s="317"/>
      <c r="Q9" s="1400" t="s">
        <v>9</v>
      </c>
      <c r="R9" s="1403" t="s">
        <v>220</v>
      </c>
      <c r="S9" s="1405" t="s">
        <v>24</v>
      </c>
      <c r="T9" s="1406"/>
      <c r="U9" s="1401" t="s">
        <v>23</v>
      </c>
      <c r="V9" s="1402"/>
      <c r="W9" s="317"/>
      <c r="X9" s="1400" t="s">
        <v>9</v>
      </c>
      <c r="Y9" s="1403" t="s">
        <v>220</v>
      </c>
      <c r="Z9" s="1405" t="s">
        <v>24</v>
      </c>
      <c r="AA9" s="1406"/>
      <c r="AB9" s="1401" t="s">
        <v>23</v>
      </c>
      <c r="AC9" s="1402"/>
      <c r="AD9" s="319"/>
      <c r="AE9" s="319"/>
      <c r="AF9" s="320"/>
      <c r="AG9" s="320"/>
      <c r="AH9" s="320"/>
      <c r="AI9" s="320"/>
      <c r="AJ9" s="320"/>
      <c r="AK9" s="320"/>
      <c r="AL9" s="321"/>
    </row>
    <row r="10" spans="1:53" s="322" customFormat="1" ht="36.75" customHeight="1" x14ac:dyDescent="0.2">
      <c r="A10" s="316"/>
      <c r="B10" s="1385"/>
      <c r="C10" s="317"/>
      <c r="D10" s="1396"/>
      <c r="E10" s="407" t="s">
        <v>9</v>
      </c>
      <c r="F10" s="403" t="s">
        <v>220</v>
      </c>
      <c r="G10" s="406" t="s">
        <v>9</v>
      </c>
      <c r="H10" s="888" t="s">
        <v>220</v>
      </c>
      <c r="I10" s="346"/>
      <c r="J10" s="1396"/>
      <c r="K10" s="1404"/>
      <c r="L10" s="404" t="s">
        <v>9</v>
      </c>
      <c r="M10" s="403" t="s">
        <v>221</v>
      </c>
      <c r="N10" s="407" t="s">
        <v>9</v>
      </c>
      <c r="O10" s="402" t="s">
        <v>221</v>
      </c>
      <c r="P10" s="347"/>
      <c r="Q10" s="1396"/>
      <c r="R10" s="1404"/>
      <c r="S10" s="404" t="s">
        <v>9</v>
      </c>
      <c r="T10" s="403" t="s">
        <v>221</v>
      </c>
      <c r="U10" s="407" t="s">
        <v>9</v>
      </c>
      <c r="V10" s="402" t="s">
        <v>221</v>
      </c>
      <c r="W10" s="347"/>
      <c r="X10" s="1396"/>
      <c r="Y10" s="1404"/>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72282</v>
      </c>
      <c r="E12" s="352">
        <f>L12+S12+Z12</f>
        <v>44504</v>
      </c>
      <c r="F12" s="353">
        <f>E12/$D12*100</f>
        <v>61.569962092913869</v>
      </c>
      <c r="G12" s="352">
        <f>N12+U12+AB12</f>
        <v>27778</v>
      </c>
      <c r="H12" s="354">
        <f>G12/$D12*100</f>
        <v>38.430037907086131</v>
      </c>
      <c r="I12" s="350"/>
      <c r="J12" s="355">
        <f>L12+N12</f>
        <v>18547</v>
      </c>
      <c r="K12" s="356">
        <f>J12/$D12*100</f>
        <v>25.659223596469381</v>
      </c>
      <c r="L12" s="357">
        <v>9057</v>
      </c>
      <c r="M12" s="353">
        <v>48.832695314606134</v>
      </c>
      <c r="N12" s="357">
        <v>9490</v>
      </c>
      <c r="O12" s="358">
        <v>51.167304685393866</v>
      </c>
      <c r="P12" s="350"/>
      <c r="Q12" s="355">
        <v>23911</v>
      </c>
      <c r="R12" s="356">
        <v>33.080158269001963</v>
      </c>
      <c r="S12" s="357">
        <v>16378</v>
      </c>
      <c r="T12" s="353">
        <v>68.495671448287396</v>
      </c>
      <c r="U12" s="357">
        <v>7533</v>
      </c>
      <c r="V12" s="358">
        <v>31.5043285517126</v>
      </c>
      <c r="W12" s="350"/>
      <c r="X12" s="355">
        <v>29824</v>
      </c>
      <c r="Y12" s="356">
        <v>41.260618134528656</v>
      </c>
      <c r="Z12" s="357">
        <v>19069</v>
      </c>
      <c r="AA12" s="353">
        <v>63.938438841201716</v>
      </c>
      <c r="AB12" s="357">
        <v>10755</v>
      </c>
      <c r="AC12" s="358">
        <f t="shared" ref="AC12:AC29" si="0">AB12/$X12*100</f>
        <v>36.061561158798284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7928</v>
      </c>
      <c r="E13" s="365">
        <f t="shared" ref="E13:E29" si="2">L13+S13+Z13</f>
        <v>5016</v>
      </c>
      <c r="F13" s="366">
        <f t="shared" ref="F13:H29" si="3">E13/$D13*100</f>
        <v>63.269424823410688</v>
      </c>
      <c r="G13" s="365">
        <f t="shared" ref="G13:G29" si="4">N13+U13+AB13</f>
        <v>2912</v>
      </c>
      <c r="H13" s="367">
        <f t="shared" si="3"/>
        <v>36.730575176589305</v>
      </c>
      <c r="I13" s="350"/>
      <c r="J13" s="368">
        <f t="shared" ref="J13:J29" si="5">L13+N13</f>
        <v>1539</v>
      </c>
      <c r="K13" s="369">
        <f t="shared" ref="K13:K29" si="6">J13/$D13*100</f>
        <v>19.412209889001009</v>
      </c>
      <c r="L13" s="370">
        <v>718</v>
      </c>
      <c r="M13" s="371">
        <v>46.653671215074723</v>
      </c>
      <c r="N13" s="370">
        <v>821</v>
      </c>
      <c r="O13" s="372">
        <v>53.346328784925277</v>
      </c>
      <c r="P13" s="350"/>
      <c r="Q13" s="368">
        <v>1958</v>
      </c>
      <c r="R13" s="369">
        <v>24.697275479313824</v>
      </c>
      <c r="S13" s="370">
        <v>1295</v>
      </c>
      <c r="T13" s="371">
        <v>66.138917262512763</v>
      </c>
      <c r="U13" s="370">
        <v>663</v>
      </c>
      <c r="V13" s="372">
        <v>33.86108273748723</v>
      </c>
      <c r="W13" s="350"/>
      <c r="X13" s="368">
        <v>4431</v>
      </c>
      <c r="Y13" s="369">
        <v>55.890514631685164</v>
      </c>
      <c r="Z13" s="370">
        <v>3003</v>
      </c>
      <c r="AA13" s="371">
        <v>67.772511848341239</v>
      </c>
      <c r="AB13" s="370">
        <v>1428</v>
      </c>
      <c r="AC13" s="372">
        <f t="shared" si="0"/>
        <v>32.227488151658768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9074</v>
      </c>
      <c r="E14" s="365">
        <f t="shared" si="2"/>
        <v>5787</v>
      </c>
      <c r="F14" s="366">
        <f t="shared" si="3"/>
        <v>63.775622658144151</v>
      </c>
      <c r="G14" s="365">
        <f t="shared" si="4"/>
        <v>3287</v>
      </c>
      <c r="H14" s="367">
        <f t="shared" si="3"/>
        <v>36.224377341855849</v>
      </c>
      <c r="I14" s="350"/>
      <c r="J14" s="368">
        <f t="shared" si="5"/>
        <v>1800</v>
      </c>
      <c r="K14" s="369">
        <f t="shared" si="6"/>
        <v>19.836896627727572</v>
      </c>
      <c r="L14" s="370">
        <v>828</v>
      </c>
      <c r="M14" s="371">
        <v>46</v>
      </c>
      <c r="N14" s="370">
        <v>972</v>
      </c>
      <c r="O14" s="372">
        <v>54</v>
      </c>
      <c r="P14" s="350"/>
      <c r="Q14" s="368">
        <v>2356</v>
      </c>
      <c r="R14" s="369">
        <v>25.964293586070092</v>
      </c>
      <c r="S14" s="370">
        <v>1552</v>
      </c>
      <c r="T14" s="371">
        <v>65.874363327674018</v>
      </c>
      <c r="U14" s="370">
        <v>804</v>
      </c>
      <c r="V14" s="372">
        <v>34.125636672325975</v>
      </c>
      <c r="W14" s="350"/>
      <c r="X14" s="368">
        <v>4918</v>
      </c>
      <c r="Y14" s="369">
        <v>54.198809786202339</v>
      </c>
      <c r="Z14" s="370">
        <v>3407</v>
      </c>
      <c r="AA14" s="371">
        <v>69.276128507523381</v>
      </c>
      <c r="AB14" s="370">
        <v>1511</v>
      </c>
      <c r="AC14" s="372">
        <f t="shared" si="0"/>
        <v>30.723871492476619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8186</v>
      </c>
      <c r="E15" s="365">
        <f t="shared" si="2"/>
        <v>4872</v>
      </c>
      <c r="F15" s="366">
        <f t="shared" si="3"/>
        <v>59.516247251404842</v>
      </c>
      <c r="G15" s="365">
        <f t="shared" si="4"/>
        <v>3314</v>
      </c>
      <c r="H15" s="367">
        <f t="shared" si="3"/>
        <v>40.483752748595165</v>
      </c>
      <c r="I15" s="350"/>
      <c r="J15" s="368">
        <f t="shared" si="5"/>
        <v>2772</v>
      </c>
      <c r="K15" s="369">
        <f t="shared" si="6"/>
        <v>33.86269240166137</v>
      </c>
      <c r="L15" s="370">
        <v>1324</v>
      </c>
      <c r="M15" s="371">
        <v>47.763347763347767</v>
      </c>
      <c r="N15" s="370">
        <v>1448</v>
      </c>
      <c r="O15" s="372">
        <v>52.236652236652233</v>
      </c>
      <c r="P15" s="350"/>
      <c r="Q15" s="368">
        <v>2302</v>
      </c>
      <c r="R15" s="369">
        <v>28.121182506718789</v>
      </c>
      <c r="S15" s="370">
        <v>1462</v>
      </c>
      <c r="T15" s="371">
        <v>63.509991311902695</v>
      </c>
      <c r="U15" s="370">
        <v>840</v>
      </c>
      <c r="V15" s="372">
        <v>36.490008688097305</v>
      </c>
      <c r="W15" s="350"/>
      <c r="X15" s="368">
        <v>3112</v>
      </c>
      <c r="Y15" s="369">
        <v>38.016125091619841</v>
      </c>
      <c r="Z15" s="370">
        <v>2086</v>
      </c>
      <c r="AA15" s="371">
        <v>67.030848329048837</v>
      </c>
      <c r="AB15" s="370">
        <v>1026</v>
      </c>
      <c r="AC15" s="372">
        <f t="shared" si="0"/>
        <v>32.969151670951156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6638</v>
      </c>
      <c r="E16" s="365">
        <f t="shared" si="2"/>
        <v>3777</v>
      </c>
      <c r="F16" s="366">
        <f t="shared" si="3"/>
        <v>56.899668574871953</v>
      </c>
      <c r="G16" s="365">
        <f t="shared" si="4"/>
        <v>2861</v>
      </c>
      <c r="H16" s="367">
        <f t="shared" si="3"/>
        <v>43.100331425128054</v>
      </c>
      <c r="I16" s="350"/>
      <c r="J16" s="368">
        <f t="shared" si="5"/>
        <v>2159</v>
      </c>
      <c r="K16" s="369">
        <f t="shared" si="6"/>
        <v>32.5248568846038</v>
      </c>
      <c r="L16" s="370">
        <v>907</v>
      </c>
      <c r="M16" s="371">
        <v>42.010189902732748</v>
      </c>
      <c r="N16" s="370">
        <v>1252</v>
      </c>
      <c r="O16" s="372">
        <v>57.989810097267259</v>
      </c>
      <c r="P16" s="350"/>
      <c r="Q16" s="368">
        <v>1838</v>
      </c>
      <c r="R16" s="369">
        <v>27.68906297077433</v>
      </c>
      <c r="S16" s="370">
        <v>1124</v>
      </c>
      <c r="T16" s="371">
        <v>61.153427638737753</v>
      </c>
      <c r="U16" s="370">
        <v>714</v>
      </c>
      <c r="V16" s="372">
        <v>38.846572361262247</v>
      </c>
      <c r="W16" s="350"/>
      <c r="X16" s="368">
        <v>2641</v>
      </c>
      <c r="Y16" s="369">
        <v>39.78608014462187</v>
      </c>
      <c r="Z16" s="370">
        <v>1746</v>
      </c>
      <c r="AA16" s="371">
        <v>66.111321469140478</v>
      </c>
      <c r="AB16" s="370">
        <v>895</v>
      </c>
      <c r="AC16" s="372">
        <f t="shared" si="0"/>
        <v>33.888678530859522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4635</v>
      </c>
      <c r="E17" s="375">
        <f t="shared" si="2"/>
        <v>2717</v>
      </c>
      <c r="F17" s="376">
        <f t="shared" si="3"/>
        <v>58.61920172599784</v>
      </c>
      <c r="G17" s="375">
        <f t="shared" si="4"/>
        <v>1918</v>
      </c>
      <c r="H17" s="367">
        <f t="shared" si="3"/>
        <v>41.380798274002153</v>
      </c>
      <c r="I17" s="350"/>
      <c r="J17" s="377">
        <f t="shared" si="5"/>
        <v>1687</v>
      </c>
      <c r="K17" s="378">
        <f t="shared" si="6"/>
        <v>36.396979503775626</v>
      </c>
      <c r="L17" s="375">
        <v>761</v>
      </c>
      <c r="M17" s="376">
        <v>45.109662122110258</v>
      </c>
      <c r="N17" s="375">
        <v>926</v>
      </c>
      <c r="O17" s="372">
        <v>54.890337877889749</v>
      </c>
      <c r="P17" s="350"/>
      <c r="Q17" s="377">
        <v>987</v>
      </c>
      <c r="R17" s="378">
        <v>21.294498381877023</v>
      </c>
      <c r="S17" s="375">
        <v>606</v>
      </c>
      <c r="T17" s="376">
        <v>61.39817629179332</v>
      </c>
      <c r="U17" s="375">
        <v>381</v>
      </c>
      <c r="V17" s="372">
        <v>38.601823708206688</v>
      </c>
      <c r="W17" s="350"/>
      <c r="X17" s="377">
        <v>1961</v>
      </c>
      <c r="Y17" s="378">
        <v>42.308522114347355</v>
      </c>
      <c r="Z17" s="375">
        <v>1350</v>
      </c>
      <c r="AA17" s="376">
        <v>68.842427332993367</v>
      </c>
      <c r="AB17" s="375">
        <v>611</v>
      </c>
      <c r="AC17" s="372">
        <f t="shared" si="0"/>
        <v>31.157572667006626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29027</v>
      </c>
      <c r="E18" s="365">
        <f t="shared" si="2"/>
        <v>16852</v>
      </c>
      <c r="F18" s="366">
        <f t="shared" si="3"/>
        <v>58.056292417404485</v>
      </c>
      <c r="G18" s="365">
        <f t="shared" si="4"/>
        <v>12175</v>
      </c>
      <c r="H18" s="367">
        <f t="shared" si="3"/>
        <v>41.943707582595515</v>
      </c>
      <c r="I18" s="350"/>
      <c r="J18" s="368">
        <f t="shared" si="5"/>
        <v>5559</v>
      </c>
      <c r="K18" s="369">
        <f t="shared" si="6"/>
        <v>19.151135150032729</v>
      </c>
      <c r="L18" s="370">
        <v>2453</v>
      </c>
      <c r="M18" s="371">
        <v>44.126641482280988</v>
      </c>
      <c r="N18" s="370">
        <v>3106</v>
      </c>
      <c r="O18" s="372">
        <v>55.873358517719019</v>
      </c>
      <c r="P18" s="350"/>
      <c r="Q18" s="368">
        <v>6354</v>
      </c>
      <c r="R18" s="369">
        <v>21.889964515795636</v>
      </c>
      <c r="S18" s="370">
        <v>3782</v>
      </c>
      <c r="T18" s="371">
        <v>59.521561221277928</v>
      </c>
      <c r="U18" s="370">
        <v>2572</v>
      </c>
      <c r="V18" s="372">
        <v>40.478438778722065</v>
      </c>
      <c r="W18" s="350"/>
      <c r="X18" s="368">
        <v>17114</v>
      </c>
      <c r="Y18" s="369">
        <v>58.958900334171638</v>
      </c>
      <c r="Z18" s="370">
        <v>10617</v>
      </c>
      <c r="AA18" s="371">
        <v>62.036928830197503</v>
      </c>
      <c r="AB18" s="370">
        <v>6497</v>
      </c>
      <c r="AC18" s="372">
        <f t="shared" si="0"/>
        <v>37.963071169802504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17191</v>
      </c>
      <c r="E19" s="365">
        <f t="shared" si="2"/>
        <v>10294</v>
      </c>
      <c r="F19" s="366">
        <f t="shared" si="3"/>
        <v>59.880169856320165</v>
      </c>
      <c r="G19" s="365">
        <f t="shared" si="4"/>
        <v>6897</v>
      </c>
      <c r="H19" s="367">
        <f t="shared" si="3"/>
        <v>40.119830143679827</v>
      </c>
      <c r="I19" s="350"/>
      <c r="J19" s="368">
        <f t="shared" si="5"/>
        <v>4404</v>
      </c>
      <c r="K19" s="369">
        <f t="shared" si="6"/>
        <v>25.618055959513697</v>
      </c>
      <c r="L19" s="370">
        <v>2110</v>
      </c>
      <c r="M19" s="371">
        <v>47.910990009082653</v>
      </c>
      <c r="N19" s="370">
        <v>2294</v>
      </c>
      <c r="O19" s="372">
        <v>52.089009990917347</v>
      </c>
      <c r="P19" s="350"/>
      <c r="Q19" s="368">
        <v>4591</v>
      </c>
      <c r="R19" s="369">
        <v>26.705834448257811</v>
      </c>
      <c r="S19" s="370">
        <v>2992</v>
      </c>
      <c r="T19" s="371">
        <v>65.170986713134397</v>
      </c>
      <c r="U19" s="370">
        <v>1599</v>
      </c>
      <c r="V19" s="372">
        <v>34.829013286865603</v>
      </c>
      <c r="W19" s="350"/>
      <c r="X19" s="368">
        <v>8196</v>
      </c>
      <c r="Y19" s="369">
        <v>47.676109592228492</v>
      </c>
      <c r="Z19" s="370">
        <v>5192</v>
      </c>
      <c r="AA19" s="371">
        <v>63.34797462176671</v>
      </c>
      <c r="AB19" s="370">
        <v>3004</v>
      </c>
      <c r="AC19" s="372">
        <f t="shared" si="0"/>
        <v>36.652025378233283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81252</v>
      </c>
      <c r="E20" s="365">
        <f t="shared" si="2"/>
        <v>50716</v>
      </c>
      <c r="F20" s="366">
        <f t="shared" si="3"/>
        <v>62.418155860778811</v>
      </c>
      <c r="G20" s="365">
        <f t="shared" si="4"/>
        <v>30536</v>
      </c>
      <c r="H20" s="367">
        <f t="shared" si="3"/>
        <v>37.581844139221189</v>
      </c>
      <c r="I20" s="350"/>
      <c r="J20" s="368">
        <f t="shared" si="5"/>
        <v>21395</v>
      </c>
      <c r="K20" s="369">
        <f t="shared" si="6"/>
        <v>26.33165952838084</v>
      </c>
      <c r="L20" s="370">
        <v>10370</v>
      </c>
      <c r="M20" s="371">
        <v>48.469268520682398</v>
      </c>
      <c r="N20" s="370">
        <v>11025</v>
      </c>
      <c r="O20" s="372">
        <v>51.530731479317595</v>
      </c>
      <c r="P20" s="350"/>
      <c r="Q20" s="368">
        <v>23152</v>
      </c>
      <c r="R20" s="369">
        <v>28.494067838330135</v>
      </c>
      <c r="S20" s="370">
        <v>15715</v>
      </c>
      <c r="T20" s="371">
        <v>67.877505183137515</v>
      </c>
      <c r="U20" s="370">
        <v>7437</v>
      </c>
      <c r="V20" s="372">
        <v>32.122494816862471</v>
      </c>
      <c r="W20" s="350"/>
      <c r="X20" s="368">
        <v>36705</v>
      </c>
      <c r="Y20" s="369">
        <v>45.174272633289029</v>
      </c>
      <c r="Z20" s="370">
        <v>24631</v>
      </c>
      <c r="AA20" s="371">
        <v>67.105299005585067</v>
      </c>
      <c r="AB20" s="370">
        <v>12074</v>
      </c>
      <c r="AC20" s="372">
        <f t="shared" si="0"/>
        <v>32.894700994414926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28058</v>
      </c>
      <c r="E21" s="365">
        <f t="shared" si="2"/>
        <v>16512</v>
      </c>
      <c r="F21" s="366">
        <f t="shared" si="3"/>
        <v>58.849525981894644</v>
      </c>
      <c r="G21" s="365">
        <f t="shared" si="4"/>
        <v>11546</v>
      </c>
      <c r="H21" s="367">
        <f t="shared" si="3"/>
        <v>41.150474018105356</v>
      </c>
      <c r="I21" s="350"/>
      <c r="J21" s="368">
        <f t="shared" si="5"/>
        <v>8912</v>
      </c>
      <c r="K21" s="369">
        <f t="shared" si="6"/>
        <v>31.762777104569107</v>
      </c>
      <c r="L21" s="370">
        <v>3939</v>
      </c>
      <c r="M21" s="371">
        <v>44.19883303411131</v>
      </c>
      <c r="N21" s="370">
        <v>4973</v>
      </c>
      <c r="O21" s="372">
        <v>55.80116696588869</v>
      </c>
      <c r="P21" s="350"/>
      <c r="Q21" s="368">
        <v>7744</v>
      </c>
      <c r="R21" s="369">
        <v>27.599971487632764</v>
      </c>
      <c r="S21" s="370">
        <v>5044</v>
      </c>
      <c r="T21" s="371">
        <v>65.13429752066115</v>
      </c>
      <c r="U21" s="370">
        <v>2700</v>
      </c>
      <c r="V21" s="372">
        <v>34.865702479338843</v>
      </c>
      <c r="W21" s="350"/>
      <c r="X21" s="368">
        <v>11402</v>
      </c>
      <c r="Y21" s="369">
        <v>40.637251407798132</v>
      </c>
      <c r="Z21" s="370">
        <v>7529</v>
      </c>
      <c r="AA21" s="371">
        <v>66.032275039466754</v>
      </c>
      <c r="AB21" s="370">
        <v>3873</v>
      </c>
      <c r="AC21" s="372">
        <f t="shared" si="0"/>
        <v>33.967724960533239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15760</v>
      </c>
      <c r="E22" s="365">
        <f t="shared" si="2"/>
        <v>9706</v>
      </c>
      <c r="F22" s="366">
        <f t="shared" si="3"/>
        <v>61.586294416243661</v>
      </c>
      <c r="G22" s="365">
        <f t="shared" si="4"/>
        <v>6054</v>
      </c>
      <c r="H22" s="367">
        <f t="shared" si="3"/>
        <v>38.413705583756347</v>
      </c>
      <c r="I22" s="350"/>
      <c r="J22" s="368">
        <f t="shared" si="5"/>
        <v>3551</v>
      </c>
      <c r="K22" s="369">
        <f t="shared" si="6"/>
        <v>22.531725888324875</v>
      </c>
      <c r="L22" s="370">
        <v>1736</v>
      </c>
      <c r="M22" s="371">
        <v>48.887637285271758</v>
      </c>
      <c r="N22" s="370">
        <v>1815</v>
      </c>
      <c r="O22" s="372">
        <v>51.112362714728242</v>
      </c>
      <c r="P22" s="350"/>
      <c r="Q22" s="368">
        <v>4408</v>
      </c>
      <c r="R22" s="369">
        <v>27.969543147208121</v>
      </c>
      <c r="S22" s="370">
        <v>2894</v>
      </c>
      <c r="T22" s="371">
        <v>65.653357531760435</v>
      </c>
      <c r="U22" s="370">
        <v>1514</v>
      </c>
      <c r="V22" s="372">
        <v>34.346642468239565</v>
      </c>
      <c r="W22" s="350"/>
      <c r="X22" s="368">
        <v>7801</v>
      </c>
      <c r="Y22" s="369">
        <v>49.498730964467001</v>
      </c>
      <c r="Z22" s="370">
        <v>5076</v>
      </c>
      <c r="AA22" s="371">
        <v>65.068580951160101</v>
      </c>
      <c r="AB22" s="370">
        <v>2725</v>
      </c>
      <c r="AC22" s="372">
        <f t="shared" si="0"/>
        <v>34.931419048839892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6946</v>
      </c>
      <c r="E23" s="365">
        <f t="shared" si="2"/>
        <v>4211</v>
      </c>
      <c r="F23" s="366">
        <f t="shared" si="3"/>
        <v>60.624820040310965</v>
      </c>
      <c r="G23" s="365">
        <f t="shared" si="4"/>
        <v>2735</v>
      </c>
      <c r="H23" s="367">
        <f t="shared" si="3"/>
        <v>39.375179959689028</v>
      </c>
      <c r="I23" s="350"/>
      <c r="J23" s="368">
        <f t="shared" si="5"/>
        <v>2574</v>
      </c>
      <c r="K23" s="369">
        <f t="shared" si="6"/>
        <v>37.057299164987043</v>
      </c>
      <c r="L23" s="370">
        <v>1145</v>
      </c>
      <c r="M23" s="371">
        <v>44.483294483294486</v>
      </c>
      <c r="N23" s="370">
        <v>1429</v>
      </c>
      <c r="O23" s="372">
        <v>55.516705516705514</v>
      </c>
      <c r="P23" s="350"/>
      <c r="Q23" s="368">
        <v>1222</v>
      </c>
      <c r="R23" s="369">
        <v>17.592859199539305</v>
      </c>
      <c r="S23" s="370">
        <v>731</v>
      </c>
      <c r="T23" s="371">
        <v>59.819967266775777</v>
      </c>
      <c r="U23" s="370">
        <v>491</v>
      </c>
      <c r="V23" s="372">
        <v>40.180032733224223</v>
      </c>
      <c r="W23" s="350"/>
      <c r="X23" s="368">
        <v>3150</v>
      </c>
      <c r="Y23" s="369">
        <v>45.349841635473652</v>
      </c>
      <c r="Z23" s="370">
        <v>2335</v>
      </c>
      <c r="AA23" s="371">
        <v>74.126984126984127</v>
      </c>
      <c r="AB23" s="370">
        <v>815</v>
      </c>
      <c r="AC23" s="372">
        <f t="shared" si="0"/>
        <v>25.873015873015877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54301</v>
      </c>
      <c r="E24" s="365">
        <f t="shared" si="2"/>
        <v>36737</v>
      </c>
      <c r="F24" s="366">
        <f t="shared" si="3"/>
        <v>67.654371006058824</v>
      </c>
      <c r="G24" s="365">
        <f t="shared" si="4"/>
        <v>17564</v>
      </c>
      <c r="H24" s="367">
        <f t="shared" si="3"/>
        <v>32.345628993941176</v>
      </c>
      <c r="I24" s="350"/>
      <c r="J24" s="368">
        <f t="shared" si="5"/>
        <v>8043</v>
      </c>
      <c r="K24" s="369">
        <f t="shared" si="6"/>
        <v>14.811881917460084</v>
      </c>
      <c r="L24" s="370">
        <v>4106</v>
      </c>
      <c r="M24" s="371">
        <v>51.050603008827558</v>
      </c>
      <c r="N24" s="370">
        <v>3937</v>
      </c>
      <c r="O24" s="372">
        <v>48.949396991172449</v>
      </c>
      <c r="P24" s="350"/>
      <c r="Q24" s="368">
        <v>13288</v>
      </c>
      <c r="R24" s="369">
        <v>24.47100421723357</v>
      </c>
      <c r="S24" s="370">
        <v>9454</v>
      </c>
      <c r="T24" s="371">
        <v>71.146899458157733</v>
      </c>
      <c r="U24" s="370">
        <v>3834</v>
      </c>
      <c r="V24" s="372">
        <v>28.853100541842263</v>
      </c>
      <c r="W24" s="350"/>
      <c r="X24" s="368">
        <v>32970</v>
      </c>
      <c r="Y24" s="369">
        <v>60.717113865306352</v>
      </c>
      <c r="Z24" s="370">
        <v>23177</v>
      </c>
      <c r="AA24" s="371">
        <v>70.2972399150743</v>
      </c>
      <c r="AB24" s="370">
        <v>9793</v>
      </c>
      <c r="AC24" s="372">
        <f t="shared" si="0"/>
        <v>29.702760084925689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7403</v>
      </c>
      <c r="E25" s="365">
        <f t="shared" si="2"/>
        <v>4463</v>
      </c>
      <c r="F25" s="366">
        <f t="shared" si="3"/>
        <v>60.286370390382281</v>
      </c>
      <c r="G25" s="365">
        <f t="shared" si="4"/>
        <v>2940</v>
      </c>
      <c r="H25" s="367">
        <f t="shared" si="3"/>
        <v>39.713629609617726</v>
      </c>
      <c r="I25" s="350"/>
      <c r="J25" s="368">
        <f t="shared" si="5"/>
        <v>2645</v>
      </c>
      <c r="K25" s="369">
        <f t="shared" si="6"/>
        <v>35.72875861137377</v>
      </c>
      <c r="L25" s="370">
        <v>1236</v>
      </c>
      <c r="M25" s="371">
        <v>46.729678638941394</v>
      </c>
      <c r="N25" s="370">
        <v>1409</v>
      </c>
      <c r="O25" s="372">
        <v>53.270321361058606</v>
      </c>
      <c r="P25" s="350"/>
      <c r="Q25" s="368">
        <v>2587</v>
      </c>
      <c r="R25" s="369">
        <v>34.945292449007162</v>
      </c>
      <c r="S25" s="370">
        <v>1801</v>
      </c>
      <c r="T25" s="371">
        <v>69.617317356010815</v>
      </c>
      <c r="U25" s="370">
        <v>786</v>
      </c>
      <c r="V25" s="372">
        <v>30.382682643989178</v>
      </c>
      <c r="W25" s="350"/>
      <c r="X25" s="368">
        <v>2171</v>
      </c>
      <c r="Y25" s="369">
        <v>29.325948939619074</v>
      </c>
      <c r="Z25" s="370">
        <v>1426</v>
      </c>
      <c r="AA25" s="371">
        <v>65.684016582220167</v>
      </c>
      <c r="AB25" s="370">
        <v>745</v>
      </c>
      <c r="AC25" s="372">
        <f t="shared" si="0"/>
        <v>34.315983417779826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4732</v>
      </c>
      <c r="E26" s="380">
        <f t="shared" si="2"/>
        <v>2767</v>
      </c>
      <c r="F26" s="381">
        <f t="shared" si="3"/>
        <v>58.474218089602701</v>
      </c>
      <c r="G26" s="380">
        <f t="shared" si="4"/>
        <v>1965</v>
      </c>
      <c r="H26" s="367">
        <f t="shared" si="3"/>
        <v>41.525781910397299</v>
      </c>
      <c r="I26" s="350"/>
      <c r="J26" s="377">
        <f t="shared" si="5"/>
        <v>1638</v>
      </c>
      <c r="K26" s="378">
        <f t="shared" si="6"/>
        <v>34.615384615384613</v>
      </c>
      <c r="L26" s="375">
        <v>805</v>
      </c>
      <c r="M26" s="376">
        <v>49.145299145299141</v>
      </c>
      <c r="N26" s="375">
        <v>833</v>
      </c>
      <c r="O26" s="372">
        <v>50.854700854700852</v>
      </c>
      <c r="P26" s="350"/>
      <c r="Q26" s="377">
        <v>1126</v>
      </c>
      <c r="R26" s="378">
        <v>23.795435333896872</v>
      </c>
      <c r="S26" s="375">
        <v>614</v>
      </c>
      <c r="T26" s="376">
        <v>54.52930728241563</v>
      </c>
      <c r="U26" s="375">
        <v>512</v>
      </c>
      <c r="V26" s="372">
        <v>45.47069271758437</v>
      </c>
      <c r="W26" s="350"/>
      <c r="X26" s="377">
        <v>1968</v>
      </c>
      <c r="Y26" s="378">
        <v>41.589180050718511</v>
      </c>
      <c r="Z26" s="375">
        <v>1348</v>
      </c>
      <c r="AA26" s="376">
        <v>68.495934959349597</v>
      </c>
      <c r="AB26" s="375">
        <v>620</v>
      </c>
      <c r="AC26" s="372">
        <f t="shared" si="0"/>
        <v>31.50406504065041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32079</v>
      </c>
      <c r="E27" s="380">
        <f t="shared" si="2"/>
        <v>19040</v>
      </c>
      <c r="F27" s="381">
        <f t="shared" si="3"/>
        <v>59.353471118177005</v>
      </c>
      <c r="G27" s="380">
        <f t="shared" si="4"/>
        <v>13039</v>
      </c>
      <c r="H27" s="367">
        <f t="shared" si="3"/>
        <v>40.646528881823002</v>
      </c>
      <c r="I27" s="350"/>
      <c r="J27" s="377">
        <f t="shared" si="5"/>
        <v>8940</v>
      </c>
      <c r="K27" s="378">
        <f t="shared" si="6"/>
        <v>27.868699148975967</v>
      </c>
      <c r="L27" s="375">
        <v>4047</v>
      </c>
      <c r="M27" s="376">
        <v>45.26845637583893</v>
      </c>
      <c r="N27" s="375">
        <v>4893</v>
      </c>
      <c r="O27" s="372">
        <v>54.73154362416107</v>
      </c>
      <c r="P27" s="350"/>
      <c r="Q27" s="377">
        <v>7522</v>
      </c>
      <c r="R27" s="378">
        <v>23.448361856666356</v>
      </c>
      <c r="S27" s="375">
        <v>4488</v>
      </c>
      <c r="T27" s="376">
        <v>59.664982717362406</v>
      </c>
      <c r="U27" s="375">
        <v>3034</v>
      </c>
      <c r="V27" s="372">
        <v>40.335017282637594</v>
      </c>
      <c r="W27" s="350"/>
      <c r="X27" s="377">
        <v>15617</v>
      </c>
      <c r="Y27" s="378">
        <v>48.682938994357677</v>
      </c>
      <c r="Z27" s="375">
        <v>10505</v>
      </c>
      <c r="AA27" s="376">
        <v>67.266440417493754</v>
      </c>
      <c r="AB27" s="375">
        <v>5112</v>
      </c>
      <c r="AC27" s="372">
        <f t="shared" si="0"/>
        <v>32.733559582506246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4201</v>
      </c>
      <c r="E28" s="380">
        <f t="shared" si="2"/>
        <v>2338</v>
      </c>
      <c r="F28" s="381">
        <f t="shared" si="3"/>
        <v>55.653415853368251</v>
      </c>
      <c r="G28" s="380">
        <f t="shared" si="4"/>
        <v>1863</v>
      </c>
      <c r="H28" s="382">
        <f t="shared" si="3"/>
        <v>44.346584146631756</v>
      </c>
      <c r="I28" s="350"/>
      <c r="J28" s="377">
        <f t="shared" si="5"/>
        <v>1683</v>
      </c>
      <c r="K28" s="378">
        <f t="shared" si="6"/>
        <v>40.061890026184244</v>
      </c>
      <c r="L28" s="375">
        <v>678</v>
      </c>
      <c r="M28" s="376">
        <v>40.28520499108734</v>
      </c>
      <c r="N28" s="375">
        <v>1005</v>
      </c>
      <c r="O28" s="383">
        <v>59.71479500891266</v>
      </c>
      <c r="P28" s="350"/>
      <c r="Q28" s="377">
        <v>785</v>
      </c>
      <c r="R28" s="378">
        <v>18.686027136396095</v>
      </c>
      <c r="S28" s="375">
        <v>484</v>
      </c>
      <c r="T28" s="376">
        <v>61.65605095541401</v>
      </c>
      <c r="U28" s="375">
        <v>301</v>
      </c>
      <c r="V28" s="383">
        <v>38.34394904458599</v>
      </c>
      <c r="W28" s="350"/>
      <c r="X28" s="377">
        <v>1733</v>
      </c>
      <c r="Y28" s="378">
        <v>41.252082837419664</v>
      </c>
      <c r="Z28" s="375">
        <v>1176</v>
      </c>
      <c r="AA28" s="376">
        <v>67.859203693017889</v>
      </c>
      <c r="AB28" s="375">
        <v>557</v>
      </c>
      <c r="AC28" s="383">
        <f t="shared" si="0"/>
        <v>32.140796306982111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1373</v>
      </c>
      <c r="E29" s="386">
        <f t="shared" si="2"/>
        <v>816</v>
      </c>
      <c r="F29" s="387">
        <f t="shared" si="3"/>
        <v>59.431900946831753</v>
      </c>
      <c r="G29" s="386">
        <f t="shared" si="4"/>
        <v>557</v>
      </c>
      <c r="H29" s="388">
        <f t="shared" si="3"/>
        <v>40.568099053168247</v>
      </c>
      <c r="I29" s="350"/>
      <c r="J29" s="389">
        <f t="shared" si="5"/>
        <v>708</v>
      </c>
      <c r="K29" s="390">
        <f t="shared" si="6"/>
        <v>51.565914056809902</v>
      </c>
      <c r="L29" s="391">
        <v>324</v>
      </c>
      <c r="M29" s="392">
        <v>45.762711864406782</v>
      </c>
      <c r="N29" s="391">
        <v>384</v>
      </c>
      <c r="O29" s="393">
        <v>54.237288135593218</v>
      </c>
      <c r="P29" s="350"/>
      <c r="Q29" s="389">
        <v>325</v>
      </c>
      <c r="R29" s="390">
        <v>23.670793882010198</v>
      </c>
      <c r="S29" s="391">
        <v>229</v>
      </c>
      <c r="T29" s="392">
        <v>70.461538461538467</v>
      </c>
      <c r="U29" s="391">
        <v>96</v>
      </c>
      <c r="V29" s="393">
        <v>29.53846153846154</v>
      </c>
      <c r="W29" s="350"/>
      <c r="X29" s="389">
        <v>340</v>
      </c>
      <c r="Y29" s="390">
        <v>24.763292061179897</v>
      </c>
      <c r="Z29" s="391">
        <v>263</v>
      </c>
      <c r="AA29" s="392">
        <v>77.352941176470594</v>
      </c>
      <c r="AB29" s="391">
        <v>77</v>
      </c>
      <c r="AC29" s="393">
        <f t="shared" si="0"/>
        <v>22.647058823529413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391066</v>
      </c>
      <c r="E31" s="1236">
        <f>L31+S31+Z31</f>
        <v>241125</v>
      </c>
      <c r="F31" s="1237">
        <f>E31/$D31*100</f>
        <v>61.658390143863187</v>
      </c>
      <c r="G31" s="1236">
        <f>N31+U31+AB31</f>
        <v>149941</v>
      </c>
      <c r="H31" s="1238">
        <f>G31/$D31*100</f>
        <v>38.341609856136813</v>
      </c>
      <c r="I31" s="320"/>
      <c r="J31" s="1239">
        <f>SUM(J12:J29)</f>
        <v>98556</v>
      </c>
      <c r="K31" s="1240">
        <f>J31/$D31*100</f>
        <v>25.201884080947973</v>
      </c>
      <c r="L31" s="1236">
        <f>SUM(L12:L29)</f>
        <v>46544</v>
      </c>
      <c r="M31" s="1237">
        <f>L31/$J31*100</f>
        <v>47.225942611307275</v>
      </c>
      <c r="N31" s="1236">
        <f>SUM(N12:N29)</f>
        <v>52012</v>
      </c>
      <c r="O31" s="1241">
        <f>N31/$J31*100</f>
        <v>52.774057388692718</v>
      </c>
      <c r="P31" s="320"/>
      <c r="Q31" s="1239">
        <f>SUM(Q12:Q29)</f>
        <v>106456</v>
      </c>
      <c r="R31" s="1240">
        <f>Q31/$D31*100</f>
        <v>27.222003446988484</v>
      </c>
      <c r="S31" s="1236">
        <f>SUM(S12:S29)</f>
        <v>70645</v>
      </c>
      <c r="T31" s="1237">
        <f>S31/$Q31*100</f>
        <v>66.360749981212891</v>
      </c>
      <c r="U31" s="1236">
        <f>SUM(U12:U29)</f>
        <v>35811</v>
      </c>
      <c r="V31" s="1241">
        <f>U31/$Q31*100</f>
        <v>33.639250018787102</v>
      </c>
      <c r="W31" s="320"/>
      <c r="X31" s="1239">
        <f>SUM(X12:X29)</f>
        <v>186054</v>
      </c>
      <c r="Y31" s="1240">
        <f>X31/$D31*100</f>
        <v>47.576112472063535</v>
      </c>
      <c r="Z31" s="1236">
        <f>SUM(Z12:Z29)</f>
        <v>123936</v>
      </c>
      <c r="AA31" s="1237">
        <f>Z31/$X31*100</f>
        <v>66.612918830017094</v>
      </c>
      <c r="AB31" s="1236">
        <f>SUM(AB12:AB29)</f>
        <v>62118</v>
      </c>
      <c r="AC31" s="1241">
        <f>AB31/$X31*100</f>
        <v>33.387081169982906</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8"/>
      <c r="C34" s="1408"/>
      <c r="D34" s="1408"/>
      <c r="E34" s="1408"/>
      <c r="F34" s="1408"/>
      <c r="G34" s="1408"/>
      <c r="H34" s="1408"/>
      <c r="I34" s="1408"/>
      <c r="J34" s="1408"/>
      <c r="K34" s="1408"/>
      <c r="L34" s="1408"/>
      <c r="M34" s="1408"/>
      <c r="N34" s="1408"/>
      <c r="O34" s="1408"/>
    </row>
    <row r="35" spans="2:15" s="329" customFormat="1" ht="29.25" customHeight="1" x14ac:dyDescent="0.2">
      <c r="B35" s="1409"/>
      <c r="C35" s="1409"/>
      <c r="D35" s="1409"/>
      <c r="E35" s="1409"/>
      <c r="F35" s="1409"/>
      <c r="G35" s="1409"/>
      <c r="H35" s="1409"/>
      <c r="I35" s="1409"/>
      <c r="J35" s="1409"/>
      <c r="K35" s="1409"/>
      <c r="L35" s="1409"/>
      <c r="M35" s="1409"/>
    </row>
    <row r="36" spans="2:15" s="329" customFormat="1" ht="4.5" customHeight="1" x14ac:dyDescent="0.2">
      <c r="B36" s="1407"/>
      <c r="C36" s="1407"/>
      <c r="D36" s="140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79"/>
      <c r="C2" s="1379"/>
    </row>
    <row r="3" spans="1:38" s="345" customFormat="1" ht="4.5" customHeight="1" x14ac:dyDescent="0.2">
      <c r="B3" s="1380"/>
      <c r="C3" s="1380"/>
    </row>
    <row r="4" spans="1:38" s="492" customFormat="1" ht="17.25" customHeight="1" x14ac:dyDescent="0.2">
      <c r="A4" s="1417" t="s">
        <v>408</v>
      </c>
      <c r="B4" s="1417"/>
      <c r="C4" s="1417"/>
      <c r="D4" s="1417"/>
      <c r="E4" s="1417"/>
      <c r="F4" s="1417"/>
      <c r="G4" s="1417"/>
      <c r="H4" s="1417"/>
      <c r="I4" s="1417"/>
      <c r="J4" s="1417"/>
      <c r="K4" s="1417"/>
      <c r="L4" s="1417"/>
      <c r="M4" s="1417"/>
      <c r="N4" s="1417"/>
    </row>
    <row r="5" spans="1:38" s="492" customFormat="1" ht="17.25" customHeight="1" x14ac:dyDescent="0.2">
      <c r="B5" s="1418" t="str">
        <f>porsaad!$B$6</f>
        <v>Situación a 30 de septiembre de 2024</v>
      </c>
      <c r="C5" s="1418"/>
      <c r="D5" s="1418"/>
      <c r="E5" s="1418"/>
      <c r="F5" s="1418"/>
      <c r="G5" s="1418"/>
      <c r="H5" s="1418"/>
      <c r="I5" s="1418"/>
      <c r="J5" s="1418"/>
      <c r="K5" s="1418"/>
      <c r="L5" s="1418"/>
      <c r="M5" s="1418"/>
      <c r="N5" s="1418"/>
    </row>
    <row r="6" spans="1:38" s="492" customFormat="1" ht="6" customHeight="1" x14ac:dyDescent="0.2"/>
    <row r="7" spans="1:38" s="437" customFormat="1" ht="12.75" customHeight="1" x14ac:dyDescent="0.2">
      <c r="A7" s="488"/>
      <c r="B7" s="1383" t="s">
        <v>12</v>
      </c>
      <c r="D7" s="1386" t="s">
        <v>244</v>
      </c>
      <c r="E7" s="1387"/>
      <c r="F7" s="489"/>
      <c r="G7" s="1437"/>
      <c r="H7" s="1437"/>
      <c r="I7" s="489"/>
      <c r="J7" s="1437"/>
      <c r="K7" s="1437"/>
      <c r="L7" s="489"/>
      <c r="M7" s="1437"/>
      <c r="N7" s="1438"/>
      <c r="O7" s="488"/>
      <c r="P7" s="488"/>
      <c r="W7" s="490"/>
    </row>
    <row r="8" spans="1:38" s="437" customFormat="1" ht="33.75" customHeight="1" x14ac:dyDescent="0.2">
      <c r="A8" s="488"/>
      <c r="B8" s="1384"/>
      <c r="D8" s="1435"/>
      <c r="E8" s="1436"/>
      <c r="F8" s="491"/>
      <c r="G8" s="1392" t="s">
        <v>222</v>
      </c>
      <c r="H8" s="1394"/>
      <c r="J8" s="1392" t="s">
        <v>177</v>
      </c>
      <c r="K8" s="1394"/>
      <c r="M8" s="1392" t="s">
        <v>178</v>
      </c>
      <c r="N8" s="1394"/>
      <c r="O8" s="488"/>
      <c r="P8" s="488"/>
      <c r="W8" s="490"/>
    </row>
    <row r="9" spans="1:38" s="437" customFormat="1" ht="6" customHeight="1" x14ac:dyDescent="0.2">
      <c r="A9" s="488"/>
      <c r="B9" s="1384"/>
      <c r="D9" s="1439" t="s">
        <v>9</v>
      </c>
      <c r="E9" s="1428" t="s">
        <v>218</v>
      </c>
      <c r="G9" s="1433" t="s">
        <v>9</v>
      </c>
      <c r="H9" s="1431" t="s">
        <v>218</v>
      </c>
      <c r="J9" s="1433" t="s">
        <v>9</v>
      </c>
      <c r="K9" s="1431" t="s">
        <v>218</v>
      </c>
      <c r="M9" s="1433" t="s">
        <v>9</v>
      </c>
      <c r="N9" s="1431" t="s">
        <v>218</v>
      </c>
      <c r="O9" s="488"/>
      <c r="P9" s="488"/>
      <c r="W9" s="490"/>
    </row>
    <row r="10" spans="1:38" s="437" customFormat="1" ht="27.75" customHeight="1" x14ac:dyDescent="0.2">
      <c r="A10" s="488"/>
      <c r="B10" s="1385"/>
      <c r="D10" s="1440"/>
      <c r="E10" s="1429"/>
      <c r="F10" s="493"/>
      <c r="G10" s="1434"/>
      <c r="H10" s="1432"/>
      <c r="I10" s="494"/>
      <c r="J10" s="1434"/>
      <c r="K10" s="1432"/>
      <c r="L10" s="494"/>
      <c r="M10" s="1434"/>
      <c r="N10" s="143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383373</v>
      </c>
      <c r="E12" s="498">
        <f>D12/'20pobl'!D12*100</f>
        <v>4.4660581884257109</v>
      </c>
      <c r="F12" s="350"/>
      <c r="G12" s="355">
        <v>112627</v>
      </c>
      <c r="H12" s="498">
        <v>1.6052634317007992</v>
      </c>
      <c r="I12" s="350"/>
      <c r="J12" s="355">
        <v>89366</v>
      </c>
      <c r="K12" s="498">
        <v>7.798413719260247</v>
      </c>
      <c r="L12" s="350"/>
      <c r="M12" s="355">
        <v>181380</v>
      </c>
      <c r="N12" s="498">
        <f>M12/'20pobl'!X12*100</f>
        <v>42.971979843113658</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51740</v>
      </c>
      <c r="E13" s="500">
        <f>D13/'20pobl'!D13*100</f>
        <v>3.8574833611548294</v>
      </c>
      <c r="F13" s="350"/>
      <c r="G13" s="368">
        <v>10265</v>
      </c>
      <c r="H13" s="501">
        <v>0.9830125095883222</v>
      </c>
      <c r="I13" s="350"/>
      <c r="J13" s="368">
        <v>9995</v>
      </c>
      <c r="K13" s="501">
        <v>4.9728099983581515</v>
      </c>
      <c r="L13" s="350"/>
      <c r="M13" s="368">
        <v>31480</v>
      </c>
      <c r="N13" s="501">
        <f>M13/'20pobl'!X13*100</f>
        <v>32.772208168066875</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41245</v>
      </c>
      <c r="E14" s="500">
        <f>D14/'20pobl'!D14*100</f>
        <v>4.0996560841301708</v>
      </c>
      <c r="F14" s="350"/>
      <c r="G14" s="368">
        <v>9605</v>
      </c>
      <c r="H14" s="501">
        <v>1.3177842565597668</v>
      </c>
      <c r="I14" s="350"/>
      <c r="J14" s="368">
        <v>8964</v>
      </c>
      <c r="K14" s="501">
        <v>4.6375431988907971</v>
      </c>
      <c r="L14" s="350"/>
      <c r="M14" s="368">
        <v>22676</v>
      </c>
      <c r="N14" s="501">
        <f>M14/'20pobl'!X14*100</f>
        <v>27.029668744710523</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43453</v>
      </c>
      <c r="E15" s="500">
        <f>D15/'20pobl'!D15*100</f>
        <v>3.591436028914643</v>
      </c>
      <c r="F15" s="350"/>
      <c r="G15" s="368">
        <v>12331</v>
      </c>
      <c r="H15" s="501">
        <v>1.2205043946472405</v>
      </c>
      <c r="I15" s="350"/>
      <c r="J15" s="368">
        <v>10116</v>
      </c>
      <c r="K15" s="501">
        <v>6.8799477678935768</v>
      </c>
      <c r="L15" s="350"/>
      <c r="M15" s="368">
        <v>21006</v>
      </c>
      <c r="N15" s="501">
        <f>M15/'20pobl'!X15*100</f>
        <v>39.973358705994286</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56541</v>
      </c>
      <c r="E16" s="500">
        <f>D16/'20pobl'!D16*100</f>
        <v>2.5549295621902419</v>
      </c>
      <c r="F16" s="350"/>
      <c r="G16" s="368">
        <v>21096</v>
      </c>
      <c r="H16" s="501">
        <v>1.1550154971149249</v>
      </c>
      <c r="I16" s="350"/>
      <c r="J16" s="368">
        <v>12191</v>
      </c>
      <c r="K16" s="501">
        <v>4.2304449063583336</v>
      </c>
      <c r="L16" s="350"/>
      <c r="M16" s="368">
        <v>23254</v>
      </c>
      <c r="N16" s="501">
        <f>M16/'20pobl'!X16*100</f>
        <v>23.63835972919674</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23356</v>
      </c>
      <c r="E17" s="502">
        <f>D17/'20pobl'!D17*100</f>
        <v>3.9694962669127629</v>
      </c>
      <c r="F17" s="350"/>
      <c r="G17" s="377">
        <v>6443</v>
      </c>
      <c r="H17" s="502">
        <v>1.4310972115482858</v>
      </c>
      <c r="I17" s="350"/>
      <c r="J17" s="377">
        <v>4979</v>
      </c>
      <c r="K17" s="502">
        <v>5.1069285604389965</v>
      </c>
      <c r="L17" s="350"/>
      <c r="M17" s="377">
        <v>11934</v>
      </c>
      <c r="N17" s="502">
        <f>M17/'20pobl'!X17*100</f>
        <v>29.337725551895371</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154327</v>
      </c>
      <c r="E18" s="500">
        <f>D18/'20pobl'!D18*100</f>
        <v>6.4742545526854638</v>
      </c>
      <c r="F18" s="350"/>
      <c r="G18" s="368">
        <v>31586</v>
      </c>
      <c r="H18" s="501">
        <v>1.8022706121934282</v>
      </c>
      <c r="I18" s="350"/>
      <c r="J18" s="368">
        <v>27903</v>
      </c>
      <c r="K18" s="501">
        <v>6.7440741913419266</v>
      </c>
      <c r="L18" s="350"/>
      <c r="M18" s="368">
        <v>94838</v>
      </c>
      <c r="N18" s="501">
        <f>M18/'20pobl'!X18*100</f>
        <v>43.62473837944755</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95924</v>
      </c>
      <c r="E19" s="500">
        <f>D19/'20pobl'!D19*100</f>
        <v>4.6026891404673327</v>
      </c>
      <c r="F19" s="350"/>
      <c r="G19" s="368">
        <v>22368</v>
      </c>
      <c r="H19" s="501">
        <v>1.3317060101806923</v>
      </c>
      <c r="I19" s="350"/>
      <c r="J19" s="368">
        <v>18738</v>
      </c>
      <c r="K19" s="501">
        <v>6.8529422521303438</v>
      </c>
      <c r="L19" s="350"/>
      <c r="M19" s="368">
        <v>54818</v>
      </c>
      <c r="N19" s="501">
        <f>M19/'20pobl'!X19*100</f>
        <v>41.843885012900174</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342826</v>
      </c>
      <c r="E20" s="500">
        <f>D20/'20pobl'!D20*100</f>
        <v>4.3384915874701013</v>
      </c>
      <c r="F20" s="350"/>
      <c r="G20" s="368">
        <v>86636</v>
      </c>
      <c r="H20" s="501">
        <v>1.3594654405387647</v>
      </c>
      <c r="I20" s="350"/>
      <c r="J20" s="368">
        <v>76683</v>
      </c>
      <c r="K20" s="501">
        <v>7.125494109710476</v>
      </c>
      <c r="L20" s="350"/>
      <c r="M20" s="368">
        <v>179507</v>
      </c>
      <c r="N20" s="501">
        <f>M20/'20pobl'!X20*100</f>
        <v>39.627494006437288</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196819</v>
      </c>
      <c r="E21" s="500">
        <f>D21/'20pobl'!D21*100</f>
        <v>3.7732293367099961</v>
      </c>
      <c r="F21" s="350"/>
      <c r="G21" s="368">
        <v>53026</v>
      </c>
      <c r="H21" s="501">
        <v>1.2720151626625433</v>
      </c>
      <c r="I21" s="350"/>
      <c r="J21" s="368">
        <v>42300</v>
      </c>
      <c r="K21" s="501">
        <v>5.600601634369422</v>
      </c>
      <c r="L21" s="350"/>
      <c r="M21" s="368">
        <v>101493</v>
      </c>
      <c r="N21" s="501">
        <f>M21/'20pobl'!X21*100</f>
        <v>34.727193096510618</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56581</v>
      </c>
      <c r="E22" s="500">
        <f>D22/'20pobl'!D22*100</f>
        <v>5.3666582567110499</v>
      </c>
      <c r="F22" s="350"/>
      <c r="G22" s="368">
        <v>13196</v>
      </c>
      <c r="H22" s="501">
        <v>1.6013805171842594</v>
      </c>
      <c r="I22" s="350"/>
      <c r="J22" s="368">
        <v>12180</v>
      </c>
      <c r="K22" s="501">
        <v>7.7476973182026354</v>
      </c>
      <c r="L22" s="350"/>
      <c r="M22" s="368">
        <v>31205</v>
      </c>
      <c r="N22" s="501">
        <f>M22/'20pobl'!X22*100</f>
        <v>42.712054640769786</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84355</v>
      </c>
      <c r="E23" s="500">
        <f>D23/'20pobl'!D23*100</f>
        <v>3.1249259101200848</v>
      </c>
      <c r="F23" s="350"/>
      <c r="G23" s="368">
        <v>24750</v>
      </c>
      <c r="H23" s="501">
        <v>1.2440799387962937</v>
      </c>
      <c r="I23" s="350"/>
      <c r="J23" s="368">
        <v>14944</v>
      </c>
      <c r="K23" s="501">
        <v>3.1583663738809187</v>
      </c>
      <c r="L23" s="350"/>
      <c r="M23" s="368">
        <v>44661</v>
      </c>
      <c r="N23" s="501">
        <f>M23/'20pobl'!X23*100</f>
        <v>18.856556581069555</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253264</v>
      </c>
      <c r="E24" s="500">
        <f>D24/'20pobl'!D24*100</f>
        <v>3.6855002173342672</v>
      </c>
      <c r="F24" s="350"/>
      <c r="G24" s="368">
        <v>59559</v>
      </c>
      <c r="H24" s="501">
        <v>1.0625356243527406</v>
      </c>
      <c r="I24" s="350"/>
      <c r="J24" s="368">
        <v>49227</v>
      </c>
      <c r="K24" s="501">
        <v>5.5262183006095711</v>
      </c>
      <c r="L24" s="350"/>
      <c r="M24" s="368">
        <v>144478</v>
      </c>
      <c r="N24" s="501">
        <f>M24/'20pobl'!X24*100</f>
        <v>38.450770197046957</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57634</v>
      </c>
      <c r="E25" s="500">
        <f>D25/'20pobl'!D25*100</f>
        <v>3.7142680377291368</v>
      </c>
      <c r="F25" s="350"/>
      <c r="G25" s="368">
        <v>20463</v>
      </c>
      <c r="H25" s="501">
        <v>1.5764549447281631</v>
      </c>
      <c r="I25" s="350"/>
      <c r="J25" s="368">
        <v>12769</v>
      </c>
      <c r="K25" s="501">
        <v>7.0026981968148121</v>
      </c>
      <c r="L25" s="350"/>
      <c r="M25" s="368">
        <v>24402</v>
      </c>
      <c r="N25" s="501">
        <f>M25/'20pobl'!X25*100</f>
        <v>34.220084421321289</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21406</v>
      </c>
      <c r="E26" s="504">
        <f>D26/'20pobl'!D26*100</f>
        <v>3.1846821045740938</v>
      </c>
      <c r="F26" s="350"/>
      <c r="G26" s="377">
        <v>5145</v>
      </c>
      <c r="H26" s="502">
        <v>0.96218401745957249</v>
      </c>
      <c r="I26" s="350"/>
      <c r="J26" s="377">
        <v>3934</v>
      </c>
      <c r="K26" s="502">
        <v>4.1108057555460347</v>
      </c>
      <c r="L26" s="350"/>
      <c r="M26" s="377">
        <v>12327</v>
      </c>
      <c r="N26" s="502">
        <f>M26/'20pobl'!X26*100</f>
        <v>29.536360368994846</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116315</v>
      </c>
      <c r="E27" s="504">
        <f>D27/'20pobl'!D27*100</f>
        <v>5.2481566140354516</v>
      </c>
      <c r="F27" s="350"/>
      <c r="G27" s="377">
        <v>30698</v>
      </c>
      <c r="H27" s="502">
        <v>1.8099616876309657</v>
      </c>
      <c r="I27" s="350"/>
      <c r="J27" s="377">
        <v>23371</v>
      </c>
      <c r="K27" s="502">
        <v>6.4682992173056268</v>
      </c>
      <c r="L27" s="350"/>
      <c r="M27" s="377">
        <v>62246</v>
      </c>
      <c r="N27" s="502">
        <f>M27/'20pobl'!X27*100</f>
        <v>39.166163294070273</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14836</v>
      </c>
      <c r="E28" s="504">
        <f>D28/'20pobl'!D28*100</f>
        <v>4.6034218479468292</v>
      </c>
      <c r="F28" s="350"/>
      <c r="G28" s="377">
        <v>3461</v>
      </c>
      <c r="H28" s="502">
        <v>1.372862463853773</v>
      </c>
      <c r="I28" s="350"/>
      <c r="J28" s="377">
        <v>2772</v>
      </c>
      <c r="K28" s="502">
        <v>5.7628739527244752</v>
      </c>
      <c r="L28" s="350"/>
      <c r="M28" s="377">
        <v>8603</v>
      </c>
      <c r="N28" s="502">
        <f>M28/'20pobl'!X28*100</f>
        <v>38.962862318840578</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5312</v>
      </c>
      <c r="E29" s="506">
        <f>D29/'20pobl'!D29*100</f>
        <v>3.1516805600878106</v>
      </c>
      <c r="F29" s="350"/>
      <c r="G29" s="389">
        <v>2856</v>
      </c>
      <c r="H29" s="507">
        <v>1.9305254192606411</v>
      </c>
      <c r="I29" s="350"/>
      <c r="J29" s="389">
        <v>960</v>
      </c>
      <c r="K29" s="507">
        <v>6.0979482944800862</v>
      </c>
      <c r="L29" s="350"/>
      <c r="M29" s="389">
        <v>1496</v>
      </c>
      <c r="N29" s="507">
        <f>M29/'20pobl'!X29*100</f>
        <v>30.762903557474807</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2" t="s">
        <v>0</v>
      </c>
      <c r="C31" s="320"/>
      <c r="D31" s="1248">
        <f>G31+J31+M31</f>
        <v>1999307</v>
      </c>
      <c r="E31" s="1249">
        <f>D31/'20pobl'!D31*100</f>
        <v>4.1578288244524151</v>
      </c>
      <c r="F31" s="320"/>
      <c r="G31" s="1248">
        <f>SUM(G12:G29)</f>
        <v>526111</v>
      </c>
      <c r="H31" s="1249">
        <f>G31/'20pobl'!J31*100</f>
        <v>1.3701668998193506</v>
      </c>
      <c r="I31" s="320"/>
      <c r="J31" s="1248">
        <f>SUM(J12:J29)</f>
        <v>421392</v>
      </c>
      <c r="K31" s="1249">
        <f>J31/'20pobl'!Q31*100</f>
        <v>6.1824651162381263</v>
      </c>
      <c r="L31" s="320"/>
      <c r="M31" s="1248">
        <f>SUM(M12:M29)</f>
        <v>1051804</v>
      </c>
      <c r="N31" s="1249">
        <f>M31/'20pobl'!X31*100</f>
        <v>36.62456378353496</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22" t="str">
        <f>'24solcasaad_pobl'!B34:N34</f>
        <v xml:space="preserve">(1) Cifras INE de población referidas al 01/01/2023. Publicado Censo de Población Anual el 13/12/2023 </v>
      </c>
      <c r="C34" s="1430"/>
      <c r="D34" s="1430"/>
      <c r="E34" s="1430"/>
      <c r="F34" s="1430"/>
      <c r="G34" s="1430"/>
      <c r="H34" s="1430"/>
      <c r="I34" s="1430"/>
      <c r="J34" s="1430"/>
      <c r="K34" s="1430"/>
      <c r="L34" s="1430"/>
      <c r="M34" s="1430"/>
      <c r="N34" s="1430"/>
    </row>
    <row r="35" spans="2:14" ht="29.25" customHeight="1" x14ac:dyDescent="0.2">
      <c r="B35" s="1427"/>
      <c r="C35" s="1427"/>
      <c r="D35" s="1427"/>
      <c r="E35" s="510"/>
    </row>
    <row r="36" spans="2:14" ht="4.5" customHeight="1" x14ac:dyDescent="0.2">
      <c r="B36" s="1416"/>
      <c r="C36" s="1416"/>
      <c r="D36" s="1416"/>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3"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3"/>
  <sheetViews>
    <sheetView topLeftCell="A15" zoomScaleNormal="100" workbookViewId="0">
      <selection activeCell="A33" sqref="A33:XFD33"/>
    </sheetView>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59"/>
      <c r="C2" s="1359"/>
      <c r="D2" s="1359"/>
      <c r="E2" s="1359"/>
      <c r="F2" s="1359"/>
      <c r="G2" s="1359"/>
      <c r="H2" s="1359"/>
      <c r="I2" s="1359"/>
      <c r="J2" s="1359"/>
      <c r="K2" s="1359"/>
      <c r="L2" s="1359"/>
      <c r="M2" s="1359"/>
      <c r="N2" s="1359"/>
      <c r="O2" s="1359"/>
      <c r="P2" s="1359"/>
      <c r="Q2" s="1359"/>
      <c r="R2" s="1359"/>
      <c r="S2" s="210"/>
      <c r="T2" s="210"/>
    </row>
    <row r="3" spans="1:20" x14ac:dyDescent="0.2">
      <c r="C3" s="1360" t="s">
        <v>315</v>
      </c>
      <c r="D3" s="1360"/>
      <c r="E3" s="1360"/>
    </row>
    <row r="5" spans="1:20" ht="23.25" customHeight="1" x14ac:dyDescent="0.2">
      <c r="B5" s="1361" t="s">
        <v>291</v>
      </c>
      <c r="C5" s="1362"/>
      <c r="D5" s="1362"/>
      <c r="E5" s="1362"/>
      <c r="F5" s="1362"/>
      <c r="G5" s="1362"/>
      <c r="H5" s="1362"/>
      <c r="I5" s="1362"/>
      <c r="J5" s="1362"/>
      <c r="K5" s="1362"/>
      <c r="L5" s="1362"/>
      <c r="M5" s="1362"/>
      <c r="N5" s="1362"/>
      <c r="O5" s="1362"/>
      <c r="P5" s="1362"/>
      <c r="Q5" s="1363">
        <v>45565</v>
      </c>
      <c r="R5" s="1364"/>
      <c r="S5" s="1364"/>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58" t="s">
        <v>316</v>
      </c>
      <c r="C7" s="1358"/>
      <c r="D7" s="1358"/>
      <c r="E7" s="1358"/>
      <c r="F7" s="1358"/>
      <c r="G7" s="1358"/>
      <c r="H7" s="1358"/>
      <c r="I7" s="1358"/>
      <c r="J7" s="1358"/>
      <c r="K7" s="1358"/>
      <c r="L7" s="1358"/>
      <c r="M7" s="1358"/>
      <c r="N7" s="1358"/>
      <c r="O7" s="1358"/>
      <c r="P7" s="1358"/>
      <c r="Q7" s="1358"/>
      <c r="R7" s="1358"/>
      <c r="S7" s="1358"/>
    </row>
    <row r="8" spans="1:20" ht="18.75" customHeight="1" x14ac:dyDescent="0.2">
      <c r="B8" s="1357" t="s">
        <v>317</v>
      </c>
      <c r="C8" s="1357"/>
      <c r="D8" s="1357"/>
      <c r="E8" s="1357"/>
      <c r="F8" s="1357"/>
      <c r="G8" s="1357"/>
      <c r="H8" s="1357"/>
      <c r="I8" s="1357"/>
      <c r="J8" s="1357"/>
      <c r="K8" s="1357"/>
      <c r="L8" s="1357"/>
      <c r="M8" s="1357"/>
      <c r="N8" s="1357"/>
      <c r="O8" s="1357"/>
      <c r="P8" s="1357"/>
      <c r="Q8" s="1357"/>
      <c r="R8" s="1357"/>
      <c r="S8" s="1357"/>
      <c r="T8" s="1357"/>
    </row>
    <row r="9" spans="1:20" ht="18.75" customHeight="1" x14ac:dyDescent="0.2">
      <c r="B9" s="1357" t="s">
        <v>318</v>
      </c>
      <c r="C9" s="1357"/>
      <c r="D9" s="1357"/>
      <c r="E9" s="1357"/>
      <c r="F9" s="1357"/>
      <c r="G9" s="1357"/>
      <c r="H9" s="1357"/>
      <c r="I9" s="1357"/>
      <c r="J9" s="1357"/>
      <c r="K9" s="1357"/>
      <c r="L9" s="1357"/>
      <c r="M9" s="1357"/>
      <c r="N9" s="1357"/>
      <c r="O9" s="1357"/>
      <c r="P9" s="1357"/>
      <c r="Q9" s="1357"/>
      <c r="R9" s="1357"/>
      <c r="S9" s="1357"/>
      <c r="T9" s="1357"/>
    </row>
    <row r="10" spans="1:20" ht="18.75" customHeight="1" x14ac:dyDescent="0.2">
      <c r="B10" s="1357" t="s">
        <v>319</v>
      </c>
      <c r="C10" s="1357"/>
      <c r="D10" s="1357"/>
      <c r="E10" s="1357"/>
      <c r="F10" s="1357"/>
      <c r="G10" s="1357"/>
      <c r="H10" s="1357"/>
      <c r="I10" s="1357"/>
      <c r="J10" s="1357"/>
      <c r="K10" s="1357"/>
      <c r="L10" s="1357"/>
      <c r="M10" s="1357"/>
      <c r="N10" s="1357"/>
      <c r="O10" s="1357"/>
      <c r="P10" s="1357"/>
      <c r="Q10" s="1357"/>
      <c r="R10" s="1357"/>
      <c r="S10" s="1357"/>
      <c r="T10" s="1357"/>
    </row>
    <row r="11" spans="1:20" ht="18.75" customHeight="1" x14ac:dyDescent="0.2">
      <c r="B11" s="1357" t="s">
        <v>320</v>
      </c>
      <c r="C11" s="1357"/>
      <c r="D11" s="1357"/>
      <c r="E11" s="1357"/>
      <c r="F11" s="1357"/>
      <c r="G11" s="1357"/>
      <c r="H11" s="1357"/>
      <c r="I11" s="1357"/>
      <c r="J11" s="1357"/>
      <c r="K11" s="1357"/>
      <c r="L11" s="1357"/>
      <c r="M11" s="1357"/>
      <c r="N11" s="1357"/>
      <c r="O11" s="1357"/>
      <c r="P11" s="1357"/>
      <c r="Q11" s="1357"/>
      <c r="R11" s="1357"/>
      <c r="S11" s="1357"/>
      <c r="T11" s="1357"/>
    </row>
    <row r="12" spans="1:20" ht="18.75" customHeight="1" x14ac:dyDescent="0.2">
      <c r="B12" s="1357" t="s">
        <v>321</v>
      </c>
      <c r="C12" s="1357"/>
      <c r="D12" s="1357"/>
      <c r="E12" s="1357"/>
      <c r="F12" s="1357"/>
      <c r="G12" s="1357"/>
      <c r="H12" s="1357"/>
      <c r="I12" s="1357"/>
      <c r="J12" s="1357"/>
      <c r="K12" s="1357"/>
      <c r="L12" s="1357"/>
      <c r="M12" s="1357"/>
      <c r="N12" s="1357"/>
      <c r="O12" s="1357"/>
      <c r="P12" s="1357"/>
      <c r="Q12" s="1357"/>
      <c r="R12" s="1357"/>
      <c r="S12" s="1357"/>
      <c r="T12" s="1357"/>
    </row>
    <row r="13" spans="1:20" ht="18.75" customHeight="1" x14ac:dyDescent="0.2">
      <c r="B13" s="1357" t="s">
        <v>322</v>
      </c>
      <c r="C13" s="1357"/>
      <c r="D13" s="1357"/>
      <c r="E13" s="1357"/>
      <c r="F13" s="1357"/>
      <c r="G13" s="1357"/>
      <c r="H13" s="1357"/>
      <c r="I13" s="1357"/>
      <c r="J13" s="1357"/>
      <c r="K13" s="1357"/>
      <c r="L13" s="1357"/>
      <c r="M13" s="1357"/>
      <c r="N13" s="1357"/>
      <c r="O13" s="1357"/>
      <c r="P13" s="1357"/>
      <c r="Q13" s="1357"/>
      <c r="R13" s="1357"/>
      <c r="S13" s="1357"/>
      <c r="T13" s="1357"/>
    </row>
    <row r="14" spans="1:20" ht="18.75" customHeight="1" x14ac:dyDescent="0.2">
      <c r="B14" s="214"/>
      <c r="C14" s="214"/>
      <c r="D14" s="214"/>
      <c r="E14" s="214"/>
      <c r="F14" s="214"/>
      <c r="G14" s="214"/>
      <c r="H14" s="214"/>
      <c r="I14" s="214"/>
      <c r="J14" s="214"/>
      <c r="K14" s="214"/>
      <c r="L14" s="214"/>
      <c r="M14" s="214"/>
      <c r="N14" s="214"/>
      <c r="O14" s="214"/>
      <c r="P14" s="214"/>
      <c r="Q14" s="214"/>
      <c r="R14" s="214"/>
      <c r="S14" s="214"/>
    </row>
    <row r="15" spans="1:20" ht="18.75" customHeight="1" x14ac:dyDescent="0.2">
      <c r="B15" s="1358" t="s">
        <v>323</v>
      </c>
      <c r="C15" s="1358"/>
      <c r="D15" s="1358"/>
      <c r="E15" s="1358"/>
      <c r="F15" s="1358"/>
      <c r="G15" s="1358"/>
      <c r="H15" s="1358"/>
      <c r="I15" s="1358"/>
      <c r="J15" s="1358"/>
      <c r="K15" s="1358"/>
      <c r="L15" s="1358"/>
      <c r="M15" s="1358"/>
      <c r="N15" s="1358"/>
      <c r="O15" s="1358"/>
      <c r="P15" s="1358"/>
      <c r="Q15" s="1358"/>
      <c r="R15" s="1358"/>
      <c r="S15" s="1358"/>
    </row>
    <row r="16" spans="1:20" ht="18.75" customHeight="1" x14ac:dyDescent="0.2">
      <c r="B16" s="1357" t="s">
        <v>324</v>
      </c>
      <c r="C16" s="1357"/>
      <c r="D16" s="1357"/>
      <c r="E16" s="1357"/>
      <c r="F16" s="1357"/>
      <c r="G16" s="1357"/>
      <c r="H16" s="1357"/>
      <c r="I16" s="1357"/>
      <c r="J16" s="1357"/>
      <c r="K16" s="1357"/>
      <c r="L16" s="1357"/>
      <c r="M16" s="1357"/>
      <c r="N16" s="1357"/>
      <c r="O16" s="1357"/>
      <c r="P16" s="1357"/>
      <c r="Q16" s="1357"/>
      <c r="R16" s="1357"/>
      <c r="S16" s="1357"/>
    </row>
    <row r="17" spans="2:20" ht="18.75" customHeight="1" x14ac:dyDescent="0.2">
      <c r="B17" s="1357" t="s">
        <v>325</v>
      </c>
      <c r="C17" s="1357"/>
      <c r="D17" s="1357"/>
      <c r="E17" s="1357"/>
      <c r="F17" s="1357"/>
      <c r="G17" s="1357"/>
      <c r="H17" s="1357"/>
      <c r="I17" s="1357"/>
      <c r="J17" s="1357"/>
      <c r="K17" s="1357"/>
      <c r="L17" s="1357"/>
      <c r="M17" s="1357"/>
      <c r="N17" s="1357"/>
      <c r="O17" s="1357"/>
      <c r="P17" s="1357"/>
      <c r="Q17" s="1357"/>
      <c r="R17" s="1357"/>
      <c r="S17" s="1357"/>
      <c r="T17" s="214"/>
    </row>
    <row r="18" spans="2:20" ht="18.75" customHeight="1" x14ac:dyDescent="0.2">
      <c r="B18" s="1357" t="s">
        <v>326</v>
      </c>
      <c r="C18" s="1357"/>
      <c r="D18" s="1357"/>
      <c r="E18" s="1357"/>
      <c r="F18" s="1357"/>
      <c r="G18" s="1357"/>
      <c r="H18" s="1357"/>
      <c r="I18" s="1357"/>
      <c r="J18" s="1357"/>
      <c r="K18" s="1357"/>
      <c r="L18" s="1357"/>
      <c r="M18" s="1357"/>
      <c r="N18" s="1357"/>
      <c r="O18" s="1357"/>
      <c r="P18" s="1357"/>
      <c r="Q18" s="1357"/>
      <c r="R18" s="1357"/>
      <c r="S18" s="1357"/>
      <c r="T18" s="214"/>
    </row>
    <row r="19" spans="2:20" ht="18.75" customHeight="1" x14ac:dyDescent="0.2">
      <c r="B19" s="214"/>
      <c r="C19" s="214"/>
      <c r="D19" s="214"/>
      <c r="E19" s="214"/>
      <c r="F19" s="214"/>
      <c r="G19" s="214"/>
      <c r="H19" s="214"/>
      <c r="I19" s="214"/>
      <c r="J19" s="214"/>
      <c r="K19" s="214"/>
      <c r="L19" s="214"/>
      <c r="M19" s="214"/>
      <c r="N19" s="214"/>
      <c r="O19" s="214"/>
      <c r="P19" s="214"/>
      <c r="Q19" s="214"/>
      <c r="R19" s="214"/>
      <c r="S19" s="214"/>
    </row>
    <row r="20" spans="2:20" ht="18.75" customHeight="1" x14ac:dyDescent="0.2">
      <c r="B20" s="1358" t="s">
        <v>327</v>
      </c>
      <c r="C20" s="1358"/>
      <c r="D20" s="1358"/>
      <c r="E20" s="1358"/>
      <c r="F20" s="1358"/>
      <c r="G20" s="1358"/>
      <c r="H20" s="1358"/>
      <c r="I20" s="1358"/>
      <c r="J20" s="1358"/>
      <c r="K20" s="1358"/>
      <c r="L20" s="1358"/>
      <c r="M20" s="1358"/>
      <c r="N20" s="1358"/>
      <c r="O20" s="1358"/>
      <c r="P20" s="1358"/>
      <c r="Q20" s="1358"/>
      <c r="R20" s="1358"/>
      <c r="S20" s="1358"/>
    </row>
    <row r="21" spans="2:20" ht="18.75" customHeight="1" x14ac:dyDescent="0.2">
      <c r="B21" s="1357" t="s">
        <v>328</v>
      </c>
      <c r="C21" s="1357"/>
      <c r="D21" s="1357"/>
      <c r="E21" s="1357"/>
      <c r="F21" s="1357"/>
      <c r="G21" s="1357"/>
      <c r="H21" s="1357"/>
      <c r="I21" s="1357"/>
      <c r="J21" s="1357"/>
      <c r="K21" s="1357"/>
      <c r="L21" s="1357"/>
      <c r="M21" s="1357"/>
      <c r="N21" s="1357"/>
      <c r="O21" s="1357"/>
      <c r="P21" s="1357"/>
      <c r="Q21" s="1357"/>
      <c r="R21" s="1357"/>
      <c r="S21" s="1357"/>
    </row>
    <row r="22" spans="2:20" ht="18.75" customHeight="1" x14ac:dyDescent="0.2">
      <c r="B22" s="214"/>
      <c r="C22" s="214"/>
      <c r="D22" s="214"/>
      <c r="E22" s="214"/>
      <c r="F22" s="214"/>
      <c r="G22" s="214"/>
      <c r="H22" s="214"/>
      <c r="I22" s="214"/>
      <c r="J22" s="214"/>
      <c r="K22" s="214"/>
      <c r="L22" s="214"/>
      <c r="M22" s="214"/>
      <c r="N22" s="214"/>
      <c r="O22" s="214"/>
      <c r="P22" s="214"/>
      <c r="Q22" s="214"/>
      <c r="R22" s="214"/>
      <c r="S22" s="214"/>
    </row>
    <row r="23" spans="2:20" ht="18.75" customHeight="1" x14ac:dyDescent="0.2">
      <c r="B23" s="1358" t="s">
        <v>329</v>
      </c>
      <c r="C23" s="1358"/>
      <c r="D23" s="1358"/>
      <c r="E23" s="1358"/>
      <c r="F23" s="1358"/>
      <c r="G23" s="1358"/>
      <c r="H23" s="1358"/>
      <c r="I23" s="1358"/>
      <c r="J23" s="1358"/>
      <c r="K23" s="1358"/>
      <c r="L23" s="1358"/>
      <c r="M23" s="1358"/>
      <c r="N23" s="1358"/>
      <c r="O23" s="1358"/>
      <c r="P23" s="1358"/>
      <c r="Q23" s="1358"/>
      <c r="R23" s="1358"/>
      <c r="S23" s="1358"/>
    </row>
    <row r="24" spans="2:20" ht="18.75" customHeight="1" x14ac:dyDescent="0.2">
      <c r="B24" s="1357" t="s">
        <v>329</v>
      </c>
      <c r="C24" s="1357"/>
      <c r="D24" s="1357"/>
      <c r="E24" s="1357"/>
      <c r="F24" s="1357"/>
      <c r="G24" s="1357"/>
      <c r="H24" s="1357"/>
      <c r="I24" s="1357"/>
      <c r="J24" s="1357"/>
      <c r="K24" s="1357"/>
      <c r="L24" s="1357"/>
      <c r="M24" s="1357"/>
      <c r="N24" s="1357"/>
      <c r="O24" s="1357"/>
      <c r="P24" s="1357"/>
      <c r="Q24" s="1357"/>
      <c r="R24" s="1357"/>
      <c r="S24" s="1357"/>
    </row>
    <row r="25" spans="2:20" ht="18.75" customHeight="1" x14ac:dyDescent="0.2">
      <c r="B25" s="1357" t="s">
        <v>330</v>
      </c>
      <c r="C25" s="1357"/>
      <c r="D25" s="1357"/>
      <c r="E25" s="1357"/>
      <c r="F25" s="1357"/>
      <c r="G25" s="1357"/>
      <c r="H25" s="1357"/>
      <c r="I25" s="1357"/>
      <c r="J25" s="1357"/>
      <c r="K25" s="1357"/>
      <c r="L25" s="1357"/>
      <c r="M25" s="1357"/>
      <c r="N25" s="1357"/>
      <c r="O25" s="1357"/>
      <c r="P25" s="1357"/>
      <c r="Q25" s="1357"/>
      <c r="R25" s="1357"/>
      <c r="S25" s="1357"/>
    </row>
    <row r="26" spans="2:20" ht="18.75" customHeight="1" x14ac:dyDescent="0.2">
      <c r="B26" s="214"/>
      <c r="C26" s="214"/>
      <c r="D26" s="214"/>
      <c r="E26" s="214"/>
      <c r="F26" s="214"/>
      <c r="G26" s="214"/>
      <c r="H26" s="214"/>
      <c r="I26" s="214"/>
      <c r="J26" s="214"/>
      <c r="K26" s="214"/>
      <c r="L26" s="214"/>
      <c r="M26" s="214"/>
      <c r="N26" s="214"/>
      <c r="O26" s="214"/>
      <c r="P26" s="214"/>
      <c r="Q26" s="214"/>
      <c r="R26" s="214"/>
      <c r="S26" s="214"/>
    </row>
    <row r="27" spans="2:20" ht="18.75" customHeight="1" x14ac:dyDescent="0.2">
      <c r="B27" s="1358" t="s">
        <v>331</v>
      </c>
      <c r="C27" s="1358"/>
      <c r="D27" s="1358"/>
      <c r="E27" s="1358"/>
      <c r="F27" s="1358"/>
      <c r="G27" s="1358"/>
      <c r="H27" s="1358"/>
      <c r="I27" s="1358"/>
      <c r="J27" s="1358"/>
      <c r="K27" s="1358"/>
      <c r="L27" s="1358"/>
      <c r="M27" s="1358"/>
      <c r="N27" s="1358"/>
      <c r="O27" s="1358"/>
      <c r="P27" s="1358"/>
      <c r="Q27" s="1358"/>
      <c r="R27" s="1358"/>
      <c r="S27" s="1358"/>
    </row>
    <row r="28" spans="2:20" ht="18.75" customHeight="1" x14ac:dyDescent="0.2">
      <c r="B28" s="1357" t="s">
        <v>331</v>
      </c>
      <c r="C28" s="1357"/>
      <c r="D28" s="1357"/>
      <c r="E28" s="1357"/>
      <c r="F28" s="1357"/>
      <c r="G28" s="1357"/>
      <c r="H28" s="1357"/>
      <c r="I28" s="1357"/>
      <c r="J28" s="1357"/>
      <c r="K28" s="1357"/>
      <c r="L28" s="1357"/>
      <c r="M28" s="1357"/>
      <c r="N28" s="1357"/>
      <c r="O28" s="1357"/>
      <c r="P28" s="1357"/>
      <c r="Q28" s="1357"/>
      <c r="R28" s="1357"/>
      <c r="S28" s="1357"/>
    </row>
    <row r="29" spans="2:20" ht="18.75" customHeight="1" x14ac:dyDescent="0.2">
      <c r="B29" s="1357" t="s">
        <v>332</v>
      </c>
      <c r="C29" s="1357"/>
      <c r="D29" s="1357"/>
      <c r="E29" s="1357"/>
      <c r="F29" s="1357"/>
      <c r="G29" s="1357"/>
      <c r="H29" s="1357"/>
      <c r="I29" s="1357"/>
      <c r="J29" s="1357"/>
      <c r="K29" s="1357"/>
      <c r="L29" s="1357"/>
      <c r="M29" s="1357"/>
      <c r="N29" s="1357"/>
      <c r="O29" s="1357"/>
      <c r="P29" s="1357"/>
      <c r="Q29" s="1357"/>
      <c r="R29" s="1357"/>
      <c r="S29" s="1357"/>
    </row>
    <row r="30" spans="2:20" ht="18.75" customHeight="1" x14ac:dyDescent="0.2">
      <c r="B30" s="214"/>
      <c r="C30" s="214"/>
      <c r="D30" s="214"/>
      <c r="E30" s="214"/>
      <c r="F30" s="214"/>
      <c r="G30" s="214"/>
      <c r="H30" s="214"/>
      <c r="I30" s="214"/>
      <c r="J30" s="214"/>
      <c r="K30" s="214"/>
      <c r="L30" s="214"/>
      <c r="M30" s="214"/>
      <c r="N30" s="214"/>
      <c r="O30" s="214"/>
      <c r="P30" s="214"/>
      <c r="Q30" s="214"/>
      <c r="R30" s="214"/>
      <c r="S30" s="214"/>
    </row>
    <row r="31" spans="2:20" ht="18.75" customHeight="1" x14ac:dyDescent="0.2">
      <c r="B31" s="1358" t="s">
        <v>333</v>
      </c>
      <c r="C31" s="1358"/>
      <c r="D31" s="1358"/>
      <c r="E31" s="1358"/>
      <c r="F31" s="1358"/>
      <c r="G31" s="1358"/>
      <c r="H31" s="1358"/>
      <c r="I31" s="1358"/>
      <c r="J31" s="1358"/>
      <c r="K31" s="1358"/>
      <c r="L31" s="1358"/>
      <c r="M31" s="1358"/>
      <c r="N31" s="1358"/>
      <c r="O31" s="1358"/>
      <c r="P31" s="1358"/>
      <c r="Q31" s="1358"/>
      <c r="R31" s="1358"/>
      <c r="S31" s="1358"/>
    </row>
    <row r="32" spans="2:20" ht="18.75" customHeight="1" x14ac:dyDescent="0.2">
      <c r="B32" s="1357" t="s">
        <v>334</v>
      </c>
      <c r="C32" s="1357"/>
      <c r="D32" s="1357"/>
      <c r="E32" s="1357"/>
      <c r="F32" s="1357"/>
      <c r="G32" s="1357"/>
      <c r="H32" s="1357"/>
      <c r="I32" s="1357"/>
      <c r="J32" s="1357"/>
      <c r="K32" s="1357"/>
      <c r="L32" s="1357"/>
      <c r="M32" s="1357"/>
      <c r="N32" s="1357"/>
      <c r="O32" s="1357"/>
      <c r="P32" s="1357"/>
      <c r="Q32" s="1357"/>
      <c r="R32" s="1357"/>
      <c r="S32" s="1357"/>
    </row>
    <row r="33" spans="2:20" ht="18.75" customHeight="1" x14ac:dyDescent="0.2">
      <c r="B33" s="1357" t="s">
        <v>335</v>
      </c>
      <c r="C33" s="1357"/>
      <c r="D33" s="1357"/>
      <c r="E33" s="1357"/>
      <c r="F33" s="1357"/>
      <c r="G33" s="1357"/>
      <c r="H33" s="1357"/>
      <c r="I33" s="1357"/>
      <c r="J33" s="1357"/>
      <c r="K33" s="1357"/>
      <c r="L33" s="1357"/>
      <c r="M33" s="1357"/>
      <c r="N33" s="1357"/>
      <c r="O33" s="1357"/>
      <c r="P33" s="1357"/>
      <c r="Q33" s="1357"/>
      <c r="R33" s="1357"/>
      <c r="S33" s="1357"/>
      <c r="T33" s="214"/>
    </row>
    <row r="34" spans="2:20" ht="18.75" customHeight="1" x14ac:dyDescent="0.2">
      <c r="B34" s="1357" t="s">
        <v>336</v>
      </c>
      <c r="C34" s="1357"/>
      <c r="D34" s="1357"/>
      <c r="E34" s="1357"/>
      <c r="F34" s="1357"/>
      <c r="G34" s="1357"/>
      <c r="H34" s="1357"/>
      <c r="I34" s="1357"/>
      <c r="J34" s="1357"/>
      <c r="K34" s="1357"/>
      <c r="L34" s="1357"/>
      <c r="M34" s="1357"/>
      <c r="N34" s="1357"/>
      <c r="O34" s="1357"/>
      <c r="P34" s="1357"/>
      <c r="Q34" s="1357"/>
      <c r="R34" s="1357"/>
      <c r="S34" s="1357"/>
      <c r="T34" s="214"/>
    </row>
    <row r="35" spans="2:20" ht="15" customHeight="1" x14ac:dyDescent="0.2">
      <c r="B35" s="1357" t="s">
        <v>337</v>
      </c>
      <c r="C35" s="1357"/>
      <c r="D35" s="1357"/>
      <c r="E35" s="1357"/>
      <c r="F35" s="1357"/>
      <c r="G35" s="1357"/>
      <c r="H35" s="1357"/>
      <c r="I35" s="1357"/>
      <c r="J35" s="1357"/>
      <c r="K35" s="1357"/>
      <c r="L35" s="1357"/>
      <c r="M35" s="1357"/>
      <c r="N35" s="1357"/>
      <c r="O35" s="1357"/>
      <c r="P35" s="1357"/>
      <c r="Q35" s="1357"/>
      <c r="R35" s="1357"/>
      <c r="S35" s="1357"/>
      <c r="T35" s="214"/>
    </row>
    <row r="36" spans="2:20" ht="15.95" customHeight="1" x14ac:dyDescent="0.2">
      <c r="O36" s="215"/>
      <c r="Q36" s="215"/>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 ref="B27:S27"/>
    <mergeCell ref="B28:S28"/>
    <mergeCell ref="B16:S16"/>
    <mergeCell ref="B17:S17"/>
    <mergeCell ref="B18:S18"/>
    <mergeCell ref="B20:S20"/>
    <mergeCell ref="B21:S21"/>
    <mergeCell ref="B32:S32"/>
    <mergeCell ref="B33:S33"/>
    <mergeCell ref="B34:S34"/>
    <mergeCell ref="B35:S35"/>
    <mergeCell ref="B31:S31"/>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32" t="s">
        <v>135</v>
      </c>
      <c r="V1" s="32" t="s">
        <v>16</v>
      </c>
      <c r="Y1" s="32" t="s">
        <v>15</v>
      </c>
    </row>
    <row r="2" spans="1:50" s="36" customFormat="1" ht="52.5" customHeight="1" x14ac:dyDescent="0.2">
      <c r="B2" s="1443"/>
      <c r="C2" s="1443"/>
      <c r="D2" s="1443"/>
      <c r="E2" s="1443"/>
      <c r="F2" s="1443"/>
      <c r="G2" s="1443"/>
      <c r="H2" s="1443"/>
      <c r="I2" s="1443"/>
      <c r="O2" s="37"/>
    </row>
    <row r="3" spans="1:50" s="38" customFormat="1" ht="4.5" customHeight="1" x14ac:dyDescent="0.2">
      <c r="B3" s="1444"/>
      <c r="C3" s="1444"/>
      <c r="D3" s="1444"/>
      <c r="E3" s="1444"/>
      <c r="F3" s="1444"/>
      <c r="G3" s="1444"/>
      <c r="H3" s="1444"/>
      <c r="I3" s="1444"/>
      <c r="O3" s="37"/>
    </row>
    <row r="4" spans="1:50" s="38" customFormat="1" ht="17.25" customHeight="1" x14ac:dyDescent="0.2">
      <c r="A4" s="1444" t="s">
        <v>193</v>
      </c>
      <c r="B4" s="1444"/>
      <c r="C4" s="1444"/>
      <c r="D4" s="1444"/>
      <c r="E4" s="1444"/>
      <c r="F4" s="1444"/>
      <c r="G4" s="1444"/>
      <c r="H4" s="1444"/>
      <c r="I4" s="1444"/>
      <c r="J4" s="1444"/>
      <c r="K4" s="1444"/>
      <c r="L4" s="1444"/>
      <c r="M4" s="1444"/>
      <c r="N4" s="1444"/>
      <c r="O4" s="1444"/>
      <c r="P4" s="1444"/>
      <c r="Q4" s="1444"/>
      <c r="R4" s="1444"/>
      <c r="S4" s="1444"/>
      <c r="T4" s="1444"/>
      <c r="U4" s="1444"/>
      <c r="V4" s="1444"/>
      <c r="W4" s="1444"/>
      <c r="X4" s="1444"/>
      <c r="Y4" s="1444"/>
      <c r="Z4" s="1444"/>
    </row>
    <row r="5" spans="1:50" s="38" customFormat="1" ht="17.25" customHeight="1" x14ac:dyDescent="0.2">
      <c r="B5" s="1455" t="e">
        <f>#REF!</f>
        <v>#REF!</v>
      </c>
      <c r="C5" s="1455"/>
      <c r="D5" s="1455"/>
      <c r="E5" s="1455"/>
      <c r="F5" s="1455"/>
      <c r="G5" s="1455"/>
      <c r="H5" s="1455"/>
      <c r="I5" s="1455"/>
      <c r="J5" s="1455"/>
      <c r="K5" s="1455"/>
      <c r="L5" s="1455"/>
      <c r="M5" s="1455"/>
      <c r="N5" s="1455"/>
      <c r="O5" s="1455"/>
      <c r="P5" s="1455"/>
      <c r="Q5" s="1455"/>
      <c r="R5" s="1455"/>
      <c r="S5" s="1455"/>
      <c r="T5" s="1455"/>
      <c r="U5" s="1455"/>
      <c r="V5" s="1455"/>
      <c r="W5" s="1455"/>
      <c r="X5" s="1455"/>
      <c r="Y5" s="1455"/>
      <c r="Z5" s="1455"/>
    </row>
    <row r="6" spans="1:50" s="38" customFormat="1" ht="6" customHeight="1" x14ac:dyDescent="0.2">
      <c r="O6" s="37"/>
    </row>
    <row r="7" spans="1:50" s="41" customFormat="1" ht="12.75" customHeight="1" x14ac:dyDescent="0.2">
      <c r="A7" s="39"/>
      <c r="B7" s="1445" t="s">
        <v>12</v>
      </c>
      <c r="C7" s="40"/>
      <c r="D7" s="1451" t="s">
        <v>109</v>
      </c>
      <c r="E7" s="1448"/>
      <c r="F7" s="181"/>
      <c r="G7" s="1448"/>
      <c r="H7" s="1448"/>
      <c r="I7" s="181"/>
      <c r="J7" s="1448"/>
      <c r="K7" s="1448"/>
      <c r="L7" s="181"/>
      <c r="M7" s="1448"/>
      <c r="N7" s="1449"/>
      <c r="O7" s="40"/>
      <c r="P7" s="1451" t="s">
        <v>30</v>
      </c>
      <c r="Q7" s="1448"/>
      <c r="R7" s="181"/>
      <c r="S7" s="1448"/>
      <c r="T7" s="1448"/>
      <c r="U7" s="181"/>
      <c r="V7" s="1448"/>
      <c r="W7" s="1448"/>
      <c r="X7" s="181"/>
      <c r="Y7" s="1448"/>
      <c r="Z7" s="1449"/>
      <c r="AA7" s="116"/>
      <c r="AB7" s="116"/>
      <c r="AC7" s="117"/>
      <c r="AD7" s="117"/>
      <c r="AE7" s="117"/>
      <c r="AF7" s="117"/>
      <c r="AG7" s="117"/>
      <c r="AH7" s="117"/>
      <c r="AI7" s="118"/>
    </row>
    <row r="8" spans="1:50" s="41" customFormat="1" ht="33.75" customHeight="1" x14ac:dyDescent="0.2">
      <c r="A8" s="39"/>
      <c r="B8" s="1446"/>
      <c r="C8" s="40"/>
      <c r="D8" s="1452"/>
      <c r="E8" s="1453"/>
      <c r="F8" s="40"/>
      <c r="G8" s="1451" t="s">
        <v>169</v>
      </c>
      <c r="H8" s="1449"/>
      <c r="I8" s="40"/>
      <c r="J8" s="1451" t="s">
        <v>175</v>
      </c>
      <c r="K8" s="1449"/>
      <c r="L8" s="40"/>
      <c r="M8" s="1451" t="s">
        <v>170</v>
      </c>
      <c r="N8" s="1449"/>
      <c r="O8" s="40"/>
      <c r="P8" s="1452"/>
      <c r="Q8" s="1454"/>
      <c r="R8" s="130"/>
      <c r="S8" s="1451" t="s">
        <v>176</v>
      </c>
      <c r="T8" s="1449"/>
      <c r="U8" s="40"/>
      <c r="V8" s="1451" t="s">
        <v>177</v>
      </c>
      <c r="W8" s="1449"/>
      <c r="X8" s="40"/>
      <c r="Y8" s="1451" t="s">
        <v>178</v>
      </c>
      <c r="Z8" s="1449"/>
      <c r="AA8" s="116"/>
      <c r="AB8" s="116"/>
      <c r="AC8" s="117"/>
      <c r="AD8" s="117"/>
      <c r="AE8" s="117"/>
      <c r="AF8" s="117"/>
      <c r="AG8" s="117"/>
      <c r="AH8" s="117"/>
      <c r="AI8" s="118"/>
    </row>
    <row r="9" spans="1:50" s="46" customFormat="1" ht="36.75" customHeight="1" x14ac:dyDescent="0.2">
      <c r="A9" s="42"/>
      <c r="B9" s="1447"/>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50" t="s">
        <v>217</v>
      </c>
      <c r="C33" s="1450"/>
      <c r="D33" s="1450"/>
      <c r="E33" s="1450"/>
      <c r="F33" s="1450"/>
      <c r="G33" s="1450"/>
      <c r="H33" s="1450"/>
      <c r="I33" s="1450"/>
      <c r="J33" s="1450"/>
      <c r="K33" s="1450"/>
      <c r="L33" s="1450"/>
      <c r="M33" s="1450"/>
      <c r="O33" s="86"/>
    </row>
    <row r="34" spans="2:19" ht="29.25" customHeight="1" x14ac:dyDescent="0.2">
      <c r="B34" s="1442"/>
      <c r="C34" s="1442"/>
      <c r="D34" s="1442"/>
      <c r="E34" s="1442"/>
      <c r="F34" s="1442"/>
      <c r="G34" s="1442"/>
      <c r="H34" s="1442"/>
      <c r="I34" s="1442"/>
      <c r="J34" s="1442"/>
      <c r="K34" s="1442"/>
      <c r="L34" s="1442"/>
      <c r="M34" s="1442"/>
      <c r="N34" s="1442"/>
      <c r="O34" s="1442"/>
      <c r="P34" s="1442"/>
      <c r="Q34" s="89"/>
      <c r="R34" s="89"/>
      <c r="S34" s="89"/>
    </row>
    <row r="35" spans="2:19" ht="4.5" customHeight="1" x14ac:dyDescent="0.2">
      <c r="B35" s="1441"/>
      <c r="C35" s="1441"/>
      <c r="D35" s="1441"/>
      <c r="E35" s="1441"/>
      <c r="F35" s="1441"/>
      <c r="G35" s="1441"/>
      <c r="H35" s="1441"/>
      <c r="I35" s="1441"/>
      <c r="J35" s="1441"/>
      <c r="K35" s="1441"/>
      <c r="L35" s="1441"/>
      <c r="M35" s="1441"/>
      <c r="N35" s="1441"/>
      <c r="O35" s="1441"/>
      <c r="P35" s="1441"/>
      <c r="Q35" s="89"/>
      <c r="R35" s="89"/>
      <c r="S35" s="89"/>
    </row>
    <row r="38" spans="2:19" x14ac:dyDescent="0.2">
      <c r="L38" s="90"/>
      <c r="M38" s="90"/>
      <c r="N38" s="90"/>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topLeftCell="A10" zoomScaleNormal="100" workbookViewId="0">
      <selection activeCell="AC34" sqref="AC34"/>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379"/>
      <c r="C2" s="1379"/>
      <c r="D2" s="1379"/>
      <c r="E2" s="1379"/>
      <c r="F2" s="1379"/>
      <c r="G2" s="1379"/>
      <c r="H2" s="1379"/>
      <c r="I2" s="1379"/>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380"/>
      <c r="C3" s="1380"/>
      <c r="D3" s="1380"/>
      <c r="E3" s="1380"/>
      <c r="F3" s="1380"/>
      <c r="G3" s="1380"/>
      <c r="H3" s="1380"/>
      <c r="I3" s="1380"/>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17" t="s">
        <v>409</v>
      </c>
      <c r="B4" s="1417"/>
      <c r="C4" s="1417"/>
      <c r="D4" s="1417"/>
      <c r="E4" s="1417"/>
      <c r="F4" s="1417"/>
      <c r="G4" s="1417"/>
      <c r="H4" s="1417"/>
      <c r="I4" s="1417"/>
      <c r="J4" s="1417"/>
      <c r="K4" s="1417"/>
      <c r="L4" s="1417"/>
      <c r="M4" s="1417"/>
      <c r="N4" s="1417"/>
      <c r="O4" s="1417"/>
      <c r="P4" s="1417"/>
      <c r="Q4" s="1417"/>
      <c r="R4" s="1417"/>
      <c r="S4" s="1417"/>
      <c r="T4" s="1417"/>
      <c r="U4" s="1417"/>
      <c r="V4" s="1417"/>
      <c r="W4" s="1417"/>
      <c r="X4" s="1417"/>
      <c r="Y4" s="1417"/>
      <c r="Z4" s="1417"/>
    </row>
    <row r="5" spans="1:50" s="492" customFormat="1" ht="17.2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1418"/>
      <c r="V5" s="1418"/>
      <c r="W5" s="1418"/>
      <c r="X5" s="1418"/>
      <c r="Y5" s="1418"/>
      <c r="Z5" s="1418"/>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56" t="s">
        <v>12</v>
      </c>
      <c r="D7" s="1456" t="s">
        <v>209</v>
      </c>
      <c r="E7" s="1456"/>
      <c r="G7" s="1456"/>
      <c r="H7" s="1456"/>
      <c r="J7" s="1456"/>
      <c r="K7" s="1456"/>
      <c r="M7" s="1456"/>
      <c r="N7" s="1456"/>
      <c r="P7" s="1456" t="s">
        <v>30</v>
      </c>
      <c r="Q7" s="1456"/>
      <c r="S7" s="1456"/>
      <c r="T7" s="1456"/>
      <c r="V7" s="1456"/>
      <c r="W7" s="1456"/>
      <c r="Y7" s="1456"/>
      <c r="Z7" s="1456"/>
      <c r="AA7" s="512"/>
      <c r="AB7" s="512"/>
      <c r="AI7" s="514"/>
    </row>
    <row r="8" spans="1:50" s="513" customFormat="1" ht="33.75" customHeight="1" x14ac:dyDescent="0.2">
      <c r="A8" s="512"/>
      <c r="B8" s="1456"/>
      <c r="D8" s="1456"/>
      <c r="E8" s="1456"/>
      <c r="G8" s="1456" t="s">
        <v>169</v>
      </c>
      <c r="H8" s="1456"/>
      <c r="J8" s="1456" t="s">
        <v>175</v>
      </c>
      <c r="K8" s="1456"/>
      <c r="M8" s="1456" t="s">
        <v>170</v>
      </c>
      <c r="N8" s="1456"/>
      <c r="P8" s="1456"/>
      <c r="Q8" s="1456"/>
      <c r="S8" s="1456" t="s">
        <v>176</v>
      </c>
      <c r="T8" s="1456"/>
      <c r="V8" s="1456" t="s">
        <v>177</v>
      </c>
      <c r="W8" s="1456"/>
      <c r="Y8" s="1456" t="s">
        <v>178</v>
      </c>
      <c r="Z8" s="1456"/>
      <c r="AA8" s="512"/>
      <c r="AB8" s="512"/>
      <c r="AI8" s="514"/>
    </row>
    <row r="9" spans="1:50" s="513" customFormat="1" ht="36.75" customHeight="1" x14ac:dyDescent="0.2">
      <c r="A9" s="512"/>
      <c r="B9" s="1456"/>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 t="shared" ref="P11:P28" si="2">S11+V11+Y11</f>
        <v>383373</v>
      </c>
      <c r="Q11" s="564">
        <f>P11*100/D11</f>
        <v>4.4660581884257109</v>
      </c>
      <c r="R11" s="558"/>
      <c r="S11" s="561">
        <f>'34adictcasaad'!G12</f>
        <v>112627</v>
      </c>
      <c r="T11" s="565">
        <f>S11*100/G11</f>
        <v>1.6052634317007992</v>
      </c>
      <c r="U11" s="558"/>
      <c r="V11" s="561">
        <f>'34adictcasaad'!J12</f>
        <v>89366</v>
      </c>
      <c r="W11" s="565">
        <f>V11*100/J11</f>
        <v>7.7984137192602478</v>
      </c>
      <c r="X11" s="558"/>
      <c r="Y11" s="561">
        <f>'34adictcasaad'!M12</f>
        <v>181380</v>
      </c>
      <c r="Z11" s="565">
        <f>Y11*100/M11</f>
        <v>42.971979843113658</v>
      </c>
      <c r="AA11" s="566"/>
      <c r="AB11" s="567">
        <f t="shared" ref="AB11:AB28" si="3">_xlfn.RANK.EQ(Q11,Q$11:Q$30,0)</f>
        <v>6</v>
      </c>
      <c r="AC11" s="567">
        <v>1</v>
      </c>
      <c r="AD11" s="567">
        <f>MATCH(AC11,AB$11:AB$30,0)</f>
        <v>7</v>
      </c>
      <c r="AE11" s="568" t="str">
        <f t="shared" ref="AE11:AE29" si="4">INDEX(B$11:B$30,AD11,1)</f>
        <v>Castilla y León</v>
      </c>
      <c r="AF11" s="569">
        <f t="shared" ref="AF11:AF29" si="5">INDEX(Q$11:Q$30,AD11,1)</f>
        <v>6.4742545526854647</v>
      </c>
      <c r="AH11" s="567">
        <f>_xlfn.RANK.EQ(T11,T$11:T$30,0)</f>
        <v>4</v>
      </c>
      <c r="AI11" s="567">
        <v>1</v>
      </c>
      <c r="AJ11" s="567">
        <f>MATCH(AI11,AH$11:AH$30,0)</f>
        <v>18</v>
      </c>
      <c r="AK11" s="568" t="str">
        <f>INDEX(B$11:B$30,AJ11,1)</f>
        <v>Ceuta y Melilla</v>
      </c>
      <c r="AL11" s="569">
        <f>INDEX(T$11:T$30,AJ11,1)</f>
        <v>1.9305254192606411</v>
      </c>
      <c r="AN11" s="567">
        <f>_xlfn.RANK.EQ(W11,W$11:W$30,0)</f>
        <v>1</v>
      </c>
      <c r="AO11" s="567">
        <v>1</v>
      </c>
      <c r="AP11" s="567">
        <f>MATCH(AO11,AN$11:AN$30,0)</f>
        <v>1</v>
      </c>
      <c r="AQ11" s="568" t="str">
        <f>INDEX(B$11:B$30,AP11,1)</f>
        <v>Andalucía</v>
      </c>
      <c r="AR11" s="569">
        <f>INDEX(W$11:W$30,AP11,1)</f>
        <v>7.7984137192602478</v>
      </c>
      <c r="AT11" s="567">
        <f>_xlfn.RANK.EQ(Z11,Z$11:Z$30,0)</f>
        <v>2</v>
      </c>
      <c r="AU11" s="567">
        <v>1</v>
      </c>
      <c r="AV11" s="567">
        <f>MATCH(AU11,AT$11:AT$30,0)</f>
        <v>7</v>
      </c>
      <c r="AW11" s="568" t="str">
        <f>INDEX(B$11:B$30,AV11,1)</f>
        <v>Castilla y León</v>
      </c>
      <c r="AX11" s="569">
        <f>INDEX(Z$11:Z$30,AV11,1)</f>
        <v>43.62473837944755</v>
      </c>
    </row>
    <row r="12" spans="1:50" s="396" customFormat="1" ht="18" customHeight="1" x14ac:dyDescent="0.25">
      <c r="A12" s="519"/>
      <c r="B12" s="557" t="s">
        <v>7</v>
      </c>
      <c r="C12" s="558"/>
      <c r="D12" s="559">
        <f t="shared" ref="D12:D28" si="6">G12+J12+M12</f>
        <v>1341289</v>
      </c>
      <c r="E12" s="560">
        <f t="shared" si="0"/>
        <v>2.7893915572350596</v>
      </c>
      <c r="F12" s="558"/>
      <c r="G12" s="561">
        <f>'20pobl'!J13</f>
        <v>1044239</v>
      </c>
      <c r="H12" s="562">
        <f t="shared" ref="H12:H28" si="7">G12*100/$G$30</f>
        <v>2.7195434296193368</v>
      </c>
      <c r="I12" s="558"/>
      <c r="J12" s="561">
        <f>'20pobl'!Q13</f>
        <v>200993</v>
      </c>
      <c r="K12" s="562">
        <f t="shared" ref="K12:K28" si="8">J12*100/$J$30</f>
        <v>2.9488747083666742</v>
      </c>
      <c r="L12" s="558"/>
      <c r="M12" s="561">
        <f>'20pobl'!X13</f>
        <v>96057</v>
      </c>
      <c r="N12" s="562">
        <f t="shared" si="1"/>
        <v>3.3447730977967542</v>
      </c>
      <c r="O12" s="558"/>
      <c r="P12" s="563">
        <f t="shared" si="2"/>
        <v>51740</v>
      </c>
      <c r="Q12" s="564">
        <f t="shared" ref="Q12:Q28" si="9">P12*100/D12</f>
        <v>3.8574833611548294</v>
      </c>
      <c r="R12" s="558"/>
      <c r="S12" s="561">
        <f>'34adictcasaad'!G13</f>
        <v>10265</v>
      </c>
      <c r="T12" s="565">
        <f t="shared" ref="T12:T28" si="10">S12*100/G12</f>
        <v>0.9830125095883222</v>
      </c>
      <c r="U12" s="558"/>
      <c r="V12" s="561">
        <f>'34adictcasaad'!J13</f>
        <v>9995</v>
      </c>
      <c r="W12" s="565">
        <f t="shared" ref="W12:W28" si="11">V12*100/J12</f>
        <v>4.9728099983581515</v>
      </c>
      <c r="X12" s="558"/>
      <c r="Y12" s="561">
        <f>'34adictcasaad'!M13</f>
        <v>31480</v>
      </c>
      <c r="Z12" s="565">
        <f t="shared" ref="Z12:Z28" si="12">Y12*100/M12</f>
        <v>32.772208168066875</v>
      </c>
      <c r="AA12" s="566"/>
      <c r="AB12" s="567">
        <f t="shared" si="3"/>
        <v>11</v>
      </c>
      <c r="AC12" s="567">
        <v>2</v>
      </c>
      <c r="AD12" s="567">
        <f t="shared" ref="AD12:AD28" si="13">MATCH(AC12,AB$11:AB$30,0)</f>
        <v>11</v>
      </c>
      <c r="AE12" s="568" t="str">
        <f t="shared" si="4"/>
        <v>Extremadura</v>
      </c>
      <c r="AF12" s="569">
        <f t="shared" si="5"/>
        <v>5.3666582567110499</v>
      </c>
      <c r="AH12" s="567">
        <f t="shared" ref="AH12:AH30" si="14">_xlfn.RANK.EQ(T12,T$11:T$30,0)</f>
        <v>18</v>
      </c>
      <c r="AI12" s="567">
        <v>2</v>
      </c>
      <c r="AJ12" s="567">
        <f t="shared" ref="AJ12:AJ28" si="15">MATCH(AI12,AH$11:AH$30,0)</f>
        <v>16</v>
      </c>
      <c r="AK12" s="568" t="str">
        <f t="shared" ref="AK12:AK29" si="16">INDEX(B$11:B$30,AJ12,1)</f>
        <v>País Vasco</v>
      </c>
      <c r="AL12" s="569">
        <f t="shared" ref="AL12:AL29" si="17">INDEX(T$11:T$30,AJ12,1)</f>
        <v>1.8099616876309654</v>
      </c>
      <c r="AN12" s="567">
        <f t="shared" ref="AN12:AN30" si="18">_xlfn.RANK.EQ(W12,W$11:W$30,0)</f>
        <v>15</v>
      </c>
      <c r="AO12" s="567">
        <v>2</v>
      </c>
      <c r="AP12" s="567">
        <f t="shared" ref="AP12:AP28" si="19">MATCH(AO12,AN$11:AN$30,0)</f>
        <v>11</v>
      </c>
      <c r="AQ12" s="568" t="str">
        <f t="shared" ref="AQ12:AQ29" si="20">INDEX(B$11:B$30,AP12,1)</f>
        <v>Extremadura</v>
      </c>
      <c r="AR12" s="569">
        <f t="shared" ref="AR12:AR28" si="21">INDEX(W$11:W$30,AP12,1)</f>
        <v>7.7476973182026363</v>
      </c>
      <c r="AT12" s="567">
        <f t="shared" ref="AT12:AT30" si="22">_xlfn.RANK.EQ(Z12,Z$11:Z$30,0)</f>
        <v>13</v>
      </c>
      <c r="AU12" s="567">
        <v>2</v>
      </c>
      <c r="AV12" s="567">
        <f t="shared" ref="AV12:AV28" si="23">MATCH(AU12,AT$11:AT$30,0)</f>
        <v>1</v>
      </c>
      <c r="AW12" s="568" t="str">
        <f t="shared" ref="AW12:AW29" si="24">INDEX(B$11:B$30,AV12,1)</f>
        <v>Andalucía</v>
      </c>
      <c r="AX12" s="569">
        <f t="shared" ref="AX12:AX29" si="25">INDEX(Z$11:Z$30,AV12,1)</f>
        <v>42.971979843113658</v>
      </c>
    </row>
    <row r="13" spans="1:50" s="396" customFormat="1" ht="18" customHeight="1" x14ac:dyDescent="0.25">
      <c r="A13" s="519"/>
      <c r="B13" s="557" t="s">
        <v>37</v>
      </c>
      <c r="C13" s="558"/>
      <c r="D13" s="559">
        <f t="shared" si="6"/>
        <v>1006060</v>
      </c>
      <c r="E13" s="560">
        <f t="shared" si="0"/>
        <v>2.0922375938905815</v>
      </c>
      <c r="F13" s="558"/>
      <c r="G13" s="561">
        <f>'20pobl'!J14</f>
        <v>728875</v>
      </c>
      <c r="H13" s="562">
        <f t="shared" si="7"/>
        <v>1.8982313601232994</v>
      </c>
      <c r="I13" s="558"/>
      <c r="J13" s="561">
        <f>'20pobl'!Q14</f>
        <v>193292</v>
      </c>
      <c r="K13" s="562">
        <f t="shared" si="8"/>
        <v>2.8358892604698234</v>
      </c>
      <c r="L13" s="558"/>
      <c r="M13" s="561">
        <f>'20pobl'!X14</f>
        <v>83893</v>
      </c>
      <c r="N13" s="562">
        <f t="shared" si="1"/>
        <v>2.9212139614339727</v>
      </c>
      <c r="O13" s="558"/>
      <c r="P13" s="563">
        <f t="shared" si="2"/>
        <v>41245</v>
      </c>
      <c r="Q13" s="564">
        <f t="shared" si="9"/>
        <v>4.0996560841301708</v>
      </c>
      <c r="R13" s="558"/>
      <c r="S13" s="561">
        <f>'34adictcasaad'!G14</f>
        <v>9605</v>
      </c>
      <c r="T13" s="565">
        <f t="shared" si="10"/>
        <v>1.3177842565597668</v>
      </c>
      <c r="U13" s="558"/>
      <c r="V13" s="561">
        <f>'34adictcasaad'!J14</f>
        <v>8964</v>
      </c>
      <c r="W13" s="565">
        <f t="shared" si="11"/>
        <v>4.6375431988907971</v>
      </c>
      <c r="X13" s="558"/>
      <c r="Y13" s="561">
        <f>'34adictcasaad'!M14</f>
        <v>22676</v>
      </c>
      <c r="Z13" s="565">
        <f t="shared" si="12"/>
        <v>27.029668744710523</v>
      </c>
      <c r="AA13" s="566"/>
      <c r="AB13" s="567">
        <f t="shared" si="3"/>
        <v>9</v>
      </c>
      <c r="AC13" s="567">
        <v>3</v>
      </c>
      <c r="AD13" s="567">
        <f t="shared" si="13"/>
        <v>16</v>
      </c>
      <c r="AE13" s="568" t="str">
        <f t="shared" si="4"/>
        <v>País Vasco</v>
      </c>
      <c r="AF13" s="570">
        <f t="shared" si="5"/>
        <v>5.2481566140354516</v>
      </c>
      <c r="AH13" s="567">
        <f t="shared" si="14"/>
        <v>12</v>
      </c>
      <c r="AI13" s="567">
        <v>3</v>
      </c>
      <c r="AJ13" s="567">
        <f t="shared" si="15"/>
        <v>7</v>
      </c>
      <c r="AK13" s="568" t="str">
        <f t="shared" si="16"/>
        <v>Castilla y León</v>
      </c>
      <c r="AL13" s="569">
        <f t="shared" si="17"/>
        <v>1.8022706121934282</v>
      </c>
      <c r="AN13" s="567">
        <f t="shared" si="18"/>
        <v>16</v>
      </c>
      <c r="AO13" s="567">
        <v>3</v>
      </c>
      <c r="AP13" s="567">
        <f t="shared" si="19"/>
        <v>9</v>
      </c>
      <c r="AQ13" s="568" t="str">
        <f t="shared" si="20"/>
        <v>Cataluña</v>
      </c>
      <c r="AR13" s="569">
        <f t="shared" si="21"/>
        <v>7.1254941097104751</v>
      </c>
      <c r="AT13" s="567">
        <f t="shared" si="22"/>
        <v>17</v>
      </c>
      <c r="AU13" s="567">
        <v>3</v>
      </c>
      <c r="AV13" s="567">
        <f t="shared" si="23"/>
        <v>11</v>
      </c>
      <c r="AW13" s="568" t="str">
        <f t="shared" si="24"/>
        <v>Extremadura</v>
      </c>
      <c r="AX13" s="569">
        <f t="shared" si="25"/>
        <v>42.712054640769786</v>
      </c>
    </row>
    <row r="14" spans="1:50" s="396" customFormat="1" ht="18" customHeight="1" x14ac:dyDescent="0.25">
      <c r="A14" s="519"/>
      <c r="B14" s="557" t="s">
        <v>38</v>
      </c>
      <c r="C14" s="558"/>
      <c r="D14" s="559">
        <f t="shared" si="6"/>
        <v>1209906</v>
      </c>
      <c r="E14" s="560">
        <f t="shared" si="0"/>
        <v>2.516162871273858</v>
      </c>
      <c r="F14" s="558"/>
      <c r="G14" s="561">
        <f>'20pobl'!J15</f>
        <v>1010320</v>
      </c>
      <c r="H14" s="562">
        <f t="shared" si="7"/>
        <v>2.6312071449285157</v>
      </c>
      <c r="I14" s="558"/>
      <c r="J14" s="561">
        <f>'20pobl'!Q15</f>
        <v>147036</v>
      </c>
      <c r="K14" s="562">
        <f t="shared" si="8"/>
        <v>2.1572429966187991</v>
      </c>
      <c r="L14" s="558"/>
      <c r="M14" s="561">
        <f>'20pobl'!X15</f>
        <v>52550</v>
      </c>
      <c r="N14" s="562">
        <f t="shared" si="1"/>
        <v>1.8298283965689064</v>
      </c>
      <c r="O14" s="558"/>
      <c r="P14" s="563">
        <f t="shared" si="2"/>
        <v>43453</v>
      </c>
      <c r="Q14" s="564">
        <f t="shared" si="9"/>
        <v>3.591436028914643</v>
      </c>
      <c r="R14" s="558"/>
      <c r="S14" s="561">
        <f>'34adictcasaad'!G15</f>
        <v>12331</v>
      </c>
      <c r="T14" s="565">
        <f t="shared" si="10"/>
        <v>1.2205043946472405</v>
      </c>
      <c r="U14" s="558"/>
      <c r="V14" s="561">
        <f>'34adictcasaad'!J15</f>
        <v>10116</v>
      </c>
      <c r="W14" s="565">
        <f t="shared" si="11"/>
        <v>6.8799477678935768</v>
      </c>
      <c r="X14" s="558"/>
      <c r="Y14" s="561">
        <f>'34adictcasaad'!M15</f>
        <v>21006</v>
      </c>
      <c r="Z14" s="565">
        <f t="shared" si="12"/>
        <v>39.973358705994293</v>
      </c>
      <c r="AA14" s="566"/>
      <c r="AB14" s="567">
        <f t="shared" si="3"/>
        <v>15</v>
      </c>
      <c r="AC14" s="567">
        <v>4</v>
      </c>
      <c r="AD14" s="567">
        <f t="shared" si="13"/>
        <v>17</v>
      </c>
      <c r="AE14" s="568" t="str">
        <f t="shared" si="4"/>
        <v>Rioja, La</v>
      </c>
      <c r="AF14" s="569">
        <f t="shared" si="5"/>
        <v>4.6034218479468292</v>
      </c>
      <c r="AH14" s="567">
        <f t="shared" si="14"/>
        <v>15</v>
      </c>
      <c r="AI14" s="567">
        <v>4</v>
      </c>
      <c r="AJ14" s="567">
        <f t="shared" si="15"/>
        <v>1</v>
      </c>
      <c r="AK14" s="568" t="str">
        <f t="shared" si="16"/>
        <v>Andalucía</v>
      </c>
      <c r="AL14" s="569">
        <f t="shared" si="17"/>
        <v>1.6052634317007992</v>
      </c>
      <c r="AN14" s="567">
        <f t="shared" si="18"/>
        <v>5</v>
      </c>
      <c r="AO14" s="567">
        <v>4</v>
      </c>
      <c r="AP14" s="567">
        <f t="shared" si="19"/>
        <v>14</v>
      </c>
      <c r="AQ14" s="568" t="str">
        <f t="shared" si="20"/>
        <v>Murcia, Región de</v>
      </c>
      <c r="AR14" s="569">
        <f t="shared" si="21"/>
        <v>7.0026981968148112</v>
      </c>
      <c r="AT14" s="567">
        <f t="shared" si="22"/>
        <v>5</v>
      </c>
      <c r="AU14" s="567">
        <v>4</v>
      </c>
      <c r="AV14" s="567">
        <f t="shared" si="23"/>
        <v>8</v>
      </c>
      <c r="AW14" s="568" t="str">
        <f t="shared" si="24"/>
        <v>Castilla - La Mancha</v>
      </c>
      <c r="AX14" s="569">
        <f t="shared" si="25"/>
        <v>41.843885012900174</v>
      </c>
    </row>
    <row r="15" spans="1:50" s="396" customFormat="1" ht="18" customHeight="1" x14ac:dyDescent="0.25">
      <c r="A15" s="519"/>
      <c r="B15" s="557" t="s">
        <v>6</v>
      </c>
      <c r="C15" s="558"/>
      <c r="D15" s="559">
        <f t="shared" si="6"/>
        <v>2213016</v>
      </c>
      <c r="E15" s="560">
        <f t="shared" si="0"/>
        <v>4.6022655418974603</v>
      </c>
      <c r="F15" s="558"/>
      <c r="G15" s="561">
        <f>'20pobl'!J16</f>
        <v>1826469</v>
      </c>
      <c r="H15" s="562">
        <f t="shared" si="7"/>
        <v>4.7567288411497755</v>
      </c>
      <c r="I15" s="558"/>
      <c r="J15" s="561">
        <f>'20pobl'!Q16</f>
        <v>288173</v>
      </c>
      <c r="K15" s="562">
        <f t="shared" si="8"/>
        <v>4.2279386413166113</v>
      </c>
      <c r="L15" s="558"/>
      <c r="M15" s="561">
        <f>'20pobl'!X16</f>
        <v>98374</v>
      </c>
      <c r="N15" s="562">
        <f t="shared" si="1"/>
        <v>3.4254526866616479</v>
      </c>
      <c r="O15" s="558"/>
      <c r="P15" s="563">
        <f t="shared" si="2"/>
        <v>56541</v>
      </c>
      <c r="Q15" s="564">
        <f t="shared" si="9"/>
        <v>2.5549295621902419</v>
      </c>
      <c r="R15" s="558"/>
      <c r="S15" s="561">
        <f>'34adictcasaad'!G16</f>
        <v>21096</v>
      </c>
      <c r="T15" s="565">
        <f t="shared" si="10"/>
        <v>1.1550154971149251</v>
      </c>
      <c r="U15" s="558"/>
      <c r="V15" s="561">
        <f>'34adictcasaad'!J16</f>
        <v>12191</v>
      </c>
      <c r="W15" s="565">
        <f t="shared" si="11"/>
        <v>4.2304449063583336</v>
      </c>
      <c r="X15" s="558"/>
      <c r="Y15" s="561">
        <f>'34adictcasaad'!M16</f>
        <v>23254</v>
      </c>
      <c r="Z15" s="565">
        <f t="shared" si="12"/>
        <v>23.63835972919674</v>
      </c>
      <c r="AA15" s="566"/>
      <c r="AB15" s="567">
        <f t="shared" si="3"/>
        <v>19</v>
      </c>
      <c r="AC15" s="567">
        <v>5</v>
      </c>
      <c r="AD15" s="567">
        <f t="shared" si="13"/>
        <v>8</v>
      </c>
      <c r="AE15" s="568" t="str">
        <f t="shared" si="4"/>
        <v>Castilla - La Mancha</v>
      </c>
      <c r="AF15" s="569">
        <f t="shared" si="5"/>
        <v>4.6026891404673318</v>
      </c>
      <c r="AH15" s="567">
        <f t="shared" si="14"/>
        <v>16</v>
      </c>
      <c r="AI15" s="567">
        <v>5</v>
      </c>
      <c r="AJ15" s="567">
        <f t="shared" si="15"/>
        <v>11</v>
      </c>
      <c r="AK15" s="568" t="str">
        <f t="shared" si="16"/>
        <v>Extremadura</v>
      </c>
      <c r="AL15" s="569">
        <f t="shared" si="17"/>
        <v>1.6013805171842594</v>
      </c>
      <c r="AN15" s="567">
        <f t="shared" si="18"/>
        <v>17</v>
      </c>
      <c r="AO15" s="567">
        <v>5</v>
      </c>
      <c r="AP15" s="567">
        <f t="shared" si="19"/>
        <v>4</v>
      </c>
      <c r="AQ15" s="568" t="str">
        <f t="shared" si="20"/>
        <v>Balears, Illes</v>
      </c>
      <c r="AR15" s="569">
        <f t="shared" si="21"/>
        <v>6.8799477678935768</v>
      </c>
      <c r="AT15" s="567">
        <f t="shared" si="22"/>
        <v>18</v>
      </c>
      <c r="AU15" s="567">
        <v>5</v>
      </c>
      <c r="AV15" s="567">
        <f t="shared" si="23"/>
        <v>4</v>
      </c>
      <c r="AW15" s="568" t="str">
        <f t="shared" si="24"/>
        <v>Balears, Illes</v>
      </c>
      <c r="AX15" s="569">
        <f t="shared" si="25"/>
        <v>39.973358705994293</v>
      </c>
    </row>
    <row r="16" spans="1:50" s="396" customFormat="1" ht="18" customHeight="1" x14ac:dyDescent="0.25">
      <c r="A16" s="519"/>
      <c r="B16" s="557" t="s">
        <v>5</v>
      </c>
      <c r="C16" s="558"/>
      <c r="D16" s="571">
        <f t="shared" si="6"/>
        <v>588387</v>
      </c>
      <c r="E16" s="560">
        <f t="shared" si="0"/>
        <v>1.2236302021315801</v>
      </c>
      <c r="F16" s="558"/>
      <c r="G16" s="572">
        <f>'20pobl'!J17</f>
        <v>450214</v>
      </c>
      <c r="H16" s="562">
        <f t="shared" si="7"/>
        <v>1.1725060313037916</v>
      </c>
      <c r="I16" s="558"/>
      <c r="J16" s="572">
        <f>'20pobl'!Q17</f>
        <v>97495</v>
      </c>
      <c r="K16" s="562">
        <f t="shared" si="8"/>
        <v>1.4304007586941283</v>
      </c>
      <c r="L16" s="558"/>
      <c r="M16" s="572">
        <f>'20pobl'!X17</f>
        <v>40678</v>
      </c>
      <c r="N16" s="562">
        <f t="shared" si="1"/>
        <v>1.4164369080043762</v>
      </c>
      <c r="O16" s="558"/>
      <c r="P16" s="572">
        <f t="shared" si="2"/>
        <v>23356</v>
      </c>
      <c r="Q16" s="564">
        <f t="shared" si="9"/>
        <v>3.9694962669127634</v>
      </c>
      <c r="R16" s="558"/>
      <c r="S16" s="572">
        <f>'34adictcasaad'!G17</f>
        <v>6443</v>
      </c>
      <c r="T16" s="565">
        <f t="shared" si="10"/>
        <v>1.4310972115482858</v>
      </c>
      <c r="U16" s="558"/>
      <c r="V16" s="572">
        <f>'34adictcasaad'!J17</f>
        <v>4979</v>
      </c>
      <c r="W16" s="565">
        <f t="shared" si="11"/>
        <v>5.1069285604389965</v>
      </c>
      <c r="X16" s="558"/>
      <c r="Y16" s="572">
        <f>'34adictcasaad'!M17</f>
        <v>11934</v>
      </c>
      <c r="Z16" s="565">
        <f t="shared" si="12"/>
        <v>29.337725551895375</v>
      </c>
      <c r="AA16" s="566"/>
      <c r="AB16" s="567">
        <f t="shared" si="3"/>
        <v>10</v>
      </c>
      <c r="AC16" s="567">
        <v>6</v>
      </c>
      <c r="AD16" s="567">
        <f t="shared" si="13"/>
        <v>1</v>
      </c>
      <c r="AE16" s="568" t="str">
        <f t="shared" si="4"/>
        <v>Andalucía</v>
      </c>
      <c r="AF16" s="569">
        <f t="shared" si="5"/>
        <v>4.4660581884257109</v>
      </c>
      <c r="AH16" s="567">
        <f t="shared" si="14"/>
        <v>7</v>
      </c>
      <c r="AI16" s="567">
        <v>6</v>
      </c>
      <c r="AJ16" s="567">
        <f t="shared" si="15"/>
        <v>14</v>
      </c>
      <c r="AK16" s="568" t="str">
        <f t="shared" si="16"/>
        <v>Murcia, Región de</v>
      </c>
      <c r="AL16" s="569">
        <f t="shared" si="17"/>
        <v>1.5764549447281631</v>
      </c>
      <c r="AN16" s="567">
        <f t="shared" si="18"/>
        <v>14</v>
      </c>
      <c r="AO16" s="567">
        <v>6</v>
      </c>
      <c r="AP16" s="567">
        <f t="shared" si="19"/>
        <v>8</v>
      </c>
      <c r="AQ16" s="568" t="str">
        <f t="shared" si="20"/>
        <v>Castilla - La Mancha</v>
      </c>
      <c r="AR16" s="569">
        <f t="shared" si="21"/>
        <v>6.8529422521303438</v>
      </c>
      <c r="AT16" s="567">
        <f t="shared" si="22"/>
        <v>16</v>
      </c>
      <c r="AU16" s="567">
        <v>6</v>
      </c>
      <c r="AV16" s="567">
        <f t="shared" si="23"/>
        <v>9</v>
      </c>
      <c r="AW16" s="568" t="str">
        <f t="shared" si="24"/>
        <v>Cataluña</v>
      </c>
      <c r="AX16" s="569">
        <f t="shared" si="25"/>
        <v>39.627494006437288</v>
      </c>
    </row>
    <row r="17" spans="1:50" s="396" customFormat="1" ht="18" customHeight="1" x14ac:dyDescent="0.25">
      <c r="A17" s="519"/>
      <c r="B17" s="557" t="s">
        <v>4</v>
      </c>
      <c r="C17" s="558"/>
      <c r="D17" s="559">
        <f t="shared" si="6"/>
        <v>2383703</v>
      </c>
      <c r="E17" s="560">
        <f t="shared" si="0"/>
        <v>4.9572322021248834</v>
      </c>
      <c r="F17" s="558"/>
      <c r="G17" s="561">
        <f>'20pobl'!J18</f>
        <v>1752567</v>
      </c>
      <c r="H17" s="562">
        <f t="shared" si="7"/>
        <v>4.5642636118912163</v>
      </c>
      <c r="I17" s="558"/>
      <c r="J17" s="561">
        <f>'20pobl'!Q18</f>
        <v>413741</v>
      </c>
      <c r="K17" s="562">
        <f t="shared" si="8"/>
        <v>6.0702132448111934</v>
      </c>
      <c r="L17" s="558"/>
      <c r="M17" s="561">
        <f>'20pobl'!X18</f>
        <v>217395</v>
      </c>
      <c r="N17" s="562">
        <f t="shared" si="1"/>
        <v>7.5698486065099413</v>
      </c>
      <c r="O17" s="558"/>
      <c r="P17" s="563">
        <f t="shared" si="2"/>
        <v>154327</v>
      </c>
      <c r="Q17" s="564">
        <f>P17*100/D17</f>
        <v>6.4742545526854647</v>
      </c>
      <c r="R17" s="558"/>
      <c r="S17" s="561">
        <f>'34adictcasaad'!G18</f>
        <v>31586</v>
      </c>
      <c r="T17" s="565">
        <f>S17*100/G17</f>
        <v>1.8022706121934282</v>
      </c>
      <c r="U17" s="558"/>
      <c r="V17" s="561">
        <f>'34adictcasaad'!J18</f>
        <v>27903</v>
      </c>
      <c r="W17" s="565">
        <f>V17*100/J17</f>
        <v>6.7440741913419266</v>
      </c>
      <c r="X17" s="558"/>
      <c r="Y17" s="561">
        <f>'34adictcasaad'!M18</f>
        <v>94838</v>
      </c>
      <c r="Z17" s="565">
        <f>Y17*100/M17</f>
        <v>43.62473837944755</v>
      </c>
      <c r="AA17" s="566"/>
      <c r="AB17" s="567">
        <f t="shared" si="3"/>
        <v>1</v>
      </c>
      <c r="AC17" s="567">
        <v>7</v>
      </c>
      <c r="AD17" s="567">
        <f t="shared" si="13"/>
        <v>9</v>
      </c>
      <c r="AE17" s="568" t="str">
        <f t="shared" si="4"/>
        <v>Cataluña</v>
      </c>
      <c r="AF17" s="569">
        <f t="shared" si="5"/>
        <v>4.3384915874701004</v>
      </c>
      <c r="AH17" s="567">
        <f t="shared" si="14"/>
        <v>3</v>
      </c>
      <c r="AI17" s="567">
        <v>7</v>
      </c>
      <c r="AJ17" s="567">
        <f t="shared" si="15"/>
        <v>6</v>
      </c>
      <c r="AK17" s="568" t="str">
        <f t="shared" si="16"/>
        <v>Cantabria</v>
      </c>
      <c r="AL17" s="569">
        <f t="shared" si="17"/>
        <v>1.4310972115482858</v>
      </c>
      <c r="AN17" s="567">
        <f t="shared" si="18"/>
        <v>7</v>
      </c>
      <c r="AO17" s="567">
        <v>7</v>
      </c>
      <c r="AP17" s="567">
        <f t="shared" si="19"/>
        <v>7</v>
      </c>
      <c r="AQ17" s="568" t="str">
        <f t="shared" si="20"/>
        <v>Castilla y León</v>
      </c>
      <c r="AR17" s="569">
        <f t="shared" si="21"/>
        <v>6.7440741913419266</v>
      </c>
      <c r="AT17" s="567">
        <f t="shared" si="22"/>
        <v>1</v>
      </c>
      <c r="AU17" s="567">
        <v>7</v>
      </c>
      <c r="AV17" s="567">
        <f t="shared" si="23"/>
        <v>16</v>
      </c>
      <c r="AW17" s="568" t="str">
        <f t="shared" si="24"/>
        <v>País Vasco</v>
      </c>
      <c r="AX17" s="569">
        <f t="shared" si="25"/>
        <v>39.166163294070273</v>
      </c>
    </row>
    <row r="18" spans="1:50" s="396" customFormat="1" ht="18" customHeight="1" x14ac:dyDescent="0.25">
      <c r="A18" s="519"/>
      <c r="B18" s="557" t="s">
        <v>40</v>
      </c>
      <c r="C18" s="558"/>
      <c r="D18" s="559">
        <f t="shared" si="6"/>
        <v>2084086</v>
      </c>
      <c r="E18" s="560">
        <f t="shared" si="0"/>
        <v>4.3341382006053779</v>
      </c>
      <c r="F18" s="558"/>
      <c r="G18" s="561">
        <f>'20pobl'!J19</f>
        <v>1679650</v>
      </c>
      <c r="H18" s="562">
        <f t="shared" si="7"/>
        <v>4.3743636481304753</v>
      </c>
      <c r="I18" s="558"/>
      <c r="J18" s="561">
        <f>'20pobl'!Q19</f>
        <v>273430</v>
      </c>
      <c r="K18" s="562">
        <f t="shared" si="8"/>
        <v>4.0116362833964354</v>
      </c>
      <c r="L18" s="558"/>
      <c r="M18" s="561">
        <f>'20pobl'!X19</f>
        <v>131006</v>
      </c>
      <c r="N18" s="562">
        <f t="shared" si="1"/>
        <v>4.5617221488278998</v>
      </c>
      <c r="O18" s="558"/>
      <c r="P18" s="563">
        <f t="shared" si="2"/>
        <v>95924</v>
      </c>
      <c r="Q18" s="564">
        <f t="shared" si="9"/>
        <v>4.6026891404673318</v>
      </c>
      <c r="R18" s="558"/>
      <c r="S18" s="561">
        <f>'34adictcasaad'!G19</f>
        <v>22368</v>
      </c>
      <c r="T18" s="565">
        <f t="shared" si="10"/>
        <v>1.3317060101806923</v>
      </c>
      <c r="U18" s="558"/>
      <c r="V18" s="561">
        <f>'34adictcasaad'!J19</f>
        <v>18738</v>
      </c>
      <c r="W18" s="565">
        <f t="shared" si="11"/>
        <v>6.8529422521303438</v>
      </c>
      <c r="X18" s="558"/>
      <c r="Y18" s="561">
        <f>'34adictcasaad'!M19</f>
        <v>54818</v>
      </c>
      <c r="Z18" s="565">
        <f t="shared" si="12"/>
        <v>41.843885012900174</v>
      </c>
      <c r="AA18" s="566"/>
      <c r="AB18" s="567">
        <f t="shared" si="3"/>
        <v>5</v>
      </c>
      <c r="AC18" s="567">
        <v>8</v>
      </c>
      <c r="AD18" s="567">
        <f t="shared" si="13"/>
        <v>20</v>
      </c>
      <c r="AE18" s="568" t="str">
        <f t="shared" si="4"/>
        <v>TOTAL</v>
      </c>
      <c r="AF18" s="569">
        <f t="shared" si="5"/>
        <v>4.1578288244524151</v>
      </c>
      <c r="AH18" s="567">
        <f t="shared" si="14"/>
        <v>11</v>
      </c>
      <c r="AI18" s="567">
        <v>8</v>
      </c>
      <c r="AJ18" s="567">
        <f t="shared" si="15"/>
        <v>17</v>
      </c>
      <c r="AK18" s="568" t="str">
        <f t="shared" si="16"/>
        <v>Rioja, La</v>
      </c>
      <c r="AL18" s="569">
        <f t="shared" si="17"/>
        <v>1.372862463853773</v>
      </c>
      <c r="AN18" s="567">
        <f t="shared" si="18"/>
        <v>6</v>
      </c>
      <c r="AO18" s="567">
        <v>8</v>
      </c>
      <c r="AP18" s="567">
        <f t="shared" si="19"/>
        <v>16</v>
      </c>
      <c r="AQ18" s="568" t="str">
        <f t="shared" si="20"/>
        <v>País Vasco</v>
      </c>
      <c r="AR18" s="569">
        <f t="shared" si="21"/>
        <v>6.4682992173056268</v>
      </c>
      <c r="AT18" s="567">
        <f t="shared" si="22"/>
        <v>4</v>
      </c>
      <c r="AU18" s="567">
        <v>8</v>
      </c>
      <c r="AV18" s="567">
        <f t="shared" si="23"/>
        <v>17</v>
      </c>
      <c r="AW18" s="568" t="str">
        <f t="shared" si="24"/>
        <v>Rioja, La</v>
      </c>
      <c r="AX18" s="569">
        <f t="shared" si="25"/>
        <v>38.962862318840578</v>
      </c>
    </row>
    <row r="19" spans="1:50" s="396" customFormat="1" ht="18" customHeight="1" x14ac:dyDescent="0.25">
      <c r="A19" s="519"/>
      <c r="B19" s="557" t="s">
        <v>41</v>
      </c>
      <c r="C19" s="558"/>
      <c r="D19" s="559">
        <f t="shared" si="6"/>
        <v>7901963</v>
      </c>
      <c r="E19" s="560">
        <f t="shared" si="0"/>
        <v>16.433198868986342</v>
      </c>
      <c r="F19" s="558"/>
      <c r="G19" s="561">
        <f>'20pobl'!J20</f>
        <v>6372799</v>
      </c>
      <c r="H19" s="562">
        <f t="shared" si="7"/>
        <v>16.596874516978087</v>
      </c>
      <c r="I19" s="558"/>
      <c r="J19" s="561">
        <f>'20pobl'!Q20</f>
        <v>1076178</v>
      </c>
      <c r="K19" s="562">
        <f t="shared" si="8"/>
        <v>15.789177164879527</v>
      </c>
      <c r="L19" s="558"/>
      <c r="M19" s="561">
        <f>'20pobl'!X20</f>
        <v>452986</v>
      </c>
      <c r="N19" s="562">
        <f t="shared" si="1"/>
        <v>15.773294881982162</v>
      </c>
      <c r="O19" s="558"/>
      <c r="P19" s="563">
        <f t="shared" si="2"/>
        <v>342826</v>
      </c>
      <c r="Q19" s="564">
        <f t="shared" si="9"/>
        <v>4.3384915874701004</v>
      </c>
      <c r="R19" s="558"/>
      <c r="S19" s="561">
        <f>'34adictcasaad'!G20</f>
        <v>86636</v>
      </c>
      <c r="T19" s="565">
        <f t="shared" si="10"/>
        <v>1.3594654405387647</v>
      </c>
      <c r="U19" s="558"/>
      <c r="V19" s="561">
        <f>'34adictcasaad'!J20</f>
        <v>76683</v>
      </c>
      <c r="W19" s="565">
        <f t="shared" si="11"/>
        <v>7.1254941097104751</v>
      </c>
      <c r="X19" s="558"/>
      <c r="Y19" s="561">
        <f>'34adictcasaad'!M20</f>
        <v>179507</v>
      </c>
      <c r="Z19" s="565">
        <f t="shared" si="12"/>
        <v>39.627494006437288</v>
      </c>
      <c r="AA19" s="566"/>
      <c r="AB19" s="567">
        <f t="shared" si="3"/>
        <v>7</v>
      </c>
      <c r="AC19" s="567">
        <v>9</v>
      </c>
      <c r="AD19" s="567">
        <f t="shared" si="13"/>
        <v>3</v>
      </c>
      <c r="AE19" s="568" t="str">
        <f t="shared" si="4"/>
        <v>Asturias, Principado de</v>
      </c>
      <c r="AF19" s="569">
        <f t="shared" si="5"/>
        <v>4.0996560841301708</v>
      </c>
      <c r="AH19" s="567">
        <f t="shared" si="14"/>
        <v>10</v>
      </c>
      <c r="AI19" s="567">
        <v>9</v>
      </c>
      <c r="AJ19" s="567">
        <f t="shared" si="15"/>
        <v>20</v>
      </c>
      <c r="AK19" s="568" t="str">
        <f t="shared" si="16"/>
        <v>TOTAL</v>
      </c>
      <c r="AL19" s="569">
        <f t="shared" si="17"/>
        <v>1.3701668998193506</v>
      </c>
      <c r="AN19" s="567">
        <f t="shared" si="18"/>
        <v>3</v>
      </c>
      <c r="AO19" s="567">
        <v>9</v>
      </c>
      <c r="AP19" s="567">
        <f t="shared" si="19"/>
        <v>20</v>
      </c>
      <c r="AQ19" s="568" t="str">
        <f t="shared" si="20"/>
        <v>TOTAL</v>
      </c>
      <c r="AR19" s="569">
        <f t="shared" si="21"/>
        <v>6.1824651162381263</v>
      </c>
      <c r="AT19" s="567">
        <f t="shared" si="22"/>
        <v>6</v>
      </c>
      <c r="AU19" s="567">
        <v>9</v>
      </c>
      <c r="AV19" s="567">
        <f t="shared" si="23"/>
        <v>13</v>
      </c>
      <c r="AW19" s="568" t="str">
        <f t="shared" si="24"/>
        <v>Madrid, Comunidad de</v>
      </c>
      <c r="AX19" s="569">
        <f t="shared" si="25"/>
        <v>38.450770197046957</v>
      </c>
    </row>
    <row r="20" spans="1:50" s="396" customFormat="1" ht="18" customHeight="1" x14ac:dyDescent="0.25">
      <c r="A20" s="519"/>
      <c r="B20" s="557" t="s">
        <v>3</v>
      </c>
      <c r="C20" s="558"/>
      <c r="D20" s="559">
        <f t="shared" si="6"/>
        <v>5216195</v>
      </c>
      <c r="E20" s="560">
        <f t="shared" si="0"/>
        <v>10.847781718847862</v>
      </c>
      <c r="F20" s="558"/>
      <c r="G20" s="561">
        <f>'20pobl'!J21</f>
        <v>4168661</v>
      </c>
      <c r="H20" s="562">
        <f t="shared" si="7"/>
        <v>10.856570797356136</v>
      </c>
      <c r="I20" s="558"/>
      <c r="J20" s="561">
        <f>'20pobl'!Q21</f>
        <v>755276</v>
      </c>
      <c r="K20" s="562">
        <f t="shared" si="8"/>
        <v>11.08105403788365</v>
      </c>
      <c r="L20" s="558"/>
      <c r="M20" s="561">
        <f>'20pobl'!X21</f>
        <v>292258</v>
      </c>
      <c r="N20" s="562">
        <f t="shared" si="1"/>
        <v>10.176631541854148</v>
      </c>
      <c r="O20" s="558"/>
      <c r="P20" s="563">
        <f t="shared" si="2"/>
        <v>196819</v>
      </c>
      <c r="Q20" s="564">
        <f t="shared" si="9"/>
        <v>3.7732293367099965</v>
      </c>
      <c r="R20" s="558"/>
      <c r="S20" s="561">
        <f>'34adictcasaad'!G21</f>
        <v>53026</v>
      </c>
      <c r="T20" s="565">
        <f t="shared" si="10"/>
        <v>1.2720151626625431</v>
      </c>
      <c r="U20" s="558"/>
      <c r="V20" s="561">
        <f>'34adictcasaad'!J21</f>
        <v>42300</v>
      </c>
      <c r="W20" s="565">
        <f t="shared" si="11"/>
        <v>5.6006016343694229</v>
      </c>
      <c r="X20" s="558"/>
      <c r="Y20" s="561">
        <f>'34adictcasaad'!M21</f>
        <v>101493</v>
      </c>
      <c r="Z20" s="565">
        <f t="shared" si="12"/>
        <v>34.727193096510618</v>
      </c>
      <c r="AA20" s="566"/>
      <c r="AB20" s="567">
        <f t="shared" si="3"/>
        <v>12</v>
      </c>
      <c r="AC20" s="567">
        <v>10</v>
      </c>
      <c r="AD20" s="567">
        <f t="shared" si="13"/>
        <v>6</v>
      </c>
      <c r="AE20" s="568" t="str">
        <f t="shared" si="4"/>
        <v>Cantabria</v>
      </c>
      <c r="AF20" s="570">
        <f t="shared" si="5"/>
        <v>3.9694962669127634</v>
      </c>
      <c r="AH20" s="567">
        <f t="shared" si="14"/>
        <v>13</v>
      </c>
      <c r="AI20" s="567">
        <v>10</v>
      </c>
      <c r="AJ20" s="567">
        <f t="shared" si="15"/>
        <v>9</v>
      </c>
      <c r="AK20" s="568" t="str">
        <f t="shared" si="16"/>
        <v>Cataluña</v>
      </c>
      <c r="AL20" s="569">
        <f t="shared" si="17"/>
        <v>1.3594654405387647</v>
      </c>
      <c r="AN20" s="567">
        <f t="shared" si="18"/>
        <v>12</v>
      </c>
      <c r="AO20" s="567">
        <v>10</v>
      </c>
      <c r="AP20" s="567">
        <f t="shared" si="19"/>
        <v>18</v>
      </c>
      <c r="AQ20" s="568" t="str">
        <f t="shared" si="20"/>
        <v>Ceuta y Melilla</v>
      </c>
      <c r="AR20" s="569">
        <f t="shared" si="21"/>
        <v>6.0979482944800862</v>
      </c>
      <c r="AT20" s="567">
        <f t="shared" si="22"/>
        <v>11</v>
      </c>
      <c r="AU20" s="567">
        <v>10</v>
      </c>
      <c r="AV20" s="567">
        <f t="shared" si="23"/>
        <v>20</v>
      </c>
      <c r="AW20" s="568" t="str">
        <f t="shared" si="24"/>
        <v>TOTAL</v>
      </c>
      <c r="AX20" s="569">
        <f t="shared" si="25"/>
        <v>36.62456378353496</v>
      </c>
    </row>
    <row r="21" spans="1:50" s="329" customFormat="1" ht="18" customHeight="1" x14ac:dyDescent="0.25">
      <c r="A21" s="348"/>
      <c r="B21" s="548" t="s">
        <v>2</v>
      </c>
      <c r="C21" s="573"/>
      <c r="D21" s="574">
        <f t="shared" si="6"/>
        <v>1054306</v>
      </c>
      <c r="E21" s="575">
        <f t="shared" si="0"/>
        <v>2.1925716643782711</v>
      </c>
      <c r="F21" s="573"/>
      <c r="G21" s="576">
        <f>'20pobl'!J22</f>
        <v>824039</v>
      </c>
      <c r="H21" s="577">
        <f t="shared" si="7"/>
        <v>2.1460698635083428</v>
      </c>
      <c r="I21" s="573"/>
      <c r="J21" s="576">
        <f>'20pobl'!Q22</f>
        <v>157208</v>
      </c>
      <c r="K21" s="577">
        <f t="shared" si="8"/>
        <v>2.3064817936590236</v>
      </c>
      <c r="L21" s="573"/>
      <c r="M21" s="576">
        <f>'20pobl'!X22</f>
        <v>73059</v>
      </c>
      <c r="N21" s="577">
        <f t="shared" si="1"/>
        <v>2.5439663715495286</v>
      </c>
      <c r="O21" s="573"/>
      <c r="P21" s="578">
        <f t="shared" si="2"/>
        <v>56581</v>
      </c>
      <c r="Q21" s="579">
        <f t="shared" si="9"/>
        <v>5.3666582567110499</v>
      </c>
      <c r="R21" s="573"/>
      <c r="S21" s="576">
        <f>'34adictcasaad'!G22</f>
        <v>13196</v>
      </c>
      <c r="T21" s="580">
        <f t="shared" si="10"/>
        <v>1.6013805171842594</v>
      </c>
      <c r="U21" s="573"/>
      <c r="V21" s="576">
        <f>'34adictcasaad'!J22</f>
        <v>12180</v>
      </c>
      <c r="W21" s="580">
        <f t="shared" si="11"/>
        <v>7.7476973182026363</v>
      </c>
      <c r="X21" s="573"/>
      <c r="Y21" s="576">
        <f>'34adictcasaad'!M22</f>
        <v>31205</v>
      </c>
      <c r="Z21" s="565">
        <f t="shared" si="12"/>
        <v>42.712054640769786</v>
      </c>
      <c r="AA21" s="566"/>
      <c r="AB21" s="567">
        <f t="shared" si="3"/>
        <v>2</v>
      </c>
      <c r="AC21" s="567">
        <v>11</v>
      </c>
      <c r="AD21" s="567">
        <f t="shared" si="13"/>
        <v>2</v>
      </c>
      <c r="AE21" s="568" t="str">
        <f t="shared" si="4"/>
        <v>Aragón</v>
      </c>
      <c r="AF21" s="569">
        <f t="shared" si="5"/>
        <v>3.8574833611548294</v>
      </c>
      <c r="AG21" s="396"/>
      <c r="AH21" s="567">
        <f t="shared" si="14"/>
        <v>5</v>
      </c>
      <c r="AI21" s="567">
        <v>11</v>
      </c>
      <c r="AJ21" s="567">
        <f t="shared" si="15"/>
        <v>8</v>
      </c>
      <c r="AK21" s="568" t="str">
        <f t="shared" si="16"/>
        <v>Castilla - La Mancha</v>
      </c>
      <c r="AL21" s="569">
        <f t="shared" si="17"/>
        <v>1.3317060101806923</v>
      </c>
      <c r="AM21" s="396"/>
      <c r="AN21" s="567">
        <f t="shared" si="18"/>
        <v>2</v>
      </c>
      <c r="AO21" s="567">
        <v>11</v>
      </c>
      <c r="AP21" s="567">
        <f t="shared" si="19"/>
        <v>17</v>
      </c>
      <c r="AQ21" s="568" t="str">
        <f t="shared" si="20"/>
        <v>Rioja, La</v>
      </c>
      <c r="AR21" s="569">
        <f t="shared" si="21"/>
        <v>5.7628739527244752</v>
      </c>
      <c r="AS21" s="396"/>
      <c r="AT21" s="567">
        <f t="shared" si="22"/>
        <v>3</v>
      </c>
      <c r="AU21" s="567">
        <v>11</v>
      </c>
      <c r="AV21" s="567">
        <f t="shared" si="23"/>
        <v>10</v>
      </c>
      <c r="AW21" s="568" t="str">
        <f t="shared" si="24"/>
        <v>Comunitat Valenciana</v>
      </c>
      <c r="AX21" s="569">
        <f t="shared" si="25"/>
        <v>34.727193096510618</v>
      </c>
    </row>
    <row r="22" spans="1:50" s="329" customFormat="1" ht="18" customHeight="1" x14ac:dyDescent="0.25">
      <c r="A22" s="348"/>
      <c r="B22" s="548" t="s">
        <v>35</v>
      </c>
      <c r="C22" s="573"/>
      <c r="D22" s="574">
        <f t="shared" si="6"/>
        <v>2699424</v>
      </c>
      <c r="E22" s="575">
        <f t="shared" si="0"/>
        <v>5.6138166457770797</v>
      </c>
      <c r="F22" s="573"/>
      <c r="G22" s="576">
        <f>'20pobl'!J23</f>
        <v>1989422</v>
      </c>
      <c r="H22" s="577">
        <f t="shared" si="7"/>
        <v>5.181112301724184</v>
      </c>
      <c r="I22" s="573"/>
      <c r="J22" s="576">
        <f>'20pobl'!Q23</f>
        <v>473156</v>
      </c>
      <c r="K22" s="577">
        <f t="shared" si="8"/>
        <v>6.9419221640153745</v>
      </c>
      <c r="L22" s="573"/>
      <c r="M22" s="576">
        <f>'20pobl'!X23</f>
        <v>236846</v>
      </c>
      <c r="N22" s="577">
        <f t="shared" si="1"/>
        <v>8.2471462685777208</v>
      </c>
      <c r="O22" s="573"/>
      <c r="P22" s="578">
        <f t="shared" si="2"/>
        <v>84355</v>
      </c>
      <c r="Q22" s="579">
        <f t="shared" si="9"/>
        <v>3.1249259101200848</v>
      </c>
      <c r="R22" s="573"/>
      <c r="S22" s="576">
        <f>'34adictcasaad'!G23</f>
        <v>24750</v>
      </c>
      <c r="T22" s="580">
        <f t="shared" si="10"/>
        <v>1.2440799387962935</v>
      </c>
      <c r="U22" s="573"/>
      <c r="V22" s="576">
        <f>'34adictcasaad'!J23</f>
        <v>14944</v>
      </c>
      <c r="W22" s="580">
        <f t="shared" si="11"/>
        <v>3.1583663738809187</v>
      </c>
      <c r="X22" s="573"/>
      <c r="Y22" s="576">
        <f>'34adictcasaad'!M23</f>
        <v>44661</v>
      </c>
      <c r="Z22" s="565">
        <f t="shared" si="12"/>
        <v>18.856556581069555</v>
      </c>
      <c r="AA22" s="566"/>
      <c r="AB22" s="567">
        <f t="shared" si="3"/>
        <v>18</v>
      </c>
      <c r="AC22" s="567">
        <v>12</v>
      </c>
      <c r="AD22" s="567">
        <f t="shared" si="13"/>
        <v>10</v>
      </c>
      <c r="AE22" s="568" t="str">
        <f t="shared" si="4"/>
        <v>Comunitat Valenciana</v>
      </c>
      <c r="AF22" s="569">
        <f t="shared" si="5"/>
        <v>3.7732293367099965</v>
      </c>
      <c r="AG22" s="396"/>
      <c r="AH22" s="567">
        <f t="shared" si="14"/>
        <v>14</v>
      </c>
      <c r="AI22" s="567">
        <v>12</v>
      </c>
      <c r="AJ22" s="567">
        <f t="shared" si="15"/>
        <v>3</v>
      </c>
      <c r="AK22" s="568" t="str">
        <f t="shared" si="16"/>
        <v>Asturias, Principado de</v>
      </c>
      <c r="AL22" s="569">
        <f t="shared" si="17"/>
        <v>1.3177842565597668</v>
      </c>
      <c r="AM22" s="396"/>
      <c r="AN22" s="567">
        <f t="shared" si="18"/>
        <v>19</v>
      </c>
      <c r="AO22" s="567">
        <v>12</v>
      </c>
      <c r="AP22" s="567">
        <f t="shared" si="19"/>
        <v>10</v>
      </c>
      <c r="AQ22" s="568" t="str">
        <f t="shared" si="20"/>
        <v>Comunitat Valenciana</v>
      </c>
      <c r="AR22" s="569">
        <f t="shared" si="21"/>
        <v>5.6006016343694229</v>
      </c>
      <c r="AS22" s="396"/>
      <c r="AT22" s="567">
        <f t="shared" si="22"/>
        <v>19</v>
      </c>
      <c r="AU22" s="567">
        <v>12</v>
      </c>
      <c r="AV22" s="567">
        <f t="shared" si="23"/>
        <v>14</v>
      </c>
      <c r="AW22" s="568" t="str">
        <f t="shared" si="24"/>
        <v>Murcia, Región de</v>
      </c>
      <c r="AX22" s="569">
        <f t="shared" si="25"/>
        <v>34.220084421321289</v>
      </c>
    </row>
    <row r="23" spans="1:50" s="329" customFormat="1" ht="18" customHeight="1" x14ac:dyDescent="0.25">
      <c r="A23" s="348"/>
      <c r="B23" s="548" t="s">
        <v>42</v>
      </c>
      <c r="C23" s="573"/>
      <c r="D23" s="574">
        <f t="shared" si="6"/>
        <v>6871903</v>
      </c>
      <c r="E23" s="575">
        <f t="shared" si="0"/>
        <v>14.291050034957625</v>
      </c>
      <c r="F23" s="573"/>
      <c r="G23" s="576">
        <f>'20pobl'!J24</f>
        <v>5605365</v>
      </c>
      <c r="H23" s="577">
        <f t="shared" si="7"/>
        <v>14.598222778854451</v>
      </c>
      <c r="I23" s="573"/>
      <c r="J23" s="576">
        <f>'20pobl'!Q24</f>
        <v>890790</v>
      </c>
      <c r="K23" s="577">
        <f t="shared" si="8"/>
        <v>13.069251672774424</v>
      </c>
      <c r="L23" s="573"/>
      <c r="M23" s="576">
        <f>'20pobl'!X24</f>
        <v>375748</v>
      </c>
      <c r="N23" s="577">
        <f t="shared" si="1"/>
        <v>13.083812756498068</v>
      </c>
      <c r="O23" s="573"/>
      <c r="P23" s="578">
        <f t="shared" si="2"/>
        <v>253264</v>
      </c>
      <c r="Q23" s="579">
        <f t="shared" si="9"/>
        <v>3.6855002173342668</v>
      </c>
      <c r="R23" s="573"/>
      <c r="S23" s="576">
        <f>'34adictcasaad'!G24</f>
        <v>59559</v>
      </c>
      <c r="T23" s="580">
        <f t="shared" si="10"/>
        <v>1.0625356243527406</v>
      </c>
      <c r="U23" s="573"/>
      <c r="V23" s="576">
        <f>'34adictcasaad'!J24</f>
        <v>49227</v>
      </c>
      <c r="W23" s="580">
        <f t="shared" si="11"/>
        <v>5.5262183006095711</v>
      </c>
      <c r="X23" s="573"/>
      <c r="Y23" s="576">
        <f>'34adictcasaad'!M24</f>
        <v>144478</v>
      </c>
      <c r="Z23" s="565">
        <f t="shared" si="12"/>
        <v>38.450770197046957</v>
      </c>
      <c r="AA23" s="566"/>
      <c r="AB23" s="567">
        <f t="shared" si="3"/>
        <v>14</v>
      </c>
      <c r="AC23" s="567">
        <v>13</v>
      </c>
      <c r="AD23" s="567">
        <f t="shared" si="13"/>
        <v>14</v>
      </c>
      <c r="AE23" s="568" t="str">
        <f t="shared" si="4"/>
        <v>Murcia, Región de</v>
      </c>
      <c r="AF23" s="569">
        <f t="shared" si="5"/>
        <v>3.7142680377291368</v>
      </c>
      <c r="AG23" s="396"/>
      <c r="AH23" s="567">
        <f t="shared" si="14"/>
        <v>17</v>
      </c>
      <c r="AI23" s="567">
        <v>13</v>
      </c>
      <c r="AJ23" s="567">
        <f t="shared" si="15"/>
        <v>10</v>
      </c>
      <c r="AK23" s="568" t="str">
        <f t="shared" si="16"/>
        <v>Comunitat Valenciana</v>
      </c>
      <c r="AL23" s="569">
        <f t="shared" si="17"/>
        <v>1.2720151626625431</v>
      </c>
      <c r="AM23" s="396"/>
      <c r="AN23" s="567">
        <f t="shared" si="18"/>
        <v>13</v>
      </c>
      <c r="AO23" s="567">
        <v>13</v>
      </c>
      <c r="AP23" s="567">
        <f t="shared" si="19"/>
        <v>13</v>
      </c>
      <c r="AQ23" s="568" t="str">
        <f t="shared" si="20"/>
        <v>Madrid, Comunidad de</v>
      </c>
      <c r="AR23" s="569">
        <f t="shared" si="21"/>
        <v>5.5262183006095711</v>
      </c>
      <c r="AS23" s="396"/>
      <c r="AT23" s="567">
        <f t="shared" si="22"/>
        <v>9</v>
      </c>
      <c r="AU23" s="567">
        <v>13</v>
      </c>
      <c r="AV23" s="567">
        <f t="shared" si="23"/>
        <v>2</v>
      </c>
      <c r="AW23" s="568" t="str">
        <f t="shared" si="24"/>
        <v>Aragón</v>
      </c>
      <c r="AX23" s="569">
        <f t="shared" si="25"/>
        <v>32.772208168066875</v>
      </c>
    </row>
    <row r="24" spans="1:50" s="329" customFormat="1" ht="18" customHeight="1" x14ac:dyDescent="0.25">
      <c r="A24" s="348"/>
      <c r="B24" s="548" t="s">
        <v>43</v>
      </c>
      <c r="C24" s="573"/>
      <c r="D24" s="574">
        <f t="shared" si="6"/>
        <v>1551692</v>
      </c>
      <c r="E24" s="575">
        <f t="shared" si="0"/>
        <v>3.2269530013510765</v>
      </c>
      <c r="F24" s="573"/>
      <c r="G24" s="576">
        <f>'20pobl'!J25</f>
        <v>1298039</v>
      </c>
      <c r="H24" s="577">
        <f t="shared" si="7"/>
        <v>3.3805224990061222</v>
      </c>
      <c r="I24" s="573"/>
      <c r="J24" s="576">
        <f>'20pobl'!Q25</f>
        <v>182344</v>
      </c>
      <c r="K24" s="577">
        <f t="shared" si="8"/>
        <v>2.6752653566164635</v>
      </c>
      <c r="L24" s="573"/>
      <c r="M24" s="576">
        <f>'20pobl'!X25</f>
        <v>71309</v>
      </c>
      <c r="N24" s="577">
        <f t="shared" si="1"/>
        <v>2.4830301261832948</v>
      </c>
      <c r="O24" s="573"/>
      <c r="P24" s="578">
        <f t="shared" si="2"/>
        <v>57634</v>
      </c>
      <c r="Q24" s="579">
        <f t="shared" si="9"/>
        <v>3.7142680377291368</v>
      </c>
      <c r="R24" s="573"/>
      <c r="S24" s="576">
        <f>'34adictcasaad'!G25</f>
        <v>20463</v>
      </c>
      <c r="T24" s="580">
        <f t="shared" si="10"/>
        <v>1.5764549447281631</v>
      </c>
      <c r="U24" s="573"/>
      <c r="V24" s="576">
        <f>'34adictcasaad'!J25</f>
        <v>12769</v>
      </c>
      <c r="W24" s="580">
        <f t="shared" si="11"/>
        <v>7.0026981968148112</v>
      </c>
      <c r="X24" s="573"/>
      <c r="Y24" s="576">
        <f>'34adictcasaad'!M25</f>
        <v>24402</v>
      </c>
      <c r="Z24" s="565">
        <f t="shared" si="12"/>
        <v>34.220084421321289</v>
      </c>
      <c r="AA24" s="566"/>
      <c r="AB24" s="567">
        <f t="shared" si="3"/>
        <v>13</v>
      </c>
      <c r="AC24" s="567">
        <v>14</v>
      </c>
      <c r="AD24" s="567">
        <f t="shared" si="13"/>
        <v>13</v>
      </c>
      <c r="AE24" s="568" t="str">
        <f t="shared" si="4"/>
        <v>Madrid, Comunidad de</v>
      </c>
      <c r="AF24" s="569">
        <f t="shared" si="5"/>
        <v>3.6855002173342668</v>
      </c>
      <c r="AG24" s="396"/>
      <c r="AH24" s="567">
        <f t="shared" si="14"/>
        <v>6</v>
      </c>
      <c r="AI24" s="567">
        <v>14</v>
      </c>
      <c r="AJ24" s="567">
        <f t="shared" si="15"/>
        <v>12</v>
      </c>
      <c r="AK24" s="568" t="str">
        <f t="shared" si="16"/>
        <v>Galicia</v>
      </c>
      <c r="AL24" s="569">
        <f t="shared" si="17"/>
        <v>1.2440799387962935</v>
      </c>
      <c r="AM24" s="396"/>
      <c r="AN24" s="567">
        <f t="shared" si="18"/>
        <v>4</v>
      </c>
      <c r="AO24" s="567">
        <v>14</v>
      </c>
      <c r="AP24" s="567">
        <f t="shared" si="19"/>
        <v>6</v>
      </c>
      <c r="AQ24" s="568" t="str">
        <f t="shared" si="20"/>
        <v>Cantabria</v>
      </c>
      <c r="AR24" s="569">
        <f t="shared" si="21"/>
        <v>5.1069285604389965</v>
      </c>
      <c r="AS24" s="396"/>
      <c r="AT24" s="567">
        <f t="shared" si="22"/>
        <v>12</v>
      </c>
      <c r="AU24" s="567">
        <v>14</v>
      </c>
      <c r="AV24" s="567">
        <f t="shared" si="23"/>
        <v>18</v>
      </c>
      <c r="AW24" s="568" t="str">
        <f t="shared" si="24"/>
        <v>Ceuta y Melilla</v>
      </c>
      <c r="AX24" s="569">
        <f t="shared" si="25"/>
        <v>30.762903557474811</v>
      </c>
    </row>
    <row r="25" spans="1:50" s="329" customFormat="1" ht="18" customHeight="1" x14ac:dyDescent="0.25">
      <c r="B25" s="548" t="s">
        <v>44</v>
      </c>
      <c r="C25" s="573"/>
      <c r="D25" s="581">
        <f t="shared" si="6"/>
        <v>672155</v>
      </c>
      <c r="E25" s="575">
        <f t="shared" si="0"/>
        <v>1.3978370672937237</v>
      </c>
      <c r="F25" s="573"/>
      <c r="G25" s="582">
        <f>'20pobl'!J26</f>
        <v>534721</v>
      </c>
      <c r="H25" s="577">
        <f t="shared" si="7"/>
        <v>1.3925901850337723</v>
      </c>
      <c r="I25" s="573"/>
      <c r="J25" s="582">
        <f>'20pobl'!Q26</f>
        <v>95699</v>
      </c>
      <c r="K25" s="577">
        <f t="shared" si="8"/>
        <v>1.4040506918946549</v>
      </c>
      <c r="L25" s="573"/>
      <c r="M25" s="582">
        <f>'20pobl'!X26</f>
        <v>41735</v>
      </c>
      <c r="N25" s="577">
        <f t="shared" si="1"/>
        <v>1.4532424002055815</v>
      </c>
      <c r="O25" s="573"/>
      <c r="P25" s="583">
        <f t="shared" si="2"/>
        <v>21406</v>
      </c>
      <c r="Q25" s="579">
        <f t="shared" si="9"/>
        <v>3.1846821045740938</v>
      </c>
      <c r="R25" s="573"/>
      <c r="S25" s="582">
        <f>'34adictcasaad'!G26</f>
        <v>5145</v>
      </c>
      <c r="T25" s="580">
        <f t="shared" si="10"/>
        <v>0.96218401745957238</v>
      </c>
      <c r="U25" s="573"/>
      <c r="V25" s="582">
        <f>'34adictcasaad'!J26</f>
        <v>3934</v>
      </c>
      <c r="W25" s="580">
        <f t="shared" si="11"/>
        <v>4.1108057555460347</v>
      </c>
      <c r="X25" s="573"/>
      <c r="Y25" s="582">
        <f>'34adictcasaad'!M26</f>
        <v>12327</v>
      </c>
      <c r="Z25" s="565">
        <f t="shared" si="12"/>
        <v>29.536360368994849</v>
      </c>
      <c r="AA25" s="566"/>
      <c r="AB25" s="567">
        <f t="shared" si="3"/>
        <v>16</v>
      </c>
      <c r="AC25" s="567">
        <v>15</v>
      </c>
      <c r="AD25" s="567">
        <f t="shared" si="13"/>
        <v>4</v>
      </c>
      <c r="AE25" s="568" t="str">
        <f t="shared" si="4"/>
        <v>Balears, Illes</v>
      </c>
      <c r="AF25" s="569">
        <f t="shared" si="5"/>
        <v>3.591436028914643</v>
      </c>
      <c r="AG25" s="396"/>
      <c r="AH25" s="567">
        <f t="shared" si="14"/>
        <v>19</v>
      </c>
      <c r="AI25" s="567">
        <v>15</v>
      </c>
      <c r="AJ25" s="567">
        <f t="shared" si="15"/>
        <v>4</v>
      </c>
      <c r="AK25" s="568" t="str">
        <f t="shared" si="16"/>
        <v>Balears, Illes</v>
      </c>
      <c r="AL25" s="569">
        <f t="shared" si="17"/>
        <v>1.2205043946472405</v>
      </c>
      <c r="AM25" s="396"/>
      <c r="AN25" s="567">
        <f t="shared" si="18"/>
        <v>18</v>
      </c>
      <c r="AO25" s="567">
        <v>15</v>
      </c>
      <c r="AP25" s="567">
        <f t="shared" si="19"/>
        <v>2</v>
      </c>
      <c r="AQ25" s="568" t="str">
        <f t="shared" si="20"/>
        <v>Aragón</v>
      </c>
      <c r="AR25" s="569">
        <f t="shared" si="21"/>
        <v>4.9728099983581515</v>
      </c>
      <c r="AS25" s="396"/>
      <c r="AT25" s="567">
        <f t="shared" si="22"/>
        <v>15</v>
      </c>
      <c r="AU25" s="567">
        <v>15</v>
      </c>
      <c r="AV25" s="567">
        <f t="shared" si="23"/>
        <v>15</v>
      </c>
      <c r="AW25" s="568" t="str">
        <f t="shared" si="24"/>
        <v>Navarra, Comunidad Foral de</v>
      </c>
      <c r="AX25" s="569">
        <f t="shared" si="25"/>
        <v>29.536360368994849</v>
      </c>
    </row>
    <row r="26" spans="1:50" s="329" customFormat="1" ht="18" customHeight="1" x14ac:dyDescent="0.25">
      <c r="B26" s="548" t="s">
        <v>45</v>
      </c>
      <c r="C26" s="573"/>
      <c r="D26" s="581">
        <f t="shared" si="6"/>
        <v>2216302</v>
      </c>
      <c r="E26" s="575">
        <f t="shared" si="0"/>
        <v>4.6090992225263738</v>
      </c>
      <c r="F26" s="573"/>
      <c r="G26" s="582">
        <f>'20pobl'!J27</f>
        <v>1696058</v>
      </c>
      <c r="H26" s="577">
        <f t="shared" si="7"/>
        <v>4.4170955022301532</v>
      </c>
      <c r="I26" s="573"/>
      <c r="J26" s="582">
        <f>'20pobl'!Q27</f>
        <v>361316</v>
      </c>
      <c r="K26" s="577">
        <f t="shared" si="8"/>
        <v>5.3010583161016225</v>
      </c>
      <c r="L26" s="573"/>
      <c r="M26" s="582">
        <f>'20pobl'!X27</f>
        <v>158928</v>
      </c>
      <c r="N26" s="577">
        <f t="shared" si="1"/>
        <v>5.5339860591798891</v>
      </c>
      <c r="O26" s="573"/>
      <c r="P26" s="583">
        <f t="shared" si="2"/>
        <v>116315</v>
      </c>
      <c r="Q26" s="579">
        <f t="shared" si="9"/>
        <v>5.2481566140354516</v>
      </c>
      <c r="R26" s="573"/>
      <c r="S26" s="582">
        <f>'34adictcasaad'!G27</f>
        <v>30698</v>
      </c>
      <c r="T26" s="580">
        <f t="shared" si="10"/>
        <v>1.8099616876309654</v>
      </c>
      <c r="U26" s="573"/>
      <c r="V26" s="582">
        <f>'34adictcasaad'!J27</f>
        <v>23371</v>
      </c>
      <c r="W26" s="580">
        <f t="shared" si="11"/>
        <v>6.4682992173056268</v>
      </c>
      <c r="X26" s="573"/>
      <c r="Y26" s="582">
        <f>'34adictcasaad'!M27</f>
        <v>62246</v>
      </c>
      <c r="Z26" s="565">
        <f t="shared" si="12"/>
        <v>39.166163294070273</v>
      </c>
      <c r="AA26" s="566"/>
      <c r="AB26" s="567">
        <f t="shared" si="3"/>
        <v>3</v>
      </c>
      <c r="AC26" s="567">
        <v>16</v>
      </c>
      <c r="AD26" s="567">
        <f t="shared" si="13"/>
        <v>15</v>
      </c>
      <c r="AE26" s="568" t="str">
        <f t="shared" si="4"/>
        <v>Navarra, Comunidad Foral de</v>
      </c>
      <c r="AF26" s="570">
        <f t="shared" si="5"/>
        <v>3.1846821045740938</v>
      </c>
      <c r="AG26" s="396"/>
      <c r="AH26" s="567">
        <f t="shared" si="14"/>
        <v>2</v>
      </c>
      <c r="AI26" s="567">
        <v>16</v>
      </c>
      <c r="AJ26" s="567">
        <f t="shared" si="15"/>
        <v>5</v>
      </c>
      <c r="AK26" s="568" t="str">
        <f t="shared" si="16"/>
        <v>Canarias</v>
      </c>
      <c r="AL26" s="569">
        <f t="shared" si="17"/>
        <v>1.1550154971149251</v>
      </c>
      <c r="AM26" s="396"/>
      <c r="AN26" s="567">
        <f t="shared" si="18"/>
        <v>8</v>
      </c>
      <c r="AO26" s="567">
        <v>16</v>
      </c>
      <c r="AP26" s="567">
        <f t="shared" si="19"/>
        <v>3</v>
      </c>
      <c r="AQ26" s="568" t="str">
        <f t="shared" si="20"/>
        <v>Asturias, Principado de</v>
      </c>
      <c r="AR26" s="569">
        <f t="shared" si="21"/>
        <v>4.6375431988907971</v>
      </c>
      <c r="AS26" s="396"/>
      <c r="AT26" s="567">
        <f t="shared" si="22"/>
        <v>7</v>
      </c>
      <c r="AU26" s="567">
        <v>16</v>
      </c>
      <c r="AV26" s="567">
        <f t="shared" si="23"/>
        <v>6</v>
      </c>
      <c r="AW26" s="568" t="str">
        <f t="shared" si="24"/>
        <v>Cantabria</v>
      </c>
      <c r="AX26" s="569">
        <f t="shared" si="25"/>
        <v>29.337725551895375</v>
      </c>
    </row>
    <row r="27" spans="1:50" s="329" customFormat="1" ht="18" customHeight="1" x14ac:dyDescent="0.25">
      <c r="B27" s="548" t="s">
        <v>46</v>
      </c>
      <c r="C27" s="573"/>
      <c r="D27" s="581">
        <f t="shared" si="6"/>
        <v>322282</v>
      </c>
      <c r="E27" s="584">
        <f t="shared" si="0"/>
        <v>0.67022892892495911</v>
      </c>
      <c r="F27" s="573"/>
      <c r="G27" s="582">
        <f>'20pobl'!J28</f>
        <v>252101</v>
      </c>
      <c r="H27" s="585">
        <f t="shared" si="7"/>
        <v>0.65655431194435798</v>
      </c>
      <c r="I27" s="573"/>
      <c r="J27" s="582">
        <f>'20pobl'!Q28</f>
        <v>48101</v>
      </c>
      <c r="K27" s="585">
        <f t="shared" si="8"/>
        <v>0.70571523559101768</v>
      </c>
      <c r="L27" s="573"/>
      <c r="M27" s="582">
        <f>'20pobl'!X28</f>
        <v>22080</v>
      </c>
      <c r="N27" s="585">
        <f t="shared" si="1"/>
        <v>0.7688413129636813</v>
      </c>
      <c r="O27" s="573"/>
      <c r="P27" s="583">
        <f t="shared" si="2"/>
        <v>14836</v>
      </c>
      <c r="Q27" s="586">
        <f t="shared" si="9"/>
        <v>4.6034218479468292</v>
      </c>
      <c r="R27" s="573"/>
      <c r="S27" s="582">
        <f>'34adictcasaad'!G28</f>
        <v>3461</v>
      </c>
      <c r="T27" s="587">
        <f t="shared" si="10"/>
        <v>1.372862463853773</v>
      </c>
      <c r="U27" s="573"/>
      <c r="V27" s="582">
        <f>'34adictcasaad'!J28</f>
        <v>2772</v>
      </c>
      <c r="W27" s="587">
        <f t="shared" si="11"/>
        <v>5.7628739527244752</v>
      </c>
      <c r="X27" s="573"/>
      <c r="Y27" s="582">
        <f>'34adictcasaad'!M28</f>
        <v>8603</v>
      </c>
      <c r="Z27" s="588">
        <f t="shared" si="12"/>
        <v>38.962862318840578</v>
      </c>
      <c r="AA27" s="566"/>
      <c r="AB27" s="567">
        <f t="shared" si="3"/>
        <v>4</v>
      </c>
      <c r="AC27" s="567">
        <v>17</v>
      </c>
      <c r="AD27" s="567">
        <f t="shared" si="13"/>
        <v>18</v>
      </c>
      <c r="AE27" s="568" t="str">
        <f t="shared" si="4"/>
        <v>Ceuta y Melilla</v>
      </c>
      <c r="AF27" s="569">
        <f t="shared" si="5"/>
        <v>3.1516805600878102</v>
      </c>
      <c r="AG27" s="396"/>
      <c r="AH27" s="567">
        <f t="shared" si="14"/>
        <v>8</v>
      </c>
      <c r="AI27" s="567">
        <v>17</v>
      </c>
      <c r="AJ27" s="567">
        <f t="shared" si="15"/>
        <v>13</v>
      </c>
      <c r="AK27" s="568" t="str">
        <f t="shared" si="16"/>
        <v>Madrid, Comunidad de</v>
      </c>
      <c r="AL27" s="569">
        <f t="shared" si="17"/>
        <v>1.0625356243527406</v>
      </c>
      <c r="AM27" s="396"/>
      <c r="AN27" s="567">
        <f t="shared" si="18"/>
        <v>11</v>
      </c>
      <c r="AO27" s="567">
        <v>17</v>
      </c>
      <c r="AP27" s="567">
        <f t="shared" si="19"/>
        <v>5</v>
      </c>
      <c r="AQ27" s="568" t="str">
        <f t="shared" si="20"/>
        <v>Canarias</v>
      </c>
      <c r="AR27" s="569">
        <f t="shared" si="21"/>
        <v>4.2304449063583336</v>
      </c>
      <c r="AS27" s="396"/>
      <c r="AT27" s="567">
        <f t="shared" si="22"/>
        <v>8</v>
      </c>
      <c r="AU27" s="567">
        <v>17</v>
      </c>
      <c r="AV27" s="567">
        <f t="shared" si="23"/>
        <v>3</v>
      </c>
      <c r="AW27" s="568" t="str">
        <f t="shared" si="24"/>
        <v>Asturias, Principado de</v>
      </c>
      <c r="AX27" s="569">
        <f t="shared" si="25"/>
        <v>27.029668744710523</v>
      </c>
    </row>
    <row r="28" spans="1:50" s="329" customFormat="1" ht="18" customHeight="1" x14ac:dyDescent="0.25">
      <c r="B28" s="548" t="s">
        <v>1</v>
      </c>
      <c r="C28" s="573"/>
      <c r="D28" s="581">
        <f t="shared" si="6"/>
        <v>168545</v>
      </c>
      <c r="E28" s="584">
        <f t="shared" si="0"/>
        <v>0.35051208204509476</v>
      </c>
      <c r="F28" s="573"/>
      <c r="G28" s="582">
        <f>'20pobl'!J29</f>
        <v>147939</v>
      </c>
      <c r="H28" s="585">
        <f t="shared" si="7"/>
        <v>0.38528204312849362</v>
      </c>
      <c r="I28" s="573"/>
      <c r="J28" s="582">
        <f>'20pobl'!Q29</f>
        <v>15743</v>
      </c>
      <c r="K28" s="585">
        <f t="shared" si="8"/>
        <v>0.23097388731854621</v>
      </c>
      <c r="L28" s="573"/>
      <c r="M28" s="582">
        <f>'20pobl'!X29</f>
        <v>4863</v>
      </c>
      <c r="N28" s="585">
        <f t="shared" si="1"/>
        <v>0.16933312069485426</v>
      </c>
      <c r="O28" s="573"/>
      <c r="P28" s="583">
        <f t="shared" si="2"/>
        <v>5312</v>
      </c>
      <c r="Q28" s="586">
        <f t="shared" si="9"/>
        <v>3.1516805600878102</v>
      </c>
      <c r="R28" s="573"/>
      <c r="S28" s="582">
        <f>'34adictcasaad'!G29</f>
        <v>2856</v>
      </c>
      <c r="T28" s="587">
        <f t="shared" si="10"/>
        <v>1.9305254192606411</v>
      </c>
      <c r="U28" s="573"/>
      <c r="V28" s="582">
        <f>'34adictcasaad'!J29</f>
        <v>960</v>
      </c>
      <c r="W28" s="587">
        <f t="shared" si="11"/>
        <v>6.0979482944800862</v>
      </c>
      <c r="X28" s="573"/>
      <c r="Y28" s="582">
        <f>'34adictcasaad'!M29</f>
        <v>1496</v>
      </c>
      <c r="Z28" s="588">
        <f t="shared" si="12"/>
        <v>30.762903557474811</v>
      </c>
      <c r="AA28" s="566"/>
      <c r="AB28" s="567">
        <f t="shared" si="3"/>
        <v>17</v>
      </c>
      <c r="AC28" s="567">
        <v>18</v>
      </c>
      <c r="AD28" s="567">
        <f t="shared" si="13"/>
        <v>12</v>
      </c>
      <c r="AE28" s="568" t="str">
        <f t="shared" si="4"/>
        <v>Galicia</v>
      </c>
      <c r="AF28" s="569">
        <f t="shared" si="5"/>
        <v>3.1249259101200848</v>
      </c>
      <c r="AG28" s="396"/>
      <c r="AH28" s="567">
        <f t="shared" si="14"/>
        <v>1</v>
      </c>
      <c r="AI28" s="567">
        <v>18</v>
      </c>
      <c r="AJ28" s="567">
        <f t="shared" si="15"/>
        <v>2</v>
      </c>
      <c r="AK28" s="568" t="str">
        <f t="shared" si="16"/>
        <v>Aragón</v>
      </c>
      <c r="AL28" s="569">
        <f t="shared" si="17"/>
        <v>0.9830125095883222</v>
      </c>
      <c r="AM28" s="396"/>
      <c r="AN28" s="567">
        <f t="shared" si="18"/>
        <v>10</v>
      </c>
      <c r="AO28" s="567">
        <v>18</v>
      </c>
      <c r="AP28" s="567">
        <f t="shared" si="19"/>
        <v>15</v>
      </c>
      <c r="AQ28" s="568" t="str">
        <f t="shared" si="20"/>
        <v>Navarra, Comunidad Foral de</v>
      </c>
      <c r="AR28" s="569">
        <f t="shared" si="21"/>
        <v>4.1108057555460347</v>
      </c>
      <c r="AS28" s="396"/>
      <c r="AT28" s="567">
        <f t="shared" si="22"/>
        <v>14</v>
      </c>
      <c r="AU28" s="567">
        <v>18</v>
      </c>
      <c r="AV28" s="567">
        <f t="shared" si="23"/>
        <v>5</v>
      </c>
      <c r="AW28" s="568" t="str">
        <f t="shared" si="24"/>
        <v>Canarias</v>
      </c>
      <c r="AX28" s="569">
        <f t="shared" si="25"/>
        <v>23.63835972919674</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2.5549295621902419</v>
      </c>
      <c r="AG29" s="396"/>
      <c r="AH29" s="396"/>
      <c r="AI29" s="396"/>
      <c r="AJ29" s="567">
        <f>MATCH(AI30,AH$11:AH$30,0)</f>
        <v>15</v>
      </c>
      <c r="AK29" s="568" t="str">
        <f t="shared" si="16"/>
        <v>Navarra, Comunidad Foral de</v>
      </c>
      <c r="AL29" s="569">
        <f t="shared" si="17"/>
        <v>0.96218401745957238</v>
      </c>
      <c r="AM29" s="396"/>
      <c r="AN29" s="396"/>
      <c r="AO29" s="396"/>
      <c r="AP29" s="567">
        <f>MATCH(AO30,AN$11:AN$30,0)</f>
        <v>12</v>
      </c>
      <c r="AQ29" s="568" t="str">
        <f t="shared" si="20"/>
        <v>Galicia</v>
      </c>
      <c r="AR29" s="569">
        <f>INDEX(W$11:W$30,AP29,1)</f>
        <v>3.1583663738809187</v>
      </c>
      <c r="AS29" s="396"/>
      <c r="AT29" s="396"/>
      <c r="AU29" s="396"/>
      <c r="AV29" s="567">
        <f>MATCH(AU30,AT$11:AT$30,0)</f>
        <v>12</v>
      </c>
      <c r="AW29" s="568" t="str">
        <f t="shared" si="24"/>
        <v>Galicia</v>
      </c>
      <c r="AX29" s="569">
        <f t="shared" si="25"/>
        <v>18.856556581069555</v>
      </c>
    </row>
    <row r="30" spans="1:50" s="329"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1999307</v>
      </c>
      <c r="Q30" s="545">
        <f>P30*100/D30</f>
        <v>4.1578288244524151</v>
      </c>
      <c r="R30" s="320"/>
      <c r="S30" s="549">
        <f>SUM(S11:S28)</f>
        <v>526111</v>
      </c>
      <c r="T30" s="546">
        <f>S30*100/G30</f>
        <v>1.3701668998193506</v>
      </c>
      <c r="U30" s="320"/>
      <c r="V30" s="549">
        <f>SUM(V11:V28)</f>
        <v>421392</v>
      </c>
      <c r="W30" s="546">
        <f>V30*100/J30</f>
        <v>6.1824651162381263</v>
      </c>
      <c r="X30" s="320"/>
      <c r="Y30" s="549">
        <f>SUM(Y11:Y28)</f>
        <v>1051804</v>
      </c>
      <c r="Z30" s="551">
        <f>Y30*100/M30</f>
        <v>36.62456378353496</v>
      </c>
      <c r="AA30" s="566"/>
      <c r="AB30" s="567">
        <f>_xlfn.RANK.EQ(Q30,Q$11:Q$30,0)</f>
        <v>8</v>
      </c>
      <c r="AC30" s="567">
        <v>19</v>
      </c>
      <c r="AD30" s="396"/>
      <c r="AE30" s="396"/>
      <c r="AF30" s="589"/>
      <c r="AG30" s="396"/>
      <c r="AH30" s="567">
        <f t="shared" si="14"/>
        <v>9</v>
      </c>
      <c r="AI30" s="567">
        <v>19</v>
      </c>
      <c r="AJ30" s="396"/>
      <c r="AK30" s="396"/>
      <c r="AL30" s="589"/>
      <c r="AM30" s="396"/>
      <c r="AN30" s="567">
        <f t="shared" si="18"/>
        <v>9</v>
      </c>
      <c r="AO30" s="567">
        <v>19</v>
      </c>
      <c r="AP30" s="396"/>
      <c r="AQ30" s="396"/>
      <c r="AR30" s="589"/>
      <c r="AS30" s="396"/>
      <c r="AT30" s="567">
        <f t="shared" si="22"/>
        <v>10</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57" t="s">
        <v>171</v>
      </c>
      <c r="C33" s="1457"/>
      <c r="D33" s="1457"/>
      <c r="E33" s="1457"/>
      <c r="F33" s="1457"/>
      <c r="G33" s="1457"/>
      <c r="H33" s="1457"/>
      <c r="I33" s="1457"/>
      <c r="J33" s="1457"/>
      <c r="K33" s="1457"/>
      <c r="L33" s="1457"/>
      <c r="M33" s="1457"/>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58"/>
      <c r="C34" s="1458"/>
      <c r="D34" s="1458"/>
      <c r="E34" s="1458"/>
      <c r="F34" s="1458"/>
      <c r="G34" s="1458"/>
      <c r="H34" s="1458"/>
      <c r="I34" s="1458"/>
      <c r="J34" s="1458"/>
      <c r="K34" s="1458"/>
      <c r="L34" s="1458"/>
      <c r="M34" s="1458"/>
      <c r="N34" s="1458"/>
      <c r="O34" s="1458"/>
      <c r="P34" s="1458"/>
    </row>
    <row r="35" spans="2:50" s="329" customFormat="1" ht="4.5" customHeight="1" x14ac:dyDescent="0.2">
      <c r="B35" s="1407"/>
      <c r="C35" s="1407"/>
      <c r="D35" s="1407"/>
      <c r="E35" s="1407"/>
      <c r="F35" s="1407"/>
      <c r="G35" s="1407"/>
      <c r="H35" s="1407"/>
      <c r="I35" s="1407"/>
      <c r="J35" s="1407"/>
      <c r="K35" s="1407"/>
      <c r="L35" s="1407"/>
      <c r="M35" s="1407"/>
      <c r="N35" s="1407"/>
      <c r="O35" s="1407"/>
      <c r="P35" s="1407"/>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53"/>
  <sheetViews>
    <sheetView topLeftCell="A13"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4.7109375" style="396" bestFit="1" customWidth="1"/>
    <col min="28" max="28" width="8.140625" style="396" bestFit="1" customWidth="1"/>
    <col min="29" max="29" width="8.42578125" style="396" bestFit="1" customWidth="1"/>
    <col min="30" max="30" width="4.28515625" style="396"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342"/>
      <c r="AB1" s="342"/>
      <c r="AC1" s="342"/>
      <c r="AD1" s="342"/>
    </row>
    <row r="2" spans="1:34" s="343" customFormat="1" x14ac:dyDescent="0.25">
      <c r="B2" s="1379"/>
      <c r="C2" s="1379"/>
      <c r="X2" s="599"/>
      <c r="Y2" s="599"/>
      <c r="Z2" s="599"/>
      <c r="AA2" s="556"/>
      <c r="AB2" s="556"/>
      <c r="AC2" s="556"/>
      <c r="AD2" s="556"/>
    </row>
    <row r="3" spans="1:34" s="345" customFormat="1" ht="32.25" customHeight="1" x14ac:dyDescent="0.2">
      <c r="B3" s="1380"/>
      <c r="C3" s="1380"/>
      <c r="X3" s="599"/>
      <c r="Y3" s="599"/>
      <c r="Z3" s="599"/>
      <c r="AA3" s="556"/>
      <c r="AB3" s="556"/>
      <c r="AC3" s="556"/>
      <c r="AD3" s="556"/>
    </row>
    <row r="4" spans="1:34" s="492" customFormat="1" ht="19.5" customHeight="1" x14ac:dyDescent="0.2">
      <c r="A4" s="1476" t="s">
        <v>472</v>
      </c>
      <c r="B4" s="1476"/>
      <c r="C4" s="1476"/>
      <c r="D4" s="1476"/>
      <c r="E4" s="1476"/>
      <c r="F4" s="1476"/>
      <c r="G4" s="1476"/>
      <c r="H4" s="1476"/>
      <c r="I4" s="1476"/>
      <c r="J4" s="1476"/>
      <c r="K4" s="1476"/>
      <c r="L4" s="1476"/>
      <c r="M4" s="1476"/>
      <c r="N4" s="1476"/>
      <c r="O4" s="1476"/>
      <c r="P4" s="1476"/>
      <c r="Q4" s="1476"/>
      <c r="R4" s="1476"/>
      <c r="S4" s="1476"/>
      <c r="T4" s="1476"/>
      <c r="U4" s="1476"/>
      <c r="V4" s="1476"/>
      <c r="AA4" s="556"/>
      <c r="AB4" s="556"/>
      <c r="AC4" s="556"/>
      <c r="AD4" s="556"/>
    </row>
    <row r="5" spans="1:34" s="492" customFormat="1" ht="15.75"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1418"/>
      <c r="V5" s="1418"/>
      <c r="AA5" s="556"/>
      <c r="AB5" s="556"/>
      <c r="AC5" s="556"/>
      <c r="AD5" s="556"/>
    </row>
    <row r="6" spans="1:34" s="492" customFormat="1" ht="6" customHeight="1" x14ac:dyDescent="0.2">
      <c r="AA6" s="556"/>
      <c r="AB6" s="556"/>
      <c r="AC6" s="556"/>
      <c r="AD6" s="556"/>
    </row>
    <row r="7" spans="1:34" s="437" customFormat="1" ht="7.5" customHeight="1" x14ac:dyDescent="0.2">
      <c r="A7" s="488"/>
      <c r="B7" s="1383" t="s">
        <v>12</v>
      </c>
      <c r="D7" s="1419" t="s">
        <v>244</v>
      </c>
      <c r="E7" s="593"/>
      <c r="F7" s="1474"/>
      <c r="G7" s="1474"/>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
      <c r="A8" s="488"/>
      <c r="B8" s="1384"/>
      <c r="D8" s="1473"/>
      <c r="F8" s="1419" t="s">
        <v>383</v>
      </c>
      <c r="G8" s="1420"/>
      <c r="I8" s="1419" t="s">
        <v>384</v>
      </c>
      <c r="J8" s="1421"/>
      <c r="K8" s="1464" t="s">
        <v>372</v>
      </c>
      <c r="L8" s="1465"/>
      <c r="M8" s="1465"/>
      <c r="N8" s="1465"/>
      <c r="O8" s="1465"/>
      <c r="P8" s="1465"/>
      <c r="Q8" s="1465"/>
      <c r="R8" s="1465"/>
      <c r="S8" s="1465"/>
      <c r="T8" s="1465"/>
      <c r="U8" s="1465"/>
      <c r="V8" s="1466"/>
      <c r="AA8" s="513"/>
      <c r="AB8" s="513"/>
      <c r="AC8" s="513"/>
      <c r="AD8" s="513"/>
    </row>
    <row r="9" spans="1:34" s="437" customFormat="1" ht="25.5" customHeight="1" x14ac:dyDescent="0.2">
      <c r="A9" s="488"/>
      <c r="B9" s="1384"/>
      <c r="D9" s="1439"/>
      <c r="E9" s="491"/>
      <c r="F9" s="1462"/>
      <c r="G9" s="1475"/>
      <c r="I9" s="1462"/>
      <c r="J9" s="1463"/>
      <c r="K9" s="1459" t="s">
        <v>373</v>
      </c>
      <c r="L9" s="1460"/>
      <c r="M9" s="1459" t="s">
        <v>374</v>
      </c>
      <c r="N9" s="1461"/>
      <c r="O9" s="1459" t="s">
        <v>375</v>
      </c>
      <c r="P9" s="1460"/>
      <c r="Q9" s="1468" t="s">
        <v>376</v>
      </c>
      <c r="R9" s="1468"/>
      <c r="S9" s="1469" t="s">
        <v>377</v>
      </c>
      <c r="T9" s="1470"/>
      <c r="U9" s="1471" t="s">
        <v>378</v>
      </c>
      <c r="V9" s="1472"/>
      <c r="AA9" s="513"/>
      <c r="AB9" s="513"/>
      <c r="AC9" s="513"/>
      <c r="AD9" s="513"/>
    </row>
    <row r="10" spans="1:34" s="437" customFormat="1" ht="38.25" x14ac:dyDescent="0.2">
      <c r="A10" s="488"/>
      <c r="B10" s="1385"/>
      <c r="D10" s="600" t="s">
        <v>9</v>
      </c>
      <c r="E10" s="493"/>
      <c r="F10" s="455" t="s">
        <v>9</v>
      </c>
      <c r="G10" s="401" t="s">
        <v>273</v>
      </c>
      <c r="H10" s="494"/>
      <c r="I10" s="400" t="s">
        <v>9</v>
      </c>
      <c r="J10" s="406" t="s">
        <v>273</v>
      </c>
      <c r="K10" s="601" t="s">
        <v>9</v>
      </c>
      <c r="L10" s="403" t="s">
        <v>379</v>
      </c>
      <c r="M10" s="405" t="s">
        <v>9</v>
      </c>
      <c r="N10" s="403" t="s">
        <v>379</v>
      </c>
      <c r="O10" s="407" t="s">
        <v>9</v>
      </c>
      <c r="P10" s="403" t="s">
        <v>379</v>
      </c>
      <c r="Q10" s="406" t="s">
        <v>9</v>
      </c>
      <c r="R10" s="737" t="s">
        <v>379</v>
      </c>
      <c r="S10" s="406" t="s">
        <v>9</v>
      </c>
      <c r="T10" s="738" t="s">
        <v>379</v>
      </c>
      <c r="U10" s="407" t="s">
        <v>9</v>
      </c>
      <c r="V10" s="737" t="s">
        <v>379</v>
      </c>
      <c r="AA10" s="568" t="s">
        <v>208</v>
      </c>
      <c r="AB10" s="602" t="s">
        <v>385</v>
      </c>
      <c r="AC10" s="603" t="s">
        <v>386</v>
      </c>
      <c r="AD10" s="513"/>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25">
      <c r="A12" s="330"/>
      <c r="B12" s="349" t="s">
        <v>8</v>
      </c>
      <c r="C12" s="350"/>
      <c r="D12" s="605">
        <v>383373</v>
      </c>
      <c r="E12" s="350"/>
      <c r="F12" s="355">
        <v>191</v>
      </c>
      <c r="G12" s="358">
        <v>4.9820931573167651E-2</v>
      </c>
      <c r="H12" s="350"/>
      <c r="I12" s="355">
        <v>2841</v>
      </c>
      <c r="J12" s="358">
        <v>0.74105375182915856</v>
      </c>
      <c r="K12" s="355">
        <v>2542</v>
      </c>
      <c r="L12" s="358">
        <v>89.475536782822957</v>
      </c>
      <c r="M12" s="355">
        <v>39</v>
      </c>
      <c r="N12" s="358">
        <v>1.3727560718057021</v>
      </c>
      <c r="O12" s="355">
        <v>3</v>
      </c>
      <c r="P12" s="358">
        <v>0.10559662090813093</v>
      </c>
      <c r="Q12" s="355">
        <v>183</v>
      </c>
      <c r="R12" s="358">
        <v>6.4413938753959874</v>
      </c>
      <c r="S12" s="355">
        <v>16</v>
      </c>
      <c r="T12" s="358">
        <v>0.56318197817669835</v>
      </c>
      <c r="U12" s="355">
        <v>58</v>
      </c>
      <c r="V12" s="358">
        <v>2.0415346708905315</v>
      </c>
      <c r="X12" s="606"/>
      <c r="Y12" s="606"/>
      <c r="Z12" s="606"/>
      <c r="AA12" s="604">
        <v>44316</v>
      </c>
      <c r="AB12" s="602">
        <v>26707</v>
      </c>
      <c r="AC12" s="602">
        <v>18034</v>
      </c>
      <c r="AD12" s="567"/>
      <c r="AE12" s="360"/>
      <c r="AF12" s="360"/>
      <c r="AG12" s="361"/>
      <c r="AH12" s="607"/>
    </row>
    <row r="13" spans="1:34" s="331" customFormat="1" x14ac:dyDescent="0.25">
      <c r="A13" s="330"/>
      <c r="B13" s="363" t="s">
        <v>7</v>
      </c>
      <c r="C13" s="350"/>
      <c r="D13" s="608">
        <v>51740</v>
      </c>
      <c r="E13" s="350"/>
      <c r="F13" s="368">
        <v>1506</v>
      </c>
      <c r="G13" s="372">
        <v>2.9107073830691923</v>
      </c>
      <c r="H13" s="350"/>
      <c r="I13" s="368">
        <v>579</v>
      </c>
      <c r="J13" s="372">
        <v>1.1190568225744106</v>
      </c>
      <c r="K13" s="368">
        <v>566</v>
      </c>
      <c r="L13" s="372">
        <v>97.754749568221072</v>
      </c>
      <c r="M13" s="368">
        <v>9</v>
      </c>
      <c r="N13" s="372">
        <v>1.5544041450777202</v>
      </c>
      <c r="O13" s="368">
        <v>0</v>
      </c>
      <c r="P13" s="372">
        <v>0</v>
      </c>
      <c r="Q13" s="368">
        <v>1</v>
      </c>
      <c r="R13" s="372">
        <v>0.17271157167530224</v>
      </c>
      <c r="S13" s="368">
        <v>0</v>
      </c>
      <c r="T13" s="372">
        <v>0</v>
      </c>
      <c r="U13" s="368">
        <v>3</v>
      </c>
      <c r="V13" s="372">
        <v>0.5181347150259068</v>
      </c>
      <c r="X13" s="606"/>
      <c r="Y13" s="606"/>
      <c r="Z13" s="606"/>
      <c r="AA13" s="604">
        <v>44347</v>
      </c>
      <c r="AB13" s="602">
        <v>28175</v>
      </c>
      <c r="AC13" s="602">
        <v>15503</v>
      </c>
      <c r="AD13" s="567"/>
      <c r="AE13" s="360"/>
      <c r="AF13" s="360"/>
      <c r="AG13" s="361"/>
      <c r="AH13" s="607"/>
    </row>
    <row r="14" spans="1:34" s="331" customFormat="1" x14ac:dyDescent="0.25">
      <c r="A14" s="330"/>
      <c r="B14" s="363" t="s">
        <v>37</v>
      </c>
      <c r="C14" s="350"/>
      <c r="D14" s="608">
        <v>41245</v>
      </c>
      <c r="E14" s="350"/>
      <c r="F14" s="368">
        <v>560</v>
      </c>
      <c r="G14" s="372">
        <v>1.3577403321614743</v>
      </c>
      <c r="H14" s="350"/>
      <c r="I14" s="368">
        <v>435</v>
      </c>
      <c r="J14" s="372">
        <v>1.0546732937325736</v>
      </c>
      <c r="K14" s="368">
        <v>389</v>
      </c>
      <c r="L14" s="372">
        <v>89.425287356321832</v>
      </c>
      <c r="M14" s="368">
        <v>9</v>
      </c>
      <c r="N14" s="372">
        <v>2.0689655172413794</v>
      </c>
      <c r="O14" s="368">
        <v>12</v>
      </c>
      <c r="P14" s="372">
        <v>2.7586206896551726</v>
      </c>
      <c r="Q14" s="368">
        <v>0</v>
      </c>
      <c r="R14" s="372">
        <v>0</v>
      </c>
      <c r="S14" s="368">
        <v>5</v>
      </c>
      <c r="T14" s="372">
        <v>1.1494252873563218</v>
      </c>
      <c r="U14" s="368">
        <v>20</v>
      </c>
      <c r="V14" s="372">
        <v>4.5977011494252871</v>
      </c>
      <c r="X14" s="606"/>
      <c r="Y14" s="606"/>
      <c r="Z14" s="606"/>
      <c r="AA14" s="604">
        <v>44377</v>
      </c>
      <c r="AB14" s="602">
        <v>28047</v>
      </c>
      <c r="AC14" s="602">
        <v>18622</v>
      </c>
      <c r="AD14" s="567"/>
      <c r="AE14" s="360"/>
      <c r="AF14" s="360"/>
      <c r="AG14" s="361"/>
      <c r="AH14" s="607"/>
    </row>
    <row r="15" spans="1:34" s="331" customFormat="1" x14ac:dyDescent="0.25">
      <c r="A15" s="330"/>
      <c r="B15" s="363" t="s">
        <v>38</v>
      </c>
      <c r="C15" s="350"/>
      <c r="D15" s="608">
        <v>43453</v>
      </c>
      <c r="E15" s="350"/>
      <c r="F15" s="368">
        <v>670</v>
      </c>
      <c r="G15" s="372">
        <v>1.5418958414839021</v>
      </c>
      <c r="H15" s="350"/>
      <c r="I15" s="368">
        <v>427</v>
      </c>
      <c r="J15" s="372">
        <v>0.98267093181138243</v>
      </c>
      <c r="K15" s="368">
        <v>415</v>
      </c>
      <c r="L15" s="372">
        <v>97.189695550351288</v>
      </c>
      <c r="M15" s="368">
        <v>11</v>
      </c>
      <c r="N15" s="372">
        <v>2.5761124121779861</v>
      </c>
      <c r="O15" s="368">
        <v>0</v>
      </c>
      <c r="P15" s="372">
        <v>0</v>
      </c>
      <c r="Q15" s="368">
        <v>0</v>
      </c>
      <c r="R15" s="372">
        <v>0</v>
      </c>
      <c r="S15" s="368">
        <v>1</v>
      </c>
      <c r="T15" s="372">
        <v>0.23419203747072601</v>
      </c>
      <c r="U15" s="368">
        <v>0</v>
      </c>
      <c r="V15" s="372">
        <v>0</v>
      </c>
      <c r="X15" s="606"/>
      <c r="Y15" s="606"/>
      <c r="Z15" s="606"/>
      <c r="AA15" s="604">
        <v>44408</v>
      </c>
      <c r="AB15" s="602">
        <v>26363</v>
      </c>
      <c r="AC15" s="602">
        <v>16904</v>
      </c>
      <c r="AD15" s="567"/>
      <c r="AE15" s="360"/>
      <c r="AF15" s="360"/>
      <c r="AG15" s="361"/>
      <c r="AH15" s="607"/>
    </row>
    <row r="16" spans="1:34" s="331" customFormat="1" x14ac:dyDescent="0.25">
      <c r="A16" s="330"/>
      <c r="B16" s="363" t="s">
        <v>6</v>
      </c>
      <c r="C16" s="350"/>
      <c r="D16" s="608">
        <v>56541</v>
      </c>
      <c r="E16" s="350"/>
      <c r="F16" s="368">
        <v>757</v>
      </c>
      <c r="G16" s="372">
        <v>1.3388514529279638</v>
      </c>
      <c r="H16" s="350"/>
      <c r="I16" s="368">
        <v>429</v>
      </c>
      <c r="J16" s="372">
        <v>0.75874144426168622</v>
      </c>
      <c r="K16" s="368">
        <v>415</v>
      </c>
      <c r="L16" s="372">
        <v>96.736596736596738</v>
      </c>
      <c r="M16" s="368">
        <v>5</v>
      </c>
      <c r="N16" s="372">
        <v>1.1655011655011656</v>
      </c>
      <c r="O16" s="368">
        <v>0</v>
      </c>
      <c r="P16" s="372">
        <v>0</v>
      </c>
      <c r="Q16" s="368">
        <v>3</v>
      </c>
      <c r="R16" s="372">
        <v>0.69930069930069927</v>
      </c>
      <c r="S16" s="368">
        <v>0</v>
      </c>
      <c r="T16" s="372">
        <v>0</v>
      </c>
      <c r="U16" s="368">
        <v>6</v>
      </c>
      <c r="V16" s="372">
        <v>1.3986013986013985</v>
      </c>
      <c r="X16" s="606"/>
      <c r="Y16" s="606"/>
      <c r="Z16" s="606"/>
      <c r="AA16" s="604">
        <v>44439</v>
      </c>
      <c r="AB16" s="602">
        <v>16420</v>
      </c>
      <c r="AC16" s="602">
        <v>20385</v>
      </c>
      <c r="AD16" s="567"/>
      <c r="AE16" s="360"/>
      <c r="AF16" s="360"/>
      <c r="AG16" s="361"/>
      <c r="AH16" s="607"/>
    </row>
    <row r="17" spans="1:34" s="331" customFormat="1" x14ac:dyDescent="0.25">
      <c r="A17" s="330"/>
      <c r="B17" s="363" t="s">
        <v>5</v>
      </c>
      <c r="C17" s="350"/>
      <c r="D17" s="609">
        <v>23356</v>
      </c>
      <c r="E17" s="350"/>
      <c r="F17" s="377">
        <v>224</v>
      </c>
      <c r="G17" s="372">
        <v>0.95906833361877031</v>
      </c>
      <c r="H17" s="350"/>
      <c r="I17" s="377">
        <v>168</v>
      </c>
      <c r="J17" s="372">
        <v>0.71930125021407776</v>
      </c>
      <c r="K17" s="377">
        <v>168</v>
      </c>
      <c r="L17" s="372">
        <v>100</v>
      </c>
      <c r="M17" s="377">
        <v>0</v>
      </c>
      <c r="N17" s="372">
        <v>0</v>
      </c>
      <c r="O17" s="377">
        <v>0</v>
      </c>
      <c r="P17" s="372">
        <v>0</v>
      </c>
      <c r="Q17" s="377">
        <v>0</v>
      </c>
      <c r="R17" s="372">
        <v>0</v>
      </c>
      <c r="S17" s="377">
        <v>0</v>
      </c>
      <c r="T17" s="372">
        <v>0</v>
      </c>
      <c r="U17" s="377">
        <v>0</v>
      </c>
      <c r="V17" s="372">
        <v>0</v>
      </c>
      <c r="X17" s="606"/>
      <c r="Y17" s="606"/>
      <c r="Z17" s="606"/>
      <c r="AA17" s="604">
        <v>44469</v>
      </c>
      <c r="AB17" s="602">
        <v>22330</v>
      </c>
      <c r="AC17" s="602">
        <v>19468</v>
      </c>
      <c r="AD17" s="567"/>
      <c r="AE17" s="360"/>
      <c r="AF17" s="360"/>
      <c r="AG17" s="361"/>
      <c r="AH17" s="607"/>
    </row>
    <row r="18" spans="1:34" s="331" customFormat="1" x14ac:dyDescent="0.25">
      <c r="A18" s="330"/>
      <c r="B18" s="363" t="s">
        <v>4</v>
      </c>
      <c r="C18" s="350"/>
      <c r="D18" s="608">
        <v>154327</v>
      </c>
      <c r="E18" s="350"/>
      <c r="F18" s="368">
        <v>1858</v>
      </c>
      <c r="G18" s="372">
        <v>1.2039370946107939</v>
      </c>
      <c r="H18" s="350"/>
      <c r="I18" s="368">
        <v>1548</v>
      </c>
      <c r="J18" s="372">
        <v>1.0030649205906939</v>
      </c>
      <c r="K18" s="368">
        <v>1480</v>
      </c>
      <c r="L18" s="372">
        <v>95.607235142118867</v>
      </c>
      <c r="M18" s="368">
        <v>35</v>
      </c>
      <c r="N18" s="372">
        <v>2.260981912144703</v>
      </c>
      <c r="O18" s="368">
        <v>0</v>
      </c>
      <c r="P18" s="372">
        <v>0</v>
      </c>
      <c r="Q18" s="368">
        <v>1</v>
      </c>
      <c r="R18" s="372">
        <v>6.4599483204134375E-2</v>
      </c>
      <c r="S18" s="368">
        <v>1</v>
      </c>
      <c r="T18" s="372">
        <v>6.4599483204134375E-2</v>
      </c>
      <c r="U18" s="368">
        <v>31</v>
      </c>
      <c r="V18" s="372">
        <v>2.0025839793281652</v>
      </c>
      <c r="X18" s="606"/>
      <c r="Y18" s="606"/>
      <c r="Z18" s="606"/>
      <c r="AA18" s="604">
        <v>44500</v>
      </c>
      <c r="AB18" s="602">
        <v>29317</v>
      </c>
      <c r="AC18" s="602">
        <v>17136</v>
      </c>
      <c r="AD18" s="567"/>
      <c r="AE18" s="360"/>
      <c r="AF18" s="360"/>
      <c r="AG18" s="361"/>
      <c r="AH18" s="607"/>
    </row>
    <row r="19" spans="1:34" s="331" customFormat="1" x14ac:dyDescent="0.25">
      <c r="A19" s="330"/>
      <c r="B19" s="363" t="s">
        <v>40</v>
      </c>
      <c r="C19" s="350"/>
      <c r="D19" s="608">
        <v>95924</v>
      </c>
      <c r="E19" s="350"/>
      <c r="F19" s="368">
        <v>1310</v>
      </c>
      <c r="G19" s="372">
        <v>1.3656644843834702</v>
      </c>
      <c r="H19" s="350"/>
      <c r="I19" s="368">
        <v>1029</v>
      </c>
      <c r="J19" s="372">
        <v>1.0727242400233519</v>
      </c>
      <c r="K19" s="368">
        <v>895</v>
      </c>
      <c r="L19" s="372">
        <v>86.977648202137999</v>
      </c>
      <c r="M19" s="368">
        <v>23</v>
      </c>
      <c r="N19" s="372">
        <v>2.2351797862001943</v>
      </c>
      <c r="O19" s="368">
        <v>2</v>
      </c>
      <c r="P19" s="372">
        <v>0.1943634596695821</v>
      </c>
      <c r="Q19" s="368">
        <v>54</v>
      </c>
      <c r="R19" s="372">
        <v>5.2478134110787176</v>
      </c>
      <c r="S19" s="368">
        <v>0</v>
      </c>
      <c r="T19" s="372">
        <v>0</v>
      </c>
      <c r="U19" s="368">
        <v>55</v>
      </c>
      <c r="V19" s="372">
        <v>5.3449951409135084</v>
      </c>
      <c r="X19" s="606"/>
      <c r="Y19" s="606"/>
      <c r="Z19" s="606"/>
      <c r="AA19" s="604">
        <v>44530</v>
      </c>
      <c r="AB19" s="602">
        <v>28155</v>
      </c>
      <c r="AC19" s="602">
        <v>19590</v>
      </c>
      <c r="AD19" s="567"/>
      <c r="AE19" s="360"/>
      <c r="AF19" s="360"/>
      <c r="AG19" s="361"/>
      <c r="AH19" s="607"/>
    </row>
    <row r="20" spans="1:34" s="331" customFormat="1" x14ac:dyDescent="0.25">
      <c r="A20" s="330"/>
      <c r="B20" s="363" t="s">
        <v>41</v>
      </c>
      <c r="C20" s="350"/>
      <c r="D20" s="608">
        <v>342826</v>
      </c>
      <c r="E20" s="350"/>
      <c r="F20" s="368">
        <v>4146</v>
      </c>
      <c r="G20" s="372">
        <v>1.2093598501863918</v>
      </c>
      <c r="H20" s="350"/>
      <c r="I20" s="368">
        <v>3489</v>
      </c>
      <c r="J20" s="372">
        <v>1.0177174426677089</v>
      </c>
      <c r="K20" s="368">
        <v>2733</v>
      </c>
      <c r="L20" s="372">
        <v>78.331900257953563</v>
      </c>
      <c r="M20" s="368">
        <v>37</v>
      </c>
      <c r="N20" s="372">
        <v>1.0604757810260819</v>
      </c>
      <c r="O20" s="368">
        <v>395</v>
      </c>
      <c r="P20" s="372">
        <v>11.321295500143307</v>
      </c>
      <c r="Q20" s="368">
        <v>1</v>
      </c>
      <c r="R20" s="372">
        <v>2.8661507595299514E-2</v>
      </c>
      <c r="S20" s="368">
        <v>86</v>
      </c>
      <c r="T20" s="372">
        <v>2.4648896531957583</v>
      </c>
      <c r="U20" s="368">
        <v>237</v>
      </c>
      <c r="V20" s="372">
        <v>6.7927773000859855</v>
      </c>
      <c r="X20" s="606"/>
      <c r="Y20" s="606"/>
      <c r="Z20" s="606"/>
      <c r="AA20" s="604">
        <v>44561</v>
      </c>
      <c r="AB20" s="602">
        <v>24865</v>
      </c>
      <c r="AC20" s="602">
        <v>26807</v>
      </c>
      <c r="AD20" s="567"/>
      <c r="AE20" s="360"/>
      <c r="AF20" s="360"/>
      <c r="AG20" s="361"/>
      <c r="AH20" s="607"/>
    </row>
    <row r="21" spans="1:34" s="331" customFormat="1" x14ac:dyDescent="0.25">
      <c r="A21" s="330"/>
      <c r="B21" s="363" t="s">
        <v>3</v>
      </c>
      <c r="C21" s="350"/>
      <c r="D21" s="608">
        <v>196819</v>
      </c>
      <c r="E21" s="350"/>
      <c r="F21" s="368">
        <v>2355</v>
      </c>
      <c r="G21" s="372">
        <v>1.1965308227356097</v>
      </c>
      <c r="H21" s="350"/>
      <c r="I21" s="368">
        <v>1872</v>
      </c>
      <c r="J21" s="372">
        <v>0.95112768584333829</v>
      </c>
      <c r="K21" s="368">
        <v>1780</v>
      </c>
      <c r="L21" s="372">
        <v>95.085470085470078</v>
      </c>
      <c r="M21" s="368">
        <v>28</v>
      </c>
      <c r="N21" s="372">
        <v>1.4957264957264957</v>
      </c>
      <c r="O21" s="368">
        <v>0</v>
      </c>
      <c r="P21" s="372">
        <v>0</v>
      </c>
      <c r="Q21" s="368">
        <v>35</v>
      </c>
      <c r="R21" s="372">
        <v>1.8696581196581197</v>
      </c>
      <c r="S21" s="368">
        <v>20</v>
      </c>
      <c r="T21" s="372">
        <v>1.0683760683760684</v>
      </c>
      <c r="U21" s="368">
        <v>9</v>
      </c>
      <c r="V21" s="372">
        <v>0.48076923076923078</v>
      </c>
      <c r="X21" s="606"/>
      <c r="Y21" s="606"/>
      <c r="Z21" s="606"/>
      <c r="AA21" s="604">
        <v>44592</v>
      </c>
      <c r="AB21" s="602">
        <v>20377</v>
      </c>
      <c r="AC21" s="602">
        <v>22366</v>
      </c>
      <c r="AD21" s="567"/>
      <c r="AE21" s="360"/>
      <c r="AF21" s="360"/>
      <c r="AG21" s="361"/>
      <c r="AH21" s="607"/>
    </row>
    <row r="22" spans="1:34" s="331" customFormat="1" x14ac:dyDescent="0.25">
      <c r="A22" s="330"/>
      <c r="B22" s="363" t="s">
        <v>2</v>
      </c>
      <c r="C22" s="350"/>
      <c r="D22" s="608">
        <v>56581</v>
      </c>
      <c r="E22" s="350"/>
      <c r="F22" s="368">
        <v>555</v>
      </c>
      <c r="G22" s="372">
        <v>0.98089464661282066</v>
      </c>
      <c r="H22" s="350"/>
      <c r="I22" s="368">
        <v>437</v>
      </c>
      <c r="J22" s="372">
        <v>0.77234407309874331</v>
      </c>
      <c r="K22" s="368">
        <v>385</v>
      </c>
      <c r="L22" s="372">
        <v>88.100686498855836</v>
      </c>
      <c r="M22" s="368">
        <v>14</v>
      </c>
      <c r="N22" s="372">
        <v>3.2036613272311212</v>
      </c>
      <c r="O22" s="368">
        <v>0</v>
      </c>
      <c r="P22" s="372">
        <v>0</v>
      </c>
      <c r="Q22" s="368">
        <v>6</v>
      </c>
      <c r="R22" s="372">
        <v>1.3729977116704806</v>
      </c>
      <c r="S22" s="368">
        <v>0</v>
      </c>
      <c r="T22" s="372">
        <v>0</v>
      </c>
      <c r="U22" s="368">
        <v>32</v>
      </c>
      <c r="V22" s="372">
        <v>7.3226544622425633</v>
      </c>
      <c r="X22" s="606"/>
      <c r="Y22" s="606"/>
      <c r="Z22" s="606"/>
      <c r="AA22" s="604">
        <v>44620</v>
      </c>
      <c r="AB22" s="602">
        <v>25448</v>
      </c>
      <c r="AC22" s="602">
        <v>23602</v>
      </c>
      <c r="AD22" s="567"/>
      <c r="AE22" s="360"/>
      <c r="AF22" s="360"/>
      <c r="AG22" s="361"/>
      <c r="AH22" s="607"/>
    </row>
    <row r="23" spans="1:34" s="331" customFormat="1" x14ac:dyDescent="0.25">
      <c r="A23" s="330"/>
      <c r="B23" s="363" t="s">
        <v>35</v>
      </c>
      <c r="C23" s="350"/>
      <c r="D23" s="608">
        <v>84355</v>
      </c>
      <c r="E23" s="350"/>
      <c r="F23" s="368">
        <v>935</v>
      </c>
      <c r="G23" s="372">
        <v>1.1084108825795744</v>
      </c>
      <c r="H23" s="350"/>
      <c r="I23" s="368">
        <v>826</v>
      </c>
      <c r="J23" s="372">
        <v>0.97919506846067206</v>
      </c>
      <c r="K23" s="368">
        <v>795</v>
      </c>
      <c r="L23" s="372">
        <v>96.246973365617436</v>
      </c>
      <c r="M23" s="368">
        <v>16</v>
      </c>
      <c r="N23" s="372">
        <v>1.937046004842615</v>
      </c>
      <c r="O23" s="368">
        <v>0</v>
      </c>
      <c r="P23" s="372">
        <v>0</v>
      </c>
      <c r="Q23" s="368">
        <v>15</v>
      </c>
      <c r="R23" s="372">
        <v>1.8159806295399514</v>
      </c>
      <c r="S23" s="368">
        <v>0</v>
      </c>
      <c r="T23" s="372">
        <v>0</v>
      </c>
      <c r="U23" s="368">
        <v>0</v>
      </c>
      <c r="V23" s="372">
        <v>0</v>
      </c>
      <c r="X23" s="606"/>
      <c r="Y23" s="606"/>
      <c r="Z23" s="606"/>
      <c r="AA23" s="604">
        <v>44651</v>
      </c>
      <c r="AB23" s="602">
        <v>31825</v>
      </c>
      <c r="AC23" s="602">
        <v>22165</v>
      </c>
      <c r="AD23" s="567"/>
      <c r="AE23" s="360"/>
      <c r="AF23" s="360"/>
      <c r="AG23" s="361"/>
      <c r="AH23" s="607"/>
    </row>
    <row r="24" spans="1:34" s="331" customFormat="1" x14ac:dyDescent="0.25">
      <c r="A24" s="330"/>
      <c r="B24" s="363" t="s">
        <v>42</v>
      </c>
      <c r="C24" s="350"/>
      <c r="D24" s="608">
        <v>253264</v>
      </c>
      <c r="E24" s="350"/>
      <c r="F24" s="368">
        <v>3339</v>
      </c>
      <c r="G24" s="372">
        <v>1.3183871375323775</v>
      </c>
      <c r="H24" s="350"/>
      <c r="I24" s="368">
        <v>2401</v>
      </c>
      <c r="J24" s="372">
        <v>0.94802261671615395</v>
      </c>
      <c r="K24" s="368">
        <v>1759</v>
      </c>
      <c r="L24" s="372">
        <v>73.261141191170339</v>
      </c>
      <c r="M24" s="368">
        <v>98</v>
      </c>
      <c r="N24" s="372">
        <v>4.0816326530612246</v>
      </c>
      <c r="O24" s="368">
        <v>0</v>
      </c>
      <c r="P24" s="372">
        <v>0</v>
      </c>
      <c r="Q24" s="368">
        <v>9</v>
      </c>
      <c r="R24" s="372">
        <v>0.37484381507705122</v>
      </c>
      <c r="S24" s="368">
        <v>0</v>
      </c>
      <c r="T24" s="372">
        <v>0</v>
      </c>
      <c r="U24" s="368">
        <v>535</v>
      </c>
      <c r="V24" s="372">
        <v>22.282382340691377</v>
      </c>
      <c r="X24" s="606"/>
      <c r="Y24" s="606"/>
      <c r="Z24" s="606"/>
      <c r="AA24" s="604">
        <v>44681</v>
      </c>
      <c r="AB24" s="602">
        <v>29337</v>
      </c>
      <c r="AC24" s="602">
        <v>20494</v>
      </c>
      <c r="AD24" s="567"/>
      <c r="AE24" s="360"/>
      <c r="AF24" s="360"/>
      <c r="AG24" s="361"/>
      <c r="AH24" s="607"/>
    </row>
    <row r="25" spans="1:34" x14ac:dyDescent="0.25">
      <c r="A25" s="332"/>
      <c r="B25" s="363" t="s">
        <v>43</v>
      </c>
      <c r="C25" s="350"/>
      <c r="D25" s="608">
        <v>57634</v>
      </c>
      <c r="E25" s="350"/>
      <c r="F25" s="368">
        <v>1472</v>
      </c>
      <c r="G25" s="372">
        <v>2.5540479578026862</v>
      </c>
      <c r="H25" s="350"/>
      <c r="I25" s="368">
        <v>813</v>
      </c>
      <c r="J25" s="372">
        <v>1.4106256723461845</v>
      </c>
      <c r="K25" s="368">
        <v>458</v>
      </c>
      <c r="L25" s="372">
        <v>56.334563345633462</v>
      </c>
      <c r="M25" s="368">
        <v>5</v>
      </c>
      <c r="N25" s="372">
        <v>0.61500615006150061</v>
      </c>
      <c r="O25" s="368">
        <v>6</v>
      </c>
      <c r="P25" s="372">
        <v>0.73800738007380073</v>
      </c>
      <c r="Q25" s="368">
        <v>308</v>
      </c>
      <c r="R25" s="372">
        <v>37.884378843788433</v>
      </c>
      <c r="S25" s="368">
        <v>22</v>
      </c>
      <c r="T25" s="372">
        <v>2.7060270602706029</v>
      </c>
      <c r="U25" s="368">
        <v>14</v>
      </c>
      <c r="V25" s="372">
        <v>1.7220172201722017</v>
      </c>
      <c r="X25" s="606"/>
      <c r="Y25" s="606"/>
      <c r="Z25" s="606"/>
      <c r="AA25" s="604">
        <v>44712</v>
      </c>
      <c r="AB25" s="602">
        <v>27733</v>
      </c>
      <c r="AC25" s="602">
        <v>19944</v>
      </c>
      <c r="AD25" s="567"/>
      <c r="AE25" s="360"/>
      <c r="AF25" s="360"/>
      <c r="AG25" s="361"/>
      <c r="AH25" s="607"/>
    </row>
    <row r="26" spans="1:34" s="331" customFormat="1" x14ac:dyDescent="0.25">
      <c r="B26" s="363" t="s">
        <v>44</v>
      </c>
      <c r="C26" s="350"/>
      <c r="D26" s="610">
        <v>21406</v>
      </c>
      <c r="E26" s="350"/>
      <c r="F26" s="377">
        <v>24</v>
      </c>
      <c r="G26" s="372">
        <v>0.11211809772960853</v>
      </c>
      <c r="H26" s="350"/>
      <c r="I26" s="377">
        <v>222</v>
      </c>
      <c r="J26" s="372">
        <v>1.0370924039988789</v>
      </c>
      <c r="K26" s="377">
        <v>217</v>
      </c>
      <c r="L26" s="372">
        <v>97.747747747747752</v>
      </c>
      <c r="M26" s="377">
        <v>5</v>
      </c>
      <c r="N26" s="372">
        <v>2.2522522522522523</v>
      </c>
      <c r="O26" s="377">
        <v>0</v>
      </c>
      <c r="P26" s="372">
        <v>0</v>
      </c>
      <c r="Q26" s="377">
        <v>0</v>
      </c>
      <c r="R26" s="372">
        <v>0</v>
      </c>
      <c r="S26" s="377">
        <v>0</v>
      </c>
      <c r="T26" s="372">
        <v>0</v>
      </c>
      <c r="U26" s="377">
        <v>0</v>
      </c>
      <c r="V26" s="372">
        <v>0</v>
      </c>
      <c r="X26" s="606"/>
      <c r="Y26" s="606"/>
      <c r="Z26" s="606"/>
      <c r="AA26" s="604">
        <v>44742</v>
      </c>
      <c r="AB26" s="602">
        <v>30967</v>
      </c>
      <c r="AC26" s="602">
        <v>20368</v>
      </c>
      <c r="AD26" s="567"/>
      <c r="AE26" s="360"/>
      <c r="AF26" s="360"/>
      <c r="AG26" s="361"/>
      <c r="AH26" s="607"/>
    </row>
    <row r="27" spans="1:34" s="331" customFormat="1" x14ac:dyDescent="0.25">
      <c r="B27" s="363" t="s">
        <v>45</v>
      </c>
      <c r="C27" s="350"/>
      <c r="D27" s="610">
        <v>116315</v>
      </c>
      <c r="E27" s="350"/>
      <c r="F27" s="377">
        <v>1472</v>
      </c>
      <c r="G27" s="372">
        <v>1.2655289515539698</v>
      </c>
      <c r="H27" s="350"/>
      <c r="I27" s="377">
        <v>1029</v>
      </c>
      <c r="J27" s="372">
        <v>0.88466663800885526</v>
      </c>
      <c r="K27" s="377">
        <v>965</v>
      </c>
      <c r="L27" s="372">
        <v>93.780369290573375</v>
      </c>
      <c r="M27" s="377">
        <v>29</v>
      </c>
      <c r="N27" s="372">
        <v>2.8182701652089408</v>
      </c>
      <c r="O27" s="377">
        <v>0</v>
      </c>
      <c r="P27" s="372">
        <v>0</v>
      </c>
      <c r="Q27" s="377">
        <v>6</v>
      </c>
      <c r="R27" s="372">
        <v>0.58309037900874638</v>
      </c>
      <c r="S27" s="377">
        <v>25</v>
      </c>
      <c r="T27" s="372">
        <v>2.4295432458697768</v>
      </c>
      <c r="U27" s="377">
        <v>4</v>
      </c>
      <c r="V27" s="372">
        <v>0.3887269193391642</v>
      </c>
      <c r="X27" s="606"/>
      <c r="Y27" s="606"/>
      <c r="Z27" s="606"/>
      <c r="AA27" s="604">
        <v>44773</v>
      </c>
      <c r="AB27" s="602">
        <v>28674</v>
      </c>
      <c r="AC27" s="602">
        <v>20566</v>
      </c>
      <c r="AD27" s="567"/>
      <c r="AE27" s="360"/>
      <c r="AF27" s="360"/>
      <c r="AG27" s="361"/>
      <c r="AH27" s="607"/>
    </row>
    <row r="28" spans="1:34" s="331" customFormat="1" x14ac:dyDescent="0.25">
      <c r="B28" s="363" t="s">
        <v>46</v>
      </c>
      <c r="C28" s="350"/>
      <c r="D28" s="610">
        <v>14836</v>
      </c>
      <c r="E28" s="350"/>
      <c r="F28" s="377">
        <v>230</v>
      </c>
      <c r="G28" s="383">
        <v>1.5502830951739013</v>
      </c>
      <c r="H28" s="350"/>
      <c r="I28" s="377">
        <v>240</v>
      </c>
      <c r="J28" s="383">
        <v>1.6176867080075492</v>
      </c>
      <c r="K28" s="377">
        <v>81</v>
      </c>
      <c r="L28" s="383">
        <v>33.75</v>
      </c>
      <c r="M28" s="377">
        <v>3</v>
      </c>
      <c r="N28" s="383">
        <v>1.25</v>
      </c>
      <c r="O28" s="377">
        <v>130</v>
      </c>
      <c r="P28" s="383">
        <v>54.166666666666664</v>
      </c>
      <c r="Q28" s="377">
        <v>0</v>
      </c>
      <c r="R28" s="383">
        <v>0</v>
      </c>
      <c r="S28" s="377">
        <v>0</v>
      </c>
      <c r="T28" s="383">
        <v>0</v>
      </c>
      <c r="U28" s="377">
        <v>26</v>
      </c>
      <c r="V28" s="383">
        <v>10.833333333333334</v>
      </c>
      <c r="X28" s="606"/>
      <c r="Y28" s="606"/>
      <c r="Z28" s="606"/>
      <c r="AA28" s="604">
        <v>44804</v>
      </c>
      <c r="AB28" s="602">
        <v>19988</v>
      </c>
      <c r="AC28" s="602">
        <v>21716</v>
      </c>
      <c r="AD28" s="567"/>
      <c r="AE28" s="360"/>
      <c r="AF28" s="360"/>
      <c r="AG28" s="361"/>
      <c r="AH28" s="607"/>
    </row>
    <row r="29" spans="1:34" s="331" customFormat="1" x14ac:dyDescent="0.25">
      <c r="B29" s="384" t="s">
        <v>1</v>
      </c>
      <c r="C29" s="350"/>
      <c r="D29" s="611">
        <v>5312</v>
      </c>
      <c r="E29" s="350"/>
      <c r="F29" s="389">
        <v>51</v>
      </c>
      <c r="G29" s="393">
        <v>0.96009036144578308</v>
      </c>
      <c r="H29" s="350"/>
      <c r="I29" s="389">
        <v>37</v>
      </c>
      <c r="J29" s="393">
        <v>0.69653614457831325</v>
      </c>
      <c r="K29" s="389">
        <v>20</v>
      </c>
      <c r="L29" s="393">
        <v>54.054054054054056</v>
      </c>
      <c r="M29" s="389">
        <v>1</v>
      </c>
      <c r="N29" s="393">
        <v>2.7027027027027026</v>
      </c>
      <c r="O29" s="389">
        <v>0</v>
      </c>
      <c r="P29" s="393">
        <v>0</v>
      </c>
      <c r="Q29" s="389">
        <v>10</v>
      </c>
      <c r="R29" s="393">
        <v>27.027027027027028</v>
      </c>
      <c r="S29" s="389">
        <v>0</v>
      </c>
      <c r="T29" s="393">
        <v>0</v>
      </c>
      <c r="U29" s="389">
        <v>6</v>
      </c>
      <c r="V29" s="393">
        <v>16.216216216216218</v>
      </c>
      <c r="X29" s="606"/>
      <c r="Y29" s="606"/>
      <c r="Z29" s="606"/>
      <c r="AA29" s="604">
        <v>44834</v>
      </c>
      <c r="AB29" s="602">
        <v>27552</v>
      </c>
      <c r="AC29" s="602">
        <v>21574</v>
      </c>
      <c r="AD29" s="567"/>
      <c r="AE29" s="360"/>
      <c r="AF29" s="360"/>
      <c r="AG29" s="361"/>
      <c r="AH29" s="607"/>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25">
      <c r="B31" s="439" t="s">
        <v>0</v>
      </c>
      <c r="C31" s="437"/>
      <c r="D31" s="597">
        <v>1999307</v>
      </c>
      <c r="E31" s="437"/>
      <c r="F31" s="440">
        <v>21655</v>
      </c>
      <c r="G31" s="441">
        <v>1.083125302917461</v>
      </c>
      <c r="H31" s="437"/>
      <c r="I31" s="440">
        <v>18822</v>
      </c>
      <c r="J31" s="441">
        <v>0.94142620417974832</v>
      </c>
      <c r="K31" s="440">
        <v>16063</v>
      </c>
      <c r="L31" s="441">
        <v>85.34162150674743</v>
      </c>
      <c r="M31" s="440">
        <v>367</v>
      </c>
      <c r="N31" s="441">
        <v>1.9498459249814046</v>
      </c>
      <c r="O31" s="440">
        <v>548</v>
      </c>
      <c r="P31" s="441">
        <v>2.9114865582828604</v>
      </c>
      <c r="Q31" s="440">
        <v>632</v>
      </c>
      <c r="R31" s="441">
        <v>3.3577728190415468</v>
      </c>
      <c r="S31" s="440">
        <v>176</v>
      </c>
      <c r="T31" s="441">
        <v>0.93507597492296246</v>
      </c>
      <c r="U31" s="440">
        <v>1036</v>
      </c>
      <c r="V31" s="441">
        <v>5.504197216023802</v>
      </c>
      <c r="X31" s="1266"/>
      <c r="Y31" s="1266"/>
      <c r="Z31" s="1267"/>
      <c r="AA31" s="1268">
        <v>44895</v>
      </c>
      <c r="AB31" s="1269">
        <v>30634</v>
      </c>
      <c r="AC31" s="1269">
        <v>17693</v>
      </c>
      <c r="AD31" s="1344"/>
      <c r="AE31" s="1270"/>
      <c r="AF31" s="320"/>
      <c r="AG31" s="320"/>
      <c r="AH31" s="591"/>
    </row>
    <row r="32" spans="1:34" s="328" customFormat="1" ht="5.25" customHeight="1" x14ac:dyDescent="0.2">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45" customHeight="1" x14ac:dyDescent="0.2">
      <c r="B33" s="1467" t="s">
        <v>387</v>
      </c>
      <c r="C33" s="1467"/>
      <c r="D33" s="1467"/>
      <c r="E33" s="1467"/>
      <c r="F33" s="1467"/>
      <c r="G33" s="1467"/>
      <c r="H33" s="1467"/>
      <c r="I33" s="1467"/>
      <c r="J33" s="1467"/>
      <c r="K33" s="1467"/>
      <c r="L33" s="1467"/>
      <c r="M33" s="1467"/>
      <c r="N33" s="1467"/>
      <c r="O33" s="1467"/>
      <c r="P33" s="1467"/>
      <c r="Q33" s="1467"/>
      <c r="R33" s="1467"/>
      <c r="S33" s="1467"/>
      <c r="T33" s="1467"/>
      <c r="U33" s="1467"/>
      <c r="V33" s="1467"/>
      <c r="X33" s="596"/>
      <c r="Y33" s="596"/>
      <c r="Z33" s="596"/>
      <c r="AA33" s="604">
        <v>44957</v>
      </c>
      <c r="AB33" s="602">
        <v>25222</v>
      </c>
      <c r="AC33" s="602">
        <v>21942</v>
      </c>
      <c r="AD33" s="396"/>
    </row>
    <row r="34" spans="2:30" s="394" customFormat="1" ht="12" customHeight="1" x14ac:dyDescent="0.2">
      <c r="B34" s="1467"/>
      <c r="C34" s="1467"/>
      <c r="D34" s="1467"/>
      <c r="E34" s="1467"/>
      <c r="F34" s="1467"/>
      <c r="G34" s="1467"/>
      <c r="H34" s="1467"/>
      <c r="I34" s="1467"/>
      <c r="J34" s="1467"/>
      <c r="K34" s="1467"/>
      <c r="L34" s="1467"/>
      <c r="M34" s="1467"/>
      <c r="N34" s="1467"/>
      <c r="O34" s="1467"/>
      <c r="P34" s="1467"/>
      <c r="Q34" s="1467"/>
      <c r="R34" s="1467"/>
      <c r="S34" s="1467"/>
      <c r="T34" s="1467"/>
      <c r="U34" s="1467"/>
      <c r="V34" s="1467"/>
      <c r="X34" s="596"/>
      <c r="Y34" s="596"/>
      <c r="Z34" s="596"/>
      <c r="AA34" s="604">
        <v>44985</v>
      </c>
      <c r="AB34" s="602">
        <v>28262</v>
      </c>
      <c r="AC34" s="602">
        <v>21287</v>
      </c>
      <c r="AD34" s="396"/>
    </row>
    <row r="35" spans="2:30" x14ac:dyDescent="0.2">
      <c r="B35" s="1427"/>
      <c r="C35" s="1427"/>
      <c r="D35" s="1427"/>
      <c r="AA35" s="604">
        <v>45016</v>
      </c>
      <c r="AB35" s="602">
        <v>37938</v>
      </c>
      <c r="AC35" s="602">
        <v>24401</v>
      </c>
    </row>
    <row r="36" spans="2:30" x14ac:dyDescent="0.2">
      <c r="B36" s="1416"/>
      <c r="C36" s="1416"/>
      <c r="D36" s="1416"/>
      <c r="AA36" s="604">
        <v>45046</v>
      </c>
      <c r="AB36" s="602">
        <v>30972</v>
      </c>
      <c r="AC36" s="602">
        <v>22154</v>
      </c>
    </row>
    <row r="37" spans="2:30" x14ac:dyDescent="0.2">
      <c r="AA37" s="604">
        <v>45077</v>
      </c>
      <c r="AB37" s="602">
        <v>34993</v>
      </c>
      <c r="AC37" s="602">
        <v>18583</v>
      </c>
    </row>
    <row r="38" spans="2:30" x14ac:dyDescent="0.2">
      <c r="AA38" s="604">
        <v>45107</v>
      </c>
      <c r="AB38" s="602">
        <v>33173</v>
      </c>
      <c r="AC38" s="602">
        <v>18432</v>
      </c>
    </row>
    <row r="39" spans="2:30" x14ac:dyDescent="0.2">
      <c r="AA39" s="604">
        <v>45138</v>
      </c>
      <c r="AB39" s="602">
        <v>29845</v>
      </c>
      <c r="AC39" s="602">
        <v>17338</v>
      </c>
    </row>
    <row r="40" spans="2:30" x14ac:dyDescent="0.2">
      <c r="AA40" s="604">
        <v>45169</v>
      </c>
      <c r="AB40" s="602">
        <v>17652</v>
      </c>
      <c r="AC40" s="602">
        <v>15962</v>
      </c>
    </row>
    <row r="41" spans="2:30" x14ac:dyDescent="0.2">
      <c r="AA41" s="604">
        <v>45199</v>
      </c>
      <c r="AB41" s="602">
        <v>35295</v>
      </c>
      <c r="AC41" s="602">
        <v>21157</v>
      </c>
    </row>
    <row r="42" spans="2:30" x14ac:dyDescent="0.2">
      <c r="AA42" s="604">
        <v>45230</v>
      </c>
      <c r="AB42" s="602">
        <v>31994</v>
      </c>
      <c r="AC42" s="602">
        <v>20149</v>
      </c>
    </row>
    <row r="43" spans="2:30" x14ac:dyDescent="0.2">
      <c r="AA43" s="604">
        <v>45260</v>
      </c>
      <c r="AB43" s="602">
        <v>28434</v>
      </c>
      <c r="AC43" s="602">
        <v>45500</v>
      </c>
    </row>
    <row r="44" spans="2:30" x14ac:dyDescent="0.2">
      <c r="AA44" s="604">
        <v>45291</v>
      </c>
      <c r="AB44" s="602">
        <v>25527</v>
      </c>
      <c r="AC44" s="602">
        <v>18425</v>
      </c>
    </row>
    <row r="45" spans="2:30" x14ac:dyDescent="0.2">
      <c r="AA45" s="604">
        <v>45322</v>
      </c>
      <c r="AB45" s="602">
        <v>23712</v>
      </c>
      <c r="AC45" s="602">
        <v>22911</v>
      </c>
    </row>
    <row r="46" spans="2:30" x14ac:dyDescent="0.2">
      <c r="AA46" s="604">
        <v>45351</v>
      </c>
      <c r="AB46" s="602">
        <v>26838</v>
      </c>
      <c r="AC46" s="602">
        <v>27054</v>
      </c>
    </row>
    <row r="47" spans="2:30" x14ac:dyDescent="0.2">
      <c r="AA47" s="604">
        <v>45382</v>
      </c>
      <c r="AB47" s="602">
        <v>32072</v>
      </c>
      <c r="AC47" s="602">
        <v>22207</v>
      </c>
    </row>
    <row r="48" spans="2:30" x14ac:dyDescent="0.2">
      <c r="AA48" s="604">
        <v>45412</v>
      </c>
      <c r="AB48" s="602">
        <v>26319</v>
      </c>
      <c r="AC48" s="602">
        <v>20493</v>
      </c>
    </row>
    <row r="49" spans="27:29" x14ac:dyDescent="0.2">
      <c r="AA49" s="604">
        <v>45443</v>
      </c>
      <c r="AB49" s="602">
        <v>26675</v>
      </c>
      <c r="AC49" s="602">
        <v>21872</v>
      </c>
    </row>
    <row r="50" spans="27:29" x14ac:dyDescent="0.2">
      <c r="AA50" s="604">
        <v>45473</v>
      </c>
      <c r="AB50" s="602">
        <v>31224</v>
      </c>
      <c r="AC50" s="602">
        <v>20144</v>
      </c>
    </row>
    <row r="51" spans="27:29" x14ac:dyDescent="0.2">
      <c r="AA51" s="604">
        <v>45504</v>
      </c>
      <c r="AB51" s="602">
        <v>23913</v>
      </c>
      <c r="AC51" s="602">
        <v>18018</v>
      </c>
    </row>
    <row r="52" spans="27:29" x14ac:dyDescent="0.2">
      <c r="AA52" s="604">
        <v>45535</v>
      </c>
      <c r="AB52" s="602">
        <v>33519</v>
      </c>
      <c r="AC52" s="602">
        <v>19284</v>
      </c>
    </row>
    <row r="53" spans="27:29" x14ac:dyDescent="0.2">
      <c r="AA53" s="604">
        <v>45565</v>
      </c>
      <c r="AB53" s="602">
        <v>21655</v>
      </c>
      <c r="AC53" s="602">
        <v>18822</v>
      </c>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5"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6.7109375" style="615"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85546875" style="615" customWidth="1"/>
    <col min="22" max="22" width="0.7109375" style="615" customWidth="1"/>
    <col min="23" max="23" width="7.5703125" style="615" customWidth="1"/>
    <col min="24" max="24" width="6.140625" style="615" customWidth="1"/>
    <col min="25" max="25" width="0.5703125" style="615" customWidth="1"/>
    <col min="26" max="26" width="9.140625" style="615" bestFit="1" customWidth="1"/>
    <col min="27" max="27" width="6.140625" style="615" customWidth="1"/>
    <col min="28" max="28" width="0.7109375" style="615" customWidth="1"/>
    <col min="29" max="29" width="9.140625" style="615" customWidth="1"/>
    <col min="30" max="30" width="6.7109375" style="615" customWidth="1"/>
    <col min="31" max="16384" width="11.42578125" style="615"/>
  </cols>
  <sheetData>
    <row r="1" spans="2:32" ht="15" hidden="1" customHeight="1" x14ac:dyDescent="0.2">
      <c r="E1" s="616" t="s">
        <v>36</v>
      </c>
      <c r="F1" s="616"/>
      <c r="H1" s="616" t="s">
        <v>21</v>
      </c>
      <c r="K1" s="616" t="s">
        <v>20</v>
      </c>
      <c r="N1" s="616" t="s">
        <v>19</v>
      </c>
      <c r="Q1" s="616" t="s">
        <v>18</v>
      </c>
      <c r="T1" s="616" t="s">
        <v>17</v>
      </c>
      <c r="W1" s="616" t="s">
        <v>16</v>
      </c>
      <c r="Z1" s="616" t="s">
        <v>15</v>
      </c>
    </row>
    <row r="2" spans="2:32" s="613" customFormat="1" x14ac:dyDescent="0.2">
      <c r="C2" s="617"/>
      <c r="D2" s="617"/>
      <c r="AB2" s="617"/>
    </row>
    <row r="3" spans="2:32" s="619" customFormat="1" ht="47.25" customHeight="1" x14ac:dyDescent="0.25">
      <c r="B3" s="1482"/>
      <c r="C3" s="1482"/>
      <c r="D3" s="1482"/>
      <c r="E3" s="1482"/>
      <c r="F3" s="1482"/>
      <c r="G3" s="1482"/>
      <c r="H3" s="1482"/>
      <c r="I3" s="1482"/>
      <c r="J3" s="1482"/>
      <c r="K3" s="1482"/>
      <c r="L3" s="618"/>
      <c r="M3" s="618"/>
      <c r="W3" s="620"/>
      <c r="AA3" s="620"/>
      <c r="AD3" s="620"/>
    </row>
    <row r="4" spans="2:32" s="621" customFormat="1" ht="13.5" customHeight="1" x14ac:dyDescent="0.2">
      <c r="B4" s="1483"/>
      <c r="C4" s="1483"/>
      <c r="D4" s="1483"/>
      <c r="E4" s="1483"/>
      <c r="F4" s="1483"/>
      <c r="G4" s="1483"/>
      <c r="H4" s="1483"/>
      <c r="I4" s="1483"/>
      <c r="J4" s="1483"/>
      <c r="K4" s="1483"/>
      <c r="L4" s="1483"/>
      <c r="M4" s="1483"/>
      <c r="N4" s="1483"/>
      <c r="O4" s="1483"/>
      <c r="P4" s="1483"/>
      <c r="Q4" s="1483"/>
      <c r="R4" s="1483"/>
      <c r="S4" s="1483"/>
      <c r="T4" s="1483"/>
      <c r="U4" s="1483"/>
      <c r="V4" s="1483"/>
      <c r="W4" s="1483"/>
      <c r="X4" s="1483"/>
      <c r="Y4" s="1483"/>
      <c r="Z4" s="1483"/>
      <c r="AA4" s="1483"/>
      <c r="AB4" s="1483"/>
      <c r="AC4" s="1483"/>
      <c r="AD4" s="1483"/>
    </row>
    <row r="5" spans="2:32" s="623" customFormat="1" ht="16.5" customHeight="1" x14ac:dyDescent="0.2">
      <c r="B5" s="1484" t="s">
        <v>410</v>
      </c>
      <c r="C5" s="1484"/>
      <c r="D5" s="1484"/>
      <c r="E5" s="1484"/>
      <c r="F5" s="1484"/>
      <c r="G5" s="1484"/>
      <c r="H5" s="1484"/>
      <c r="I5" s="1484"/>
      <c r="J5" s="1484"/>
      <c r="K5" s="1484"/>
      <c r="L5" s="1484"/>
      <c r="M5" s="1484"/>
      <c r="N5" s="1484"/>
      <c r="O5" s="1484"/>
      <c r="P5" s="1484"/>
      <c r="Q5" s="1484"/>
      <c r="R5" s="1484"/>
      <c r="S5" s="1484"/>
      <c r="T5" s="1484"/>
      <c r="U5" s="1484"/>
      <c r="V5" s="1484"/>
      <c r="W5" s="1484"/>
      <c r="X5" s="1484"/>
      <c r="Y5" s="1484"/>
      <c r="Z5" s="1484"/>
      <c r="AA5" s="1484"/>
      <c r="AB5" s="1484"/>
      <c r="AC5" s="1484"/>
      <c r="AD5" s="1484"/>
    </row>
    <row r="6" spans="2:32" s="623" customFormat="1" ht="14.25" customHeight="1" x14ac:dyDescent="0.2">
      <c r="B6" s="1418" t="str">
        <f>porsaad!$B$6</f>
        <v>Situación a 30 de septiembre de 2024</v>
      </c>
      <c r="C6" s="1418"/>
      <c r="D6" s="1418"/>
      <c r="E6" s="1418"/>
      <c r="F6" s="1418"/>
      <c r="G6" s="1418"/>
      <c r="H6" s="1418"/>
      <c r="I6" s="1418"/>
      <c r="J6" s="1418"/>
      <c r="K6" s="1418"/>
      <c r="L6" s="1418"/>
      <c r="M6" s="1418"/>
      <c r="N6" s="1418"/>
      <c r="O6" s="1418"/>
      <c r="P6" s="1418"/>
      <c r="Q6" s="1418"/>
      <c r="R6" s="1418"/>
      <c r="S6" s="1418"/>
      <c r="T6" s="1418"/>
      <c r="U6" s="1418"/>
      <c r="V6" s="1418"/>
      <c r="W6" s="1418"/>
      <c r="X6" s="1418"/>
      <c r="Y6" s="1418"/>
      <c r="Z6" s="1418"/>
      <c r="AA6" s="1418"/>
      <c r="AB6" s="1418"/>
      <c r="AC6" s="1418"/>
      <c r="AD6" s="622"/>
    </row>
    <row r="7" spans="2:32" s="621" customFormat="1" ht="5.25" customHeight="1" x14ac:dyDescent="0.2">
      <c r="AC7" s="794"/>
    </row>
    <row r="8" spans="2:32" s="626" customFormat="1" ht="21.75" customHeight="1" x14ac:dyDescent="0.2">
      <c r="B8" s="1492" t="s">
        <v>27</v>
      </c>
      <c r="C8" s="625"/>
      <c r="D8" s="1513" t="s">
        <v>112</v>
      </c>
      <c r="E8" s="1523" t="s">
        <v>26</v>
      </c>
      <c r="F8" s="1524"/>
      <c r="G8" s="1524"/>
      <c r="H8" s="1524"/>
      <c r="I8" s="1524"/>
      <c r="J8" s="1524"/>
      <c r="K8" s="1524"/>
      <c r="L8" s="1524"/>
      <c r="M8" s="1524"/>
      <c r="N8" s="1524"/>
      <c r="O8" s="1524"/>
      <c r="P8" s="1524"/>
      <c r="Q8" s="1524"/>
      <c r="R8" s="1524"/>
      <c r="S8" s="1524"/>
      <c r="T8" s="1524"/>
      <c r="U8" s="1524"/>
      <c r="V8" s="1524"/>
      <c r="W8" s="1524"/>
      <c r="X8" s="1524"/>
      <c r="Y8" s="1524"/>
      <c r="Z8" s="1524"/>
      <c r="AA8" s="1495"/>
      <c r="AB8" s="625"/>
      <c r="AC8" s="1513" t="s">
        <v>0</v>
      </c>
      <c r="AD8" s="1525"/>
    </row>
    <row r="9" spans="2:32" s="626" customFormat="1" ht="21.75" customHeight="1" x14ac:dyDescent="0.2">
      <c r="B9" s="1522"/>
      <c r="C9" s="625"/>
      <c r="D9" s="1514"/>
      <c r="E9" s="1511" t="s">
        <v>22</v>
      </c>
      <c r="F9" s="1512"/>
      <c r="G9" s="627"/>
      <c r="H9" s="1511" t="s">
        <v>21</v>
      </c>
      <c r="I9" s="1512"/>
      <c r="J9" s="627"/>
      <c r="K9" s="1511" t="s">
        <v>20</v>
      </c>
      <c r="L9" s="1512"/>
      <c r="M9" s="627"/>
      <c r="N9" s="1511" t="s">
        <v>19</v>
      </c>
      <c r="O9" s="1512"/>
      <c r="P9" s="627"/>
      <c r="Q9" s="1511" t="s">
        <v>18</v>
      </c>
      <c r="R9" s="1512"/>
      <c r="S9" s="627"/>
      <c r="T9" s="1511" t="s">
        <v>17</v>
      </c>
      <c r="U9" s="1512"/>
      <c r="V9" s="627"/>
      <c r="W9" s="1511" t="s">
        <v>16</v>
      </c>
      <c r="X9" s="1512"/>
      <c r="Y9" s="627"/>
      <c r="Z9" s="1511" t="s">
        <v>15</v>
      </c>
      <c r="AA9" s="1512"/>
      <c r="AB9" s="625"/>
      <c r="AC9" s="1526"/>
      <c r="AD9" s="1527"/>
    </row>
    <row r="10" spans="2:32" s="626" customFormat="1" ht="21.75" customHeight="1" x14ac:dyDescent="0.2">
      <c r="B10" s="1493"/>
      <c r="C10" s="628"/>
      <c r="D10" s="1515"/>
      <c r="E10" s="820" t="s">
        <v>9</v>
      </c>
      <c r="F10" s="821" t="s">
        <v>25</v>
      </c>
      <c r="G10" s="629"/>
      <c r="H10" s="820" t="s">
        <v>9</v>
      </c>
      <c r="I10" s="821" t="s">
        <v>25</v>
      </c>
      <c r="J10" s="629"/>
      <c r="K10" s="820" t="s">
        <v>9</v>
      </c>
      <c r="L10" s="821" t="s">
        <v>25</v>
      </c>
      <c r="M10" s="629"/>
      <c r="N10" s="820" t="s">
        <v>9</v>
      </c>
      <c r="O10" s="821" t="s">
        <v>25</v>
      </c>
      <c r="P10" s="629"/>
      <c r="Q10" s="820" t="s">
        <v>9</v>
      </c>
      <c r="R10" s="821" t="s">
        <v>25</v>
      </c>
      <c r="S10" s="629"/>
      <c r="T10" s="820" t="s">
        <v>9</v>
      </c>
      <c r="U10" s="821" t="s">
        <v>25</v>
      </c>
      <c r="V10" s="629"/>
      <c r="W10" s="820" t="s">
        <v>9</v>
      </c>
      <c r="X10" s="821" t="s">
        <v>25</v>
      </c>
      <c r="Y10" s="629"/>
      <c r="Z10" s="820" t="s">
        <v>9</v>
      </c>
      <c r="AA10" s="821" t="s">
        <v>25</v>
      </c>
      <c r="AB10" s="628"/>
      <c r="AC10" s="710" t="s">
        <v>9</v>
      </c>
      <c r="AD10" s="821" t="s">
        <v>25</v>
      </c>
    </row>
    <row r="11" spans="2:32" s="631" customFormat="1" ht="9"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
      <c r="B12" s="1516" t="s">
        <v>24</v>
      </c>
      <c r="D12" s="795" t="s">
        <v>31</v>
      </c>
      <c r="E12" s="796">
        <v>587</v>
      </c>
      <c r="F12" s="797">
        <v>0.21537727714689317</v>
      </c>
      <c r="G12" s="634"/>
      <c r="H12" s="798">
        <v>10421</v>
      </c>
      <c r="I12" s="797">
        <v>3.8235887651580471</v>
      </c>
      <c r="J12" s="634"/>
      <c r="K12" s="798">
        <v>6174</v>
      </c>
      <c r="L12" s="797">
        <v>2.2653139848465389</v>
      </c>
      <c r="M12" s="634"/>
      <c r="N12" s="798">
        <v>9042</v>
      </c>
      <c r="O12" s="797">
        <v>3.3176172742115981</v>
      </c>
      <c r="P12" s="634"/>
      <c r="Q12" s="798">
        <v>8587</v>
      </c>
      <c r="R12" s="797">
        <v>3.1506723660312974</v>
      </c>
      <c r="S12" s="634"/>
      <c r="T12" s="798">
        <v>11730</v>
      </c>
      <c r="U12" s="797">
        <v>4.3038764240767575</v>
      </c>
      <c r="V12" s="634"/>
      <c r="W12" s="798">
        <v>39702</v>
      </c>
      <c r="X12" s="797">
        <v>14.567135702361078</v>
      </c>
      <c r="Y12" s="634"/>
      <c r="Z12" s="798">
        <v>186302</v>
      </c>
      <c r="AA12" s="797">
        <f t="shared" ref="AA12:AA21" si="0">Z12*100/$AC12</f>
        <v>68.356418206167788</v>
      </c>
      <c r="AB12" s="637"/>
      <c r="AC12" s="675">
        <f t="shared" ref="AC12:AD15" si="1">E12+H12+K12+N12+Q12+T12+W12+Z12</f>
        <v>272545</v>
      </c>
      <c r="AD12" s="676">
        <f t="shared" si="1"/>
        <v>100</v>
      </c>
      <c r="AF12" s="799"/>
    </row>
    <row r="13" spans="2:32" s="633" customFormat="1" ht="21" customHeight="1" x14ac:dyDescent="0.2">
      <c r="B13" s="1517"/>
      <c r="D13" s="800" t="s">
        <v>49</v>
      </c>
      <c r="E13" s="801">
        <v>804</v>
      </c>
      <c r="F13" s="802">
        <v>0.21346644010195412</v>
      </c>
      <c r="G13" s="634"/>
      <c r="H13" s="803">
        <v>12278</v>
      </c>
      <c r="I13" s="802">
        <v>3.2598768054375533</v>
      </c>
      <c r="J13" s="634"/>
      <c r="K13" s="803">
        <v>7943</v>
      </c>
      <c r="L13" s="802">
        <v>2.1089103653355989</v>
      </c>
      <c r="M13" s="634"/>
      <c r="N13" s="803">
        <v>11687</v>
      </c>
      <c r="O13" s="802">
        <v>3.1029630416312659</v>
      </c>
      <c r="P13" s="634"/>
      <c r="Q13" s="803">
        <v>13116</v>
      </c>
      <c r="R13" s="802">
        <v>3.4823704333050127</v>
      </c>
      <c r="S13" s="634"/>
      <c r="T13" s="803">
        <v>21274</v>
      </c>
      <c r="U13" s="802">
        <v>5.6483644859813085</v>
      </c>
      <c r="V13" s="634"/>
      <c r="W13" s="803">
        <v>68483</v>
      </c>
      <c r="X13" s="802">
        <v>18.182614698385727</v>
      </c>
      <c r="Y13" s="634"/>
      <c r="Z13" s="803">
        <v>241055</v>
      </c>
      <c r="AA13" s="802">
        <f t="shared" si="0"/>
        <v>64.001433729821585</v>
      </c>
      <c r="AB13" s="637"/>
      <c r="AC13" s="683">
        <f t="shared" si="1"/>
        <v>376640</v>
      </c>
      <c r="AD13" s="684">
        <f t="shared" si="1"/>
        <v>100</v>
      </c>
      <c r="AF13" s="799"/>
    </row>
    <row r="14" spans="2:32" s="633" customFormat="1" ht="21" customHeight="1" x14ac:dyDescent="0.2">
      <c r="B14" s="1517"/>
      <c r="D14" s="800" t="s">
        <v>50</v>
      </c>
      <c r="E14" s="801">
        <v>381</v>
      </c>
      <c r="F14" s="802">
        <v>0.1054300633410538</v>
      </c>
      <c r="G14" s="634"/>
      <c r="H14" s="803">
        <v>8986</v>
      </c>
      <c r="I14" s="802">
        <v>2.4865998666212845</v>
      </c>
      <c r="J14" s="634"/>
      <c r="K14" s="803">
        <v>7226</v>
      </c>
      <c r="L14" s="802">
        <v>1.999573852237414</v>
      </c>
      <c r="M14" s="634"/>
      <c r="N14" s="803">
        <v>9914</v>
      </c>
      <c r="O14" s="802">
        <v>2.7433954014782347</v>
      </c>
      <c r="P14" s="634"/>
      <c r="Q14" s="803">
        <v>13318</v>
      </c>
      <c r="R14" s="802">
        <v>3.6853479883888571</v>
      </c>
      <c r="S14" s="634"/>
      <c r="T14" s="803">
        <v>23650</v>
      </c>
      <c r="U14" s="802">
        <v>6.5444120682832612</v>
      </c>
      <c r="V14" s="634"/>
      <c r="W14" s="803">
        <v>85322</v>
      </c>
      <c r="X14" s="802">
        <v>23.610246363216252</v>
      </c>
      <c r="Y14" s="634"/>
      <c r="Z14" s="803">
        <v>212580</v>
      </c>
      <c r="AA14" s="802">
        <f t="shared" si="0"/>
        <v>58.824994396433638</v>
      </c>
      <c r="AB14" s="637"/>
      <c r="AC14" s="683">
        <f t="shared" si="1"/>
        <v>361377</v>
      </c>
      <c r="AD14" s="684">
        <f t="shared" si="1"/>
        <v>100</v>
      </c>
      <c r="AF14" s="799"/>
    </row>
    <row r="15" spans="2:32" s="633" customFormat="1" ht="21" customHeight="1" x14ac:dyDescent="0.2">
      <c r="B15" s="1517"/>
      <c r="D15" s="804" t="s">
        <v>113</v>
      </c>
      <c r="E15" s="805">
        <v>597</v>
      </c>
      <c r="F15" s="806">
        <v>0.24758942457231725</v>
      </c>
      <c r="G15" s="634"/>
      <c r="H15" s="807">
        <v>10721</v>
      </c>
      <c r="I15" s="806">
        <v>4.446241575946086</v>
      </c>
      <c r="J15" s="634"/>
      <c r="K15" s="807">
        <v>4764</v>
      </c>
      <c r="L15" s="806">
        <v>1.9757387247278382</v>
      </c>
      <c r="M15" s="634"/>
      <c r="N15" s="807">
        <v>5395</v>
      </c>
      <c r="O15" s="806">
        <v>2.237428719543805</v>
      </c>
      <c r="P15" s="634"/>
      <c r="Q15" s="807">
        <v>8334</v>
      </c>
      <c r="R15" s="806">
        <v>3.4562986003110421</v>
      </c>
      <c r="S15" s="634"/>
      <c r="T15" s="807">
        <v>16733</v>
      </c>
      <c r="U15" s="806">
        <v>6.9395541731467079</v>
      </c>
      <c r="V15" s="634"/>
      <c r="W15" s="807">
        <v>70645</v>
      </c>
      <c r="X15" s="806">
        <v>29.29808190772421</v>
      </c>
      <c r="Y15" s="634"/>
      <c r="Z15" s="807">
        <v>123936</v>
      </c>
      <c r="AA15" s="806">
        <f t="shared" si="0"/>
        <v>51.399066874027994</v>
      </c>
      <c r="AB15" s="637"/>
      <c r="AC15" s="691">
        <f t="shared" si="1"/>
        <v>241125</v>
      </c>
      <c r="AD15" s="692">
        <f t="shared" si="1"/>
        <v>100</v>
      </c>
      <c r="AF15" s="799"/>
    </row>
    <row r="16" spans="2:32" s="633" customFormat="1" ht="21" customHeight="1" x14ac:dyDescent="0.2">
      <c r="B16" s="1518"/>
      <c r="D16" s="808" t="s">
        <v>68</v>
      </c>
      <c r="E16" s="809">
        <f>SUM(E12:E15)</f>
        <v>2369</v>
      </c>
      <c r="F16" s="810">
        <f t="shared" ref="F16:F21" si="2">E16*100/$AC16</f>
        <v>0.1892645685383007</v>
      </c>
      <c r="G16" s="634"/>
      <c r="H16" s="809">
        <f>SUM(H12:H15)</f>
        <v>42406</v>
      </c>
      <c r="I16" s="810">
        <f t="shared" ref="I16:I21" si="3">H16*100/$AC16</f>
        <v>3.3879076797953482</v>
      </c>
      <c r="J16" s="634"/>
      <c r="K16" s="811">
        <f>SUM(K12:K15)</f>
        <v>26107</v>
      </c>
      <c r="L16" s="812">
        <f t="shared" ref="L16:L21" si="4">K16*100/$AC16</f>
        <v>2.0857450784421343</v>
      </c>
      <c r="M16" s="634"/>
      <c r="N16" s="811">
        <f>SUM(N12:N15)</f>
        <v>36038</v>
      </c>
      <c r="O16" s="812">
        <f t="shared" ref="O16:O21" si="5">N16*100/$AC16</f>
        <v>2.8791542933656737</v>
      </c>
      <c r="P16" s="634"/>
      <c r="Q16" s="811">
        <f>SUM(Q12:Q15)</f>
        <v>43355</v>
      </c>
      <c r="R16" s="812">
        <f t="shared" ref="R16:R21" si="6">Q16*100/$AC16</f>
        <v>3.4637253562591925</v>
      </c>
      <c r="S16" s="634"/>
      <c r="T16" s="811">
        <f>SUM(T12:T15)</f>
        <v>73387</v>
      </c>
      <c r="U16" s="812">
        <f t="shared" ref="U16:U21" si="7">T16*100/$AC16</f>
        <v>5.8630472314564264</v>
      </c>
      <c r="V16" s="634"/>
      <c r="W16" s="811">
        <f>SUM(W12:W15)</f>
        <v>264152</v>
      </c>
      <c r="X16" s="812">
        <f t="shared" ref="X16:X21" si="8">W16*100/$AC16</f>
        <v>21.103678475529424</v>
      </c>
      <c r="Y16" s="634"/>
      <c r="Z16" s="809">
        <f>SUM(Z12:Z15)</f>
        <v>763873</v>
      </c>
      <c r="AA16" s="810">
        <f t="shared" si="0"/>
        <v>61.027477316613499</v>
      </c>
      <c r="AB16" s="637"/>
      <c r="AC16" s="813">
        <f>SUM(AC12:AC15)</f>
        <v>1251687</v>
      </c>
      <c r="AD16" s="814">
        <f t="shared" ref="AD16:AD21" si="9">F16+I16+L16+O16+R16+U16+X16+AA16</f>
        <v>100</v>
      </c>
      <c r="AF16" s="799"/>
    </row>
    <row r="17" spans="2:32" s="633" customFormat="1" ht="21" customHeight="1" x14ac:dyDescent="0.2">
      <c r="B17" s="1516" t="s">
        <v>23</v>
      </c>
      <c r="D17" s="795" t="s">
        <v>31</v>
      </c>
      <c r="E17" s="798">
        <v>724</v>
      </c>
      <c r="F17" s="797">
        <v>0.4662124744033897</v>
      </c>
      <c r="G17" s="634"/>
      <c r="H17" s="798">
        <v>22143</v>
      </c>
      <c r="I17" s="797">
        <v>14.258760802091517</v>
      </c>
      <c r="J17" s="634"/>
      <c r="K17" s="798">
        <v>9560</v>
      </c>
      <c r="L17" s="797">
        <v>6.1560652697464162</v>
      </c>
      <c r="M17" s="634"/>
      <c r="N17" s="798">
        <v>11142</v>
      </c>
      <c r="O17" s="797">
        <v>7.1747781627107292</v>
      </c>
      <c r="P17" s="634"/>
      <c r="Q17" s="798">
        <v>9711</v>
      </c>
      <c r="R17" s="797">
        <v>6.2533001918940849</v>
      </c>
      <c r="S17" s="634"/>
      <c r="T17" s="798">
        <v>12916</v>
      </c>
      <c r="U17" s="797">
        <v>8.3171275129753894</v>
      </c>
      <c r="V17" s="634"/>
      <c r="W17" s="798">
        <v>29544</v>
      </c>
      <c r="X17" s="797">
        <v>19.024559867090808</v>
      </c>
      <c r="Y17" s="634"/>
      <c r="Z17" s="798">
        <v>59554</v>
      </c>
      <c r="AA17" s="797">
        <f t="shared" si="0"/>
        <v>38.349195719087668</v>
      </c>
      <c r="AB17" s="637"/>
      <c r="AC17" s="675">
        <f>E17+H17+K17+N17+Q17+T17+W17+Z17</f>
        <v>155294</v>
      </c>
      <c r="AD17" s="676">
        <f t="shared" si="9"/>
        <v>100</v>
      </c>
      <c r="AF17" s="799"/>
    </row>
    <row r="18" spans="2:32" s="633" customFormat="1" ht="21" customHeight="1" x14ac:dyDescent="0.2">
      <c r="B18" s="1517"/>
      <c r="D18" s="800" t="s">
        <v>49</v>
      </c>
      <c r="E18" s="803">
        <v>1109</v>
      </c>
      <c r="F18" s="802">
        <v>0.48740396955153559</v>
      </c>
      <c r="G18" s="634"/>
      <c r="H18" s="803">
        <v>30358</v>
      </c>
      <c r="I18" s="802">
        <v>13.34229910518081</v>
      </c>
      <c r="J18" s="634"/>
      <c r="K18" s="803">
        <v>12501</v>
      </c>
      <c r="L18" s="802">
        <v>5.4941722482991402</v>
      </c>
      <c r="M18" s="634"/>
      <c r="N18" s="803">
        <v>15426</v>
      </c>
      <c r="O18" s="802">
        <v>6.7797057117240653</v>
      </c>
      <c r="P18" s="634"/>
      <c r="Q18" s="803">
        <v>15754</v>
      </c>
      <c r="R18" s="802">
        <v>6.9238612590756468</v>
      </c>
      <c r="S18" s="634"/>
      <c r="T18" s="803">
        <v>23098</v>
      </c>
      <c r="U18" s="802">
        <v>10.151539124167151</v>
      </c>
      <c r="V18" s="634"/>
      <c r="W18" s="803">
        <v>46297</v>
      </c>
      <c r="X18" s="802">
        <v>20.347467608951707</v>
      </c>
      <c r="Y18" s="634"/>
      <c r="Z18" s="803">
        <v>82989</v>
      </c>
      <c r="AA18" s="802">
        <f t="shared" si="0"/>
        <v>36.473550973049946</v>
      </c>
      <c r="AB18" s="637"/>
      <c r="AC18" s="683">
        <f>E18+H18+K18+N18+Q18+T18+W18+Z18</f>
        <v>227532</v>
      </c>
      <c r="AD18" s="684">
        <f t="shared" si="9"/>
        <v>100</v>
      </c>
      <c r="AF18" s="799"/>
    </row>
    <row r="19" spans="2:32" s="633" customFormat="1" ht="21" customHeight="1" x14ac:dyDescent="0.2">
      <c r="B19" s="1517"/>
      <c r="D19" s="800" t="s">
        <v>50</v>
      </c>
      <c r="E19" s="803">
        <v>429</v>
      </c>
      <c r="F19" s="802">
        <v>0.19967140323849331</v>
      </c>
      <c r="G19" s="634"/>
      <c r="H19" s="803">
        <v>20663</v>
      </c>
      <c r="I19" s="802">
        <v>9.6172732054009025</v>
      </c>
      <c r="J19" s="634"/>
      <c r="K19" s="803">
        <v>12287</v>
      </c>
      <c r="L19" s="802">
        <v>5.7187937799332564</v>
      </c>
      <c r="M19" s="634"/>
      <c r="N19" s="803">
        <v>13945</v>
      </c>
      <c r="O19" s="802">
        <v>6.4904841915169911</v>
      </c>
      <c r="P19" s="634"/>
      <c r="Q19" s="803">
        <v>15330</v>
      </c>
      <c r="R19" s="802">
        <v>7.1351109828580475</v>
      </c>
      <c r="S19" s="634"/>
      <c r="T19" s="803">
        <v>23341</v>
      </c>
      <c r="U19" s="802">
        <v>10.863706813495739</v>
      </c>
      <c r="V19" s="634"/>
      <c r="W19" s="803">
        <v>45588</v>
      </c>
      <c r="X19" s="802">
        <v>21.218228277008002</v>
      </c>
      <c r="Y19" s="634"/>
      <c r="Z19" s="803">
        <v>83270</v>
      </c>
      <c r="AA19" s="802">
        <f t="shared" si="0"/>
        <v>38.75673134654857</v>
      </c>
      <c r="AB19" s="637"/>
      <c r="AC19" s="683">
        <f>E19+H19+K19+N19+Q19+T19+W19+Z19</f>
        <v>214853</v>
      </c>
      <c r="AD19" s="684">
        <f t="shared" si="9"/>
        <v>100</v>
      </c>
      <c r="AF19" s="799"/>
    </row>
    <row r="20" spans="2:32" s="633" customFormat="1" ht="21" customHeight="1" x14ac:dyDescent="0.2">
      <c r="B20" s="1517"/>
      <c r="D20" s="804" t="s">
        <v>113</v>
      </c>
      <c r="E20" s="807">
        <v>733</v>
      </c>
      <c r="F20" s="806">
        <v>0.48885895118746708</v>
      </c>
      <c r="G20" s="634"/>
      <c r="H20" s="807">
        <v>15041</v>
      </c>
      <c r="I20" s="806">
        <v>10.031278969728094</v>
      </c>
      <c r="J20" s="634"/>
      <c r="K20" s="807">
        <v>7445</v>
      </c>
      <c r="L20" s="806">
        <v>4.9652863459627454</v>
      </c>
      <c r="M20" s="634"/>
      <c r="N20" s="807">
        <v>6592</v>
      </c>
      <c r="O20" s="806">
        <v>4.3963959157268526</v>
      </c>
      <c r="P20" s="634"/>
      <c r="Q20" s="807">
        <v>7803</v>
      </c>
      <c r="R20" s="806">
        <v>5.2040469251238823</v>
      </c>
      <c r="S20" s="634"/>
      <c r="T20" s="807">
        <v>14398</v>
      </c>
      <c r="U20" s="806">
        <v>9.6024436278269452</v>
      </c>
      <c r="V20" s="634"/>
      <c r="W20" s="807">
        <v>35811</v>
      </c>
      <c r="X20" s="806">
        <v>23.883394135026442</v>
      </c>
      <c r="Y20" s="634"/>
      <c r="Z20" s="807">
        <v>62118</v>
      </c>
      <c r="AA20" s="806">
        <f t="shared" si="0"/>
        <v>41.42829512941757</v>
      </c>
      <c r="AB20" s="637"/>
      <c r="AC20" s="691">
        <f>E20+H20+K20+N20+Q20+T20+W20+Z20</f>
        <v>149941</v>
      </c>
      <c r="AD20" s="692">
        <f t="shared" si="9"/>
        <v>100</v>
      </c>
      <c r="AF20" s="799"/>
    </row>
    <row r="21" spans="2:32" s="633" customFormat="1" ht="21" customHeight="1" x14ac:dyDescent="0.2">
      <c r="B21" s="1518"/>
      <c r="D21" s="815" t="s">
        <v>68</v>
      </c>
      <c r="E21" s="811">
        <f>SUM(E17:E20)</f>
        <v>2995</v>
      </c>
      <c r="F21" s="812">
        <f t="shared" si="2"/>
        <v>0.40060458521708892</v>
      </c>
      <c r="G21" s="634"/>
      <c r="H21" s="811">
        <f>SUM(H17:H20)</f>
        <v>88205</v>
      </c>
      <c r="I21" s="812">
        <f t="shared" si="3"/>
        <v>11.798105989673898</v>
      </c>
      <c r="J21" s="634"/>
      <c r="K21" s="811">
        <f>SUM(K17:K20)</f>
        <v>41793</v>
      </c>
      <c r="L21" s="812">
        <f t="shared" si="4"/>
        <v>5.5901393756186302</v>
      </c>
      <c r="M21" s="634"/>
      <c r="N21" s="811">
        <f>SUM(N17:N20)</f>
        <v>47105</v>
      </c>
      <c r="O21" s="812">
        <f t="shared" si="5"/>
        <v>6.3006607634894731</v>
      </c>
      <c r="P21" s="634"/>
      <c r="Q21" s="811">
        <f>SUM(Q17:Q20)</f>
        <v>48598</v>
      </c>
      <c r="R21" s="812">
        <f t="shared" si="6"/>
        <v>6.5003611460367567</v>
      </c>
      <c r="S21" s="634"/>
      <c r="T21" s="811">
        <f>SUM(T17:T20)</f>
        <v>73753</v>
      </c>
      <c r="U21" s="812">
        <f t="shared" si="7"/>
        <v>9.8650383884861288</v>
      </c>
      <c r="V21" s="634"/>
      <c r="W21" s="811">
        <f>SUM(W17:W20)</f>
        <v>157240</v>
      </c>
      <c r="X21" s="812">
        <f t="shared" si="8"/>
        <v>21.032075118375644</v>
      </c>
      <c r="Y21" s="634"/>
      <c r="Z21" s="811">
        <f>SUM(Z17:Z20)</f>
        <v>287931</v>
      </c>
      <c r="AA21" s="812">
        <f t="shared" si="0"/>
        <v>38.513014633102379</v>
      </c>
      <c r="AB21" s="637"/>
      <c r="AC21" s="813">
        <f>SUM(AC17:AC20)</f>
        <v>747620</v>
      </c>
      <c r="AD21" s="814">
        <f t="shared" si="9"/>
        <v>100</v>
      </c>
      <c r="AF21" s="799"/>
    </row>
    <row r="22" spans="2:32" s="649" customFormat="1" ht="3" customHeight="1" x14ac:dyDescent="0.2">
      <c r="B22" s="644"/>
      <c r="C22" s="645"/>
      <c r="D22" s="637"/>
      <c r="E22" s="816"/>
      <c r="F22" s="817"/>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
      <c r="B23" s="1519" t="s">
        <v>0</v>
      </c>
      <c r="C23" s="1520"/>
      <c r="D23" s="1521"/>
      <c r="E23" s="818">
        <f>E16+E21</f>
        <v>5364</v>
      </c>
      <c r="F23" s="819">
        <f>E23*100/$AC23</f>
        <v>0.26829296351185689</v>
      </c>
      <c r="G23" s="1271"/>
      <c r="H23" s="664">
        <f>H16+H21</f>
        <v>130611</v>
      </c>
      <c r="I23" s="665">
        <f>H23*100/$AC23</f>
        <v>6.5328136199193017</v>
      </c>
      <c r="J23" s="1271"/>
      <c r="K23" s="664">
        <f>K16+K21</f>
        <v>67900</v>
      </c>
      <c r="L23" s="665">
        <f>K23*100/$AC23</f>
        <v>3.3961767752526248</v>
      </c>
      <c r="M23" s="1271"/>
      <c r="N23" s="664">
        <f>N16+N21</f>
        <v>83143</v>
      </c>
      <c r="O23" s="665">
        <f>N23*100/$AC23</f>
        <v>4.1585909517647863</v>
      </c>
      <c r="P23" s="1271"/>
      <c r="Q23" s="664">
        <f>Q16+Q21</f>
        <v>91953</v>
      </c>
      <c r="R23" s="665">
        <f>Q23*100/$AC23</f>
        <v>4.599243637920539</v>
      </c>
      <c r="S23" s="1271"/>
      <c r="T23" s="664">
        <f>T16+T21</f>
        <v>147140</v>
      </c>
      <c r="U23" s="665">
        <f>T23*100/$AC23</f>
        <v>7.3595500841041419</v>
      </c>
      <c r="V23" s="1271"/>
      <c r="W23" s="664">
        <f>W16+W21</f>
        <v>421392</v>
      </c>
      <c r="X23" s="665">
        <f>W23*100/$AC23</f>
        <v>21.076903146940413</v>
      </c>
      <c r="Y23" s="1271"/>
      <c r="Z23" s="664">
        <f>Z16+Z21</f>
        <v>1051804</v>
      </c>
      <c r="AA23" s="665">
        <f>Z23*100/$AC23</f>
        <v>52.608428820586333</v>
      </c>
      <c r="AB23" s="1271"/>
      <c r="AC23" s="664">
        <f>AC16+AC21</f>
        <v>1999307</v>
      </c>
      <c r="AD23" s="665">
        <f>F23+I23+L23+O23+R23+U23+X23+AA23</f>
        <v>100</v>
      </c>
    </row>
    <row r="24" spans="2:32" s="631" customFormat="1" ht="5.25" customHeight="1" x14ac:dyDescent="0.2">
      <c r="B24" s="651"/>
      <c r="C24" s="651"/>
      <c r="D24" s="651"/>
      <c r="E24" s="651"/>
      <c r="F24" s="651"/>
      <c r="G24" s="651"/>
      <c r="H24" s="651"/>
      <c r="I24" s="651"/>
      <c r="J24" s="651"/>
      <c r="K24" s="651"/>
      <c r="L24" s="651"/>
      <c r="M24" s="651"/>
      <c r="N24" s="651"/>
      <c r="O24" s="652"/>
      <c r="P24" s="652"/>
    </row>
    <row r="25" spans="2:32" s="631" customFormat="1" ht="5.25" customHeight="1" x14ac:dyDescent="0.2">
      <c r="B25" s="651"/>
      <c r="C25" s="651"/>
      <c r="D25" s="651"/>
      <c r="E25" s="651"/>
      <c r="F25" s="651"/>
      <c r="G25" s="651"/>
      <c r="H25" s="651"/>
      <c r="I25" s="651"/>
      <c r="J25" s="651"/>
      <c r="K25" s="651"/>
      <c r="L25" s="651"/>
      <c r="M25" s="651"/>
      <c r="N25" s="651"/>
      <c r="O25" s="652"/>
      <c r="P25" s="652"/>
    </row>
    <row r="26" spans="2:32" s="631" customFormat="1" ht="12.75" customHeight="1" x14ac:dyDescent="0.2">
      <c r="B26" s="652"/>
      <c r="C26" s="652"/>
      <c r="D26" s="652"/>
      <c r="E26" s="652"/>
      <c r="F26" s="652"/>
      <c r="G26" s="652"/>
      <c r="H26" s="652"/>
      <c r="I26" s="652"/>
      <c r="J26" s="652"/>
      <c r="K26" s="652"/>
      <c r="L26" s="652"/>
      <c r="M26" s="652"/>
      <c r="N26" s="652"/>
      <c r="O26" s="652"/>
      <c r="P26" s="652"/>
    </row>
    <row r="27" spans="2:32" s="649" customFormat="1" ht="24.75" customHeight="1" x14ac:dyDescent="0.2">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
      <c r="B29" s="652"/>
      <c r="C29" s="652"/>
      <c r="D29" s="652"/>
      <c r="E29" s="652"/>
      <c r="F29" s="652"/>
      <c r="G29" s="652"/>
      <c r="H29" s="652"/>
      <c r="I29" s="652"/>
      <c r="J29" s="652"/>
      <c r="K29" s="652"/>
      <c r="L29" s="652"/>
      <c r="M29" s="652"/>
      <c r="N29" s="652"/>
      <c r="O29" s="652"/>
      <c r="P29" s="652"/>
    </row>
    <row r="30" spans="2:32" s="631" customFormat="1" x14ac:dyDescent="0.2">
      <c r="B30" s="652"/>
      <c r="C30" s="652"/>
      <c r="D30" s="652"/>
      <c r="E30" s="652"/>
      <c r="F30" s="652"/>
      <c r="G30" s="652"/>
      <c r="H30" s="652"/>
      <c r="I30" s="652"/>
      <c r="J30" s="652"/>
      <c r="K30" s="652"/>
      <c r="L30" s="652"/>
      <c r="M30" s="652"/>
      <c r="N30" s="652"/>
      <c r="O30" s="652"/>
      <c r="P30" s="652"/>
    </row>
    <row r="31" spans="2:32" s="631" customFormat="1" x14ac:dyDescent="0.2">
      <c r="B31" s="652"/>
      <c r="C31" s="652"/>
      <c r="D31" s="652"/>
      <c r="E31" s="652"/>
      <c r="F31" s="652"/>
      <c r="G31" s="652"/>
      <c r="H31" s="652"/>
      <c r="I31" s="652"/>
      <c r="J31" s="652"/>
      <c r="K31" s="652"/>
      <c r="L31" s="652"/>
      <c r="M31" s="652"/>
      <c r="N31" s="652"/>
      <c r="O31" s="652"/>
      <c r="P31" s="652"/>
    </row>
    <row r="32" spans="2:32" s="631" customFormat="1" x14ac:dyDescent="0.2">
      <c r="B32" s="652"/>
      <c r="C32" s="652"/>
      <c r="D32" s="652"/>
      <c r="E32" s="652"/>
      <c r="F32" s="652"/>
      <c r="G32" s="652"/>
      <c r="H32" s="652"/>
      <c r="I32" s="652"/>
      <c r="J32" s="652"/>
      <c r="K32" s="652"/>
      <c r="L32" s="652"/>
      <c r="M32" s="652"/>
      <c r="N32" s="652"/>
      <c r="O32" s="652"/>
      <c r="P32" s="652"/>
    </row>
    <row r="33" spans="2:16" s="631" customForma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c r="B35" s="652"/>
      <c r="C35" s="652"/>
      <c r="D35" s="652"/>
      <c r="E35" s="652"/>
      <c r="F35" s="652"/>
      <c r="G35" s="652"/>
      <c r="H35" s="652"/>
      <c r="I35" s="652"/>
      <c r="J35" s="652"/>
      <c r="K35" s="652"/>
      <c r="L35" s="652"/>
      <c r="M35" s="652"/>
      <c r="N35" s="652"/>
      <c r="O35" s="652"/>
      <c r="P35" s="652"/>
    </row>
    <row r="36" spans="2:16" s="631" customFormat="1" x14ac:dyDescent="0.2">
      <c r="B36" s="652"/>
      <c r="C36" s="652"/>
      <c r="D36" s="652"/>
      <c r="E36" s="652"/>
      <c r="F36" s="652"/>
      <c r="G36" s="652"/>
      <c r="H36" s="652"/>
      <c r="I36" s="652"/>
      <c r="J36" s="652"/>
      <c r="K36" s="652"/>
      <c r="L36" s="652"/>
      <c r="M36" s="652"/>
      <c r="N36" s="652"/>
      <c r="O36" s="652"/>
      <c r="P36" s="652"/>
    </row>
    <row r="37" spans="2:16" s="631" customFormat="1" ht="15" customHeight="1" x14ac:dyDescent="0.2">
      <c r="C37" s="1481" t="s">
        <v>14</v>
      </c>
      <c r="D37" s="1481"/>
      <c r="E37" s="1481"/>
      <c r="F37" s="1481"/>
      <c r="G37" s="1481"/>
      <c r="H37" s="1481"/>
      <c r="I37" s="1481"/>
      <c r="J37" s="1481"/>
      <c r="K37" s="1481"/>
      <c r="L37" s="1481"/>
      <c r="M37" s="652"/>
      <c r="N37" s="652"/>
      <c r="O37" s="652"/>
      <c r="P37" s="652"/>
    </row>
    <row r="38" spans="2:16" s="631" customFormat="1" x14ac:dyDescent="0.2">
      <c r="L38" s="652"/>
      <c r="M38" s="652"/>
      <c r="N38" s="652"/>
      <c r="O38" s="652"/>
      <c r="P38" s="652"/>
    </row>
    <row r="39" spans="2:16" s="631" customFormat="1" x14ac:dyDescent="0.2">
      <c r="B39" s="652"/>
      <c r="C39" s="652"/>
      <c r="D39" s="652"/>
      <c r="E39" s="652"/>
      <c r="F39" s="652"/>
      <c r="G39" s="652"/>
      <c r="H39" s="652"/>
      <c r="I39" s="652"/>
      <c r="J39" s="652"/>
      <c r="K39" s="652"/>
      <c r="L39" s="652"/>
      <c r="M39" s="652"/>
      <c r="N39" s="652"/>
      <c r="O39" s="652"/>
      <c r="P39" s="652"/>
    </row>
    <row r="40" spans="2:16" s="631" customFormat="1" ht="5.25" customHeight="1" x14ac:dyDescent="0.2">
      <c r="B40" s="652"/>
      <c r="C40" s="652"/>
      <c r="D40" s="652"/>
      <c r="E40" s="652"/>
      <c r="F40" s="652"/>
      <c r="G40" s="652"/>
      <c r="H40" s="652"/>
      <c r="I40" s="652"/>
      <c r="J40" s="652"/>
      <c r="K40" s="652"/>
      <c r="L40" s="652"/>
      <c r="M40" s="652"/>
      <c r="N40" s="652"/>
      <c r="O40" s="652"/>
      <c r="P40" s="652"/>
    </row>
    <row r="41" spans="2:16" s="631" customFormat="1" ht="5.25" customHeight="1" x14ac:dyDescent="0.2">
      <c r="B41" s="652"/>
      <c r="C41" s="652"/>
      <c r="D41" s="652"/>
      <c r="E41" s="652"/>
      <c r="F41" s="652"/>
      <c r="G41" s="652"/>
      <c r="H41" s="652"/>
      <c r="I41" s="652"/>
      <c r="J41" s="652"/>
      <c r="K41" s="652"/>
      <c r="L41" s="652"/>
      <c r="M41" s="652"/>
      <c r="N41" s="652"/>
      <c r="O41" s="652"/>
      <c r="P41" s="652"/>
    </row>
    <row r="42" spans="2:16" s="631" customFormat="1" ht="16.5" customHeight="1" x14ac:dyDescent="0.2">
      <c r="B42" s="652"/>
      <c r="C42" s="652"/>
      <c r="D42" s="652"/>
      <c r="E42" s="652"/>
      <c r="F42" s="652"/>
      <c r="G42" s="652"/>
      <c r="H42" s="652"/>
      <c r="I42" s="652"/>
      <c r="J42" s="652"/>
      <c r="K42" s="652"/>
      <c r="L42" s="652"/>
      <c r="M42" s="652"/>
      <c r="N42" s="652"/>
      <c r="O42" s="652"/>
      <c r="P42" s="652"/>
    </row>
    <row r="43" spans="2:16" s="631" customFormat="1" x14ac:dyDescent="0.2">
      <c r="B43" s="652"/>
      <c r="C43" s="652"/>
      <c r="D43" s="652"/>
      <c r="E43" s="652"/>
      <c r="F43" s="652"/>
      <c r="G43" s="652"/>
      <c r="H43" s="652"/>
      <c r="I43" s="652"/>
      <c r="J43" s="652"/>
      <c r="K43" s="652"/>
      <c r="L43" s="652"/>
      <c r="M43" s="652"/>
      <c r="N43" s="652"/>
      <c r="O43" s="652"/>
      <c r="P43" s="652"/>
    </row>
    <row r="44" spans="2:16" s="631" customFormat="1" x14ac:dyDescent="0.2"/>
    <row r="45" spans="2:16" s="650" customFormat="1" x14ac:dyDescent="0.2"/>
    <row r="46" spans="2:16" s="657" customFormat="1" ht="12.75" customHeight="1" x14ac:dyDescent="0.2">
      <c r="B46" s="1477"/>
      <c r="C46" s="1477"/>
      <c r="D46" s="1477"/>
      <c r="E46" s="1477"/>
      <c r="F46" s="1477"/>
      <c r="G46" s="1477"/>
      <c r="H46" s="1477"/>
      <c r="I46" s="1477"/>
      <c r="J46" s="1477"/>
      <c r="K46" s="1477"/>
      <c r="L46" s="1477"/>
      <c r="M46" s="1477"/>
      <c r="N46" s="1477"/>
      <c r="O46" s="1477"/>
      <c r="P46" s="656"/>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7"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28"/>
      <c r="C3" s="1528"/>
      <c r="D3" s="1528"/>
      <c r="E3" s="1528"/>
      <c r="F3" s="1528"/>
      <c r="G3" s="1528"/>
      <c r="H3" s="1528"/>
      <c r="I3" s="1528"/>
      <c r="J3" s="12"/>
      <c r="Q3" s="16"/>
    </row>
    <row r="4" spans="2:30" s="4" customFormat="1" ht="2.25" customHeight="1" x14ac:dyDescent="0.2">
      <c r="B4" s="1529"/>
      <c r="C4" s="1529"/>
      <c r="D4" s="1529"/>
      <c r="E4" s="1529"/>
      <c r="F4" s="1529"/>
      <c r="G4" s="1529"/>
      <c r="H4" s="1529"/>
      <c r="I4" s="1529"/>
      <c r="J4" s="1529"/>
      <c r="K4" s="1529"/>
      <c r="L4" s="1529"/>
      <c r="M4" s="1529"/>
      <c r="N4" s="1529"/>
      <c r="O4" s="1529"/>
      <c r="P4" s="1529"/>
      <c r="Q4" s="1529"/>
      <c r="R4" s="1529"/>
      <c r="S4" s="1529"/>
      <c r="T4" s="1529"/>
    </row>
    <row r="5" spans="2:30" s="740" customFormat="1" ht="16.5" customHeight="1" x14ac:dyDescent="0.2">
      <c r="B5" s="1484" t="s">
        <v>411</v>
      </c>
      <c r="C5" s="1484"/>
      <c r="D5" s="1484"/>
      <c r="E5" s="1484"/>
      <c r="F5" s="1484"/>
      <c r="G5" s="1484"/>
      <c r="H5" s="1484"/>
      <c r="I5" s="1484"/>
      <c r="J5" s="1484"/>
      <c r="K5" s="1484"/>
      <c r="L5" s="1484"/>
      <c r="M5" s="1484"/>
      <c r="N5" s="1484"/>
      <c r="O5" s="1484"/>
      <c r="P5" s="1484"/>
      <c r="Q5" s="1484"/>
      <c r="R5" s="1484"/>
      <c r="S5" s="1484"/>
      <c r="T5" s="1484"/>
      <c r="U5" s="1484"/>
      <c r="V5" s="1484"/>
      <c r="W5" s="1484"/>
      <c r="X5" s="1484"/>
      <c r="Y5" s="1484"/>
      <c r="Z5" s="1484"/>
      <c r="AA5" s="1484"/>
      <c r="AB5" s="1484"/>
      <c r="AC5" s="714"/>
    </row>
    <row r="6" spans="2:30" s="740" customFormat="1" ht="14.25" customHeight="1" x14ac:dyDescent="0.2">
      <c r="B6" s="1418" t="str">
        <f>porsaad!$B$6</f>
        <v>Situación a 30 de septiembre de 2024</v>
      </c>
      <c r="C6" s="1418"/>
      <c r="D6" s="1418"/>
      <c r="E6" s="1418"/>
      <c r="F6" s="1418"/>
      <c r="G6" s="1418"/>
      <c r="H6" s="1418"/>
      <c r="I6" s="1418"/>
      <c r="J6" s="1418"/>
      <c r="K6" s="1418"/>
      <c r="L6" s="1418"/>
      <c r="M6" s="1418"/>
      <c r="N6" s="1418"/>
      <c r="O6" s="1418"/>
      <c r="P6" s="1418"/>
      <c r="Q6" s="1418"/>
      <c r="R6" s="1418"/>
      <c r="S6" s="1418"/>
      <c r="T6" s="1418"/>
      <c r="U6" s="1418"/>
      <c r="V6" s="1418"/>
      <c r="W6" s="1418"/>
      <c r="X6" s="1418"/>
      <c r="Y6" s="1418"/>
      <c r="Z6" s="1418"/>
      <c r="AA6" s="1418"/>
      <c r="AB6" s="1418"/>
      <c r="AC6" s="1418"/>
    </row>
    <row r="7" spans="2:30" s="133" customFormat="1" ht="5.25" customHeight="1" x14ac:dyDescent="0.2"/>
    <row r="8" spans="2:30" s="134" customFormat="1" ht="21.75" customHeight="1" x14ac:dyDescent="0.2">
      <c r="B8" s="1530" t="s">
        <v>27</v>
      </c>
      <c r="D8" s="1530" t="s">
        <v>112</v>
      </c>
      <c r="E8" s="1530" t="s">
        <v>26</v>
      </c>
      <c r="F8" s="1530"/>
      <c r="G8" s="1530"/>
      <c r="H8" s="1530"/>
      <c r="I8" s="1530"/>
      <c r="J8" s="1530"/>
      <c r="K8" s="1530"/>
      <c r="L8" s="1530"/>
      <c r="M8" s="1530"/>
      <c r="N8" s="1530"/>
      <c r="O8" s="1530"/>
      <c r="P8" s="1530"/>
      <c r="Q8" s="1530"/>
      <c r="R8" s="1530"/>
      <c r="S8" s="1530"/>
    </row>
    <row r="9" spans="2:30" s="134" customFormat="1" ht="21.75" customHeight="1" x14ac:dyDescent="0.2">
      <c r="B9" s="1530"/>
      <c r="D9" s="1530"/>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30"/>
      <c r="D10" s="1530"/>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31" t="s">
        <v>24</v>
      </c>
      <c r="D12" s="141" t="s">
        <v>31</v>
      </c>
      <c r="E12" s="142">
        <f>'36perfresol'!E12</f>
        <v>587</v>
      </c>
      <c r="F12" s="141"/>
      <c r="G12" s="142">
        <f>'36perfresol'!H12</f>
        <v>10421</v>
      </c>
      <c r="H12" s="141"/>
      <c r="I12" s="142">
        <f>'36perfresol'!K12</f>
        <v>6174</v>
      </c>
      <c r="J12" s="141"/>
      <c r="K12" s="142">
        <f>'36perfresol'!N12</f>
        <v>9042</v>
      </c>
      <c r="L12" s="141"/>
      <c r="M12" s="142">
        <f>'36perfresol'!Q12</f>
        <v>8587</v>
      </c>
      <c r="N12" s="141"/>
      <c r="O12" s="142">
        <f>'36perfresol'!T12</f>
        <v>11730</v>
      </c>
      <c r="P12" s="141"/>
      <c r="Q12" s="142">
        <f>'36perfresol'!W12</f>
        <v>39702</v>
      </c>
      <c r="R12" s="141"/>
      <c r="S12" s="142">
        <f>'36perfresol'!Z12</f>
        <v>186302</v>
      </c>
      <c r="T12" s="143"/>
      <c r="V12" s="144">
        <f>E12/E$16</f>
        <v>0.24778387505276489</v>
      </c>
      <c r="W12" s="144">
        <f>G12/G$16</f>
        <v>0.24574352685940667</v>
      </c>
      <c r="X12" s="144">
        <f>I12/I$16</f>
        <v>0.23648829815758227</v>
      </c>
      <c r="Y12" s="144">
        <f>K12/K$16</f>
        <v>0.25090182585049114</v>
      </c>
      <c r="Z12" s="144">
        <f>M12/M$16</f>
        <v>0.1980625072079345</v>
      </c>
      <c r="AA12" s="144">
        <f>O12/O$16</f>
        <v>0.15983757341218471</v>
      </c>
      <c r="AB12" s="144">
        <f>Q12/Q$16</f>
        <v>0.15029982737211908</v>
      </c>
      <c r="AC12" s="144">
        <f>S12/S$16</f>
        <v>0.24389132748506623</v>
      </c>
      <c r="AD12" s="144"/>
    </row>
    <row r="13" spans="2:30" s="140" customFormat="1" ht="21" customHeight="1" x14ac:dyDescent="0.2">
      <c r="B13" s="1531"/>
      <c r="D13" s="141" t="s">
        <v>49</v>
      </c>
      <c r="E13" s="142">
        <f>'36perfresol'!E13</f>
        <v>804</v>
      </c>
      <c r="F13" s="141"/>
      <c r="G13" s="142">
        <f>'36perfresol'!H13</f>
        <v>12278</v>
      </c>
      <c r="H13" s="141"/>
      <c r="I13" s="142">
        <f>'36perfresol'!K13</f>
        <v>7943</v>
      </c>
      <c r="J13" s="141"/>
      <c r="K13" s="142">
        <f>'36perfresol'!N13</f>
        <v>11687</v>
      </c>
      <c r="L13" s="141"/>
      <c r="M13" s="142">
        <f>'36perfresol'!Q13</f>
        <v>13116</v>
      </c>
      <c r="N13" s="141"/>
      <c r="O13" s="142">
        <f>'36perfresol'!T13</f>
        <v>21274</v>
      </c>
      <c r="P13" s="141"/>
      <c r="Q13" s="142">
        <f>'36perfresol'!W13</f>
        <v>68483</v>
      </c>
      <c r="R13" s="141"/>
      <c r="S13" s="142">
        <f>'36perfresol'!Z13</f>
        <v>241055</v>
      </c>
      <c r="T13" s="143"/>
      <c r="V13" s="144">
        <f>E13/E$16</f>
        <v>0.33938370620514985</v>
      </c>
      <c r="W13" s="144">
        <f>G13/G$16</f>
        <v>0.28953449983492902</v>
      </c>
      <c r="X13" s="144">
        <f>I13/I$16</f>
        <v>0.30424790286130154</v>
      </c>
      <c r="Y13" s="144">
        <f>K13/K$16</f>
        <v>0.32429657583661692</v>
      </c>
      <c r="Z13" s="144">
        <f>M13/M$16</f>
        <v>0.30252566024679967</v>
      </c>
      <c r="AA13" s="144">
        <f>O13/O$16</f>
        <v>0.28988785479717116</v>
      </c>
      <c r="AB13" s="144">
        <f>Q13/Q$16</f>
        <v>0.25925603440443379</v>
      </c>
      <c r="AC13" s="144">
        <f>S13/S$16</f>
        <v>0.31556947293594617</v>
      </c>
      <c r="AD13" s="144"/>
    </row>
    <row r="14" spans="2:30" s="140" customFormat="1" ht="21" customHeight="1" x14ac:dyDescent="0.2">
      <c r="B14" s="1531"/>
      <c r="D14" s="141" t="s">
        <v>50</v>
      </c>
      <c r="E14" s="142">
        <f>'36perfresol'!E14</f>
        <v>381</v>
      </c>
      <c r="F14" s="141"/>
      <c r="G14" s="142">
        <f>'36perfresol'!H14</f>
        <v>8986</v>
      </c>
      <c r="H14" s="141"/>
      <c r="I14" s="142">
        <f>'36perfresol'!K14</f>
        <v>7226</v>
      </c>
      <c r="J14" s="141"/>
      <c r="K14" s="142">
        <f>'36perfresol'!N14</f>
        <v>9914</v>
      </c>
      <c r="L14" s="141"/>
      <c r="M14" s="142">
        <f>'36perfresol'!Q14</f>
        <v>13318</v>
      </c>
      <c r="N14" s="141"/>
      <c r="O14" s="142">
        <f>'36perfresol'!T14</f>
        <v>23650</v>
      </c>
      <c r="P14" s="141"/>
      <c r="Q14" s="142">
        <f>'36perfresol'!W14</f>
        <v>85322</v>
      </c>
      <c r="R14" s="141"/>
      <c r="S14" s="142">
        <f>'36perfresol'!Z14</f>
        <v>212580</v>
      </c>
      <c r="T14" s="143"/>
      <c r="V14" s="144">
        <f>E14/E$16</f>
        <v>0.16082735331363446</v>
      </c>
      <c r="W14" s="144">
        <f>G14/G$16</f>
        <v>0.2119039758524737</v>
      </c>
      <c r="X14" s="144">
        <f>I14/I$16</f>
        <v>0.27678400429003713</v>
      </c>
      <c r="Y14" s="144">
        <f>K14/K$16</f>
        <v>0.27509850713136136</v>
      </c>
      <c r="Z14" s="144">
        <f>M14/M$16</f>
        <v>0.30718486910390957</v>
      </c>
      <c r="AA14" s="144">
        <f>O14/O$16</f>
        <v>0.32226416122746537</v>
      </c>
      <c r="AB14" s="144">
        <f>Q14/Q$16</f>
        <v>0.32300342227202522</v>
      </c>
      <c r="AC14" s="144">
        <f>S14/S$16</f>
        <v>0.27829233393509129</v>
      </c>
      <c r="AD14" s="144"/>
    </row>
    <row r="15" spans="2:30" s="140" customFormat="1" ht="21" customHeight="1" x14ac:dyDescent="0.2">
      <c r="B15" s="1531"/>
      <c r="D15" s="141" t="s">
        <v>113</v>
      </c>
      <c r="E15" s="142">
        <f>'36perfresol'!E15</f>
        <v>597</v>
      </c>
      <c r="F15" s="141"/>
      <c r="G15" s="142">
        <f>'36perfresol'!H15</f>
        <v>10721</v>
      </c>
      <c r="H15" s="141"/>
      <c r="I15" s="142">
        <f>'36perfresol'!K15</f>
        <v>4764</v>
      </c>
      <c r="J15" s="141"/>
      <c r="K15" s="142">
        <f>'36perfresol'!N15</f>
        <v>5395</v>
      </c>
      <c r="L15" s="141"/>
      <c r="M15" s="142">
        <f>'36perfresol'!Q15</f>
        <v>8334</v>
      </c>
      <c r="N15" s="141"/>
      <c r="O15" s="142">
        <f>'36perfresol'!T15</f>
        <v>16733</v>
      </c>
      <c r="P15" s="141"/>
      <c r="Q15" s="142">
        <f>'36perfresol'!W15</f>
        <v>70645</v>
      </c>
      <c r="R15" s="141"/>
      <c r="S15" s="142">
        <f>'36perfresol'!Z15</f>
        <v>123936</v>
      </c>
      <c r="T15" s="143"/>
      <c r="V15" s="144">
        <f>E15/E$16</f>
        <v>0.2520050654284508</v>
      </c>
      <c r="W15" s="144">
        <f>G15/G$16</f>
        <v>0.25281799745319061</v>
      </c>
      <c r="X15" s="144">
        <f>I15/I$16</f>
        <v>0.18247979469107903</v>
      </c>
      <c r="Y15" s="144">
        <f>K15/K$16</f>
        <v>0.14970309118153061</v>
      </c>
      <c r="Z15" s="144">
        <f>M15/M$16</f>
        <v>0.19222696344135626</v>
      </c>
      <c r="AA15" s="144">
        <f>O15/O$16</f>
        <v>0.22801041056317878</v>
      </c>
      <c r="AB15" s="144">
        <f>Q15/Q$16</f>
        <v>0.26744071595142188</v>
      </c>
      <c r="AC15" s="144">
        <f>S15/S$16</f>
        <v>0.16224686564389632</v>
      </c>
      <c r="AD15" s="144"/>
    </row>
    <row r="16" spans="2:30" s="140" customFormat="1" ht="21" customHeight="1" x14ac:dyDescent="0.2">
      <c r="B16" s="1531"/>
      <c r="D16" s="145" t="s">
        <v>68</v>
      </c>
      <c r="E16" s="142">
        <f>SUM(E12:E15)</f>
        <v>2369</v>
      </c>
      <c r="F16" s="141"/>
      <c r="G16" s="142">
        <f>SUM(G12:G15)</f>
        <v>42406</v>
      </c>
      <c r="H16" s="141"/>
      <c r="I16" s="142">
        <f>SUM(I12:I15)</f>
        <v>26107</v>
      </c>
      <c r="J16" s="141"/>
      <c r="K16" s="142">
        <f>SUM(K12:K15)</f>
        <v>36038</v>
      </c>
      <c r="L16" s="141"/>
      <c r="M16" s="142">
        <f>SUM(M12:M15)</f>
        <v>43355</v>
      </c>
      <c r="N16" s="141"/>
      <c r="O16" s="142">
        <f>SUM(O12:O15)</f>
        <v>73387</v>
      </c>
      <c r="P16" s="141"/>
      <c r="Q16" s="142">
        <f>SUM(Q12:Q15)</f>
        <v>264152</v>
      </c>
      <c r="R16" s="141"/>
      <c r="S16" s="142">
        <f>SUM(S12:S15)</f>
        <v>763873</v>
      </c>
      <c r="T16" s="143"/>
      <c r="V16" s="144"/>
    </row>
    <row r="17" spans="2:29" s="140" customFormat="1" ht="21" customHeight="1" x14ac:dyDescent="0.2">
      <c r="B17" s="1531" t="s">
        <v>23</v>
      </c>
      <c r="D17" s="141" t="s">
        <v>31</v>
      </c>
      <c r="E17" s="142">
        <f>'36perfresol'!E17</f>
        <v>724</v>
      </c>
      <c r="F17" s="141"/>
      <c r="G17" s="142">
        <f>'36perfresol'!H17</f>
        <v>22143</v>
      </c>
      <c r="H17" s="141"/>
      <c r="I17" s="142">
        <f>'36perfresol'!K17</f>
        <v>9560</v>
      </c>
      <c r="J17" s="141"/>
      <c r="K17" s="142">
        <f>'36perfresol'!N17</f>
        <v>11142</v>
      </c>
      <c r="L17" s="141"/>
      <c r="M17" s="142">
        <f>'36perfresol'!Q17</f>
        <v>9711</v>
      </c>
      <c r="N17" s="141"/>
      <c r="O17" s="142">
        <f>'36perfresol'!T17</f>
        <v>12916</v>
      </c>
      <c r="P17" s="141"/>
      <c r="Q17" s="142">
        <f>'36perfresol'!W17</f>
        <v>29544</v>
      </c>
      <c r="R17" s="141"/>
      <c r="S17" s="142">
        <f>'36perfresol'!Z17</f>
        <v>59554</v>
      </c>
      <c r="T17" s="143"/>
      <c r="V17" s="144">
        <f>E17/E$21</f>
        <v>0.24173622704507514</v>
      </c>
      <c r="W17" s="144">
        <f>G17/G$21</f>
        <v>0.25104019046539311</v>
      </c>
      <c r="X17" s="144">
        <f>I17/I$21</f>
        <v>0.22874644079152012</v>
      </c>
      <c r="Y17" s="144">
        <f>K17/K$21</f>
        <v>0.23653539963910414</v>
      </c>
      <c r="Z17" s="144">
        <f>M17/M$21</f>
        <v>0.19982303798510226</v>
      </c>
      <c r="AA17" s="144">
        <f>O17/O$21</f>
        <v>0.17512507965777663</v>
      </c>
      <c r="AB17" s="144">
        <f>Q17/Q$21</f>
        <v>0.18789112185194606</v>
      </c>
      <c r="AC17" s="144">
        <f>S17/S$21</f>
        <v>0.206834276267578</v>
      </c>
    </row>
    <row r="18" spans="2:29" s="140" customFormat="1" ht="21" customHeight="1" x14ac:dyDescent="0.2">
      <c r="B18" s="1531"/>
      <c r="D18" s="141" t="s">
        <v>49</v>
      </c>
      <c r="E18" s="142">
        <f>'36perfresol'!E18</f>
        <v>1109</v>
      </c>
      <c r="F18" s="141"/>
      <c r="G18" s="142">
        <f>'36perfresol'!H18</f>
        <v>30358</v>
      </c>
      <c r="H18" s="141"/>
      <c r="I18" s="142">
        <f>'36perfresol'!K18</f>
        <v>12501</v>
      </c>
      <c r="J18" s="141"/>
      <c r="K18" s="142">
        <f>'36perfresol'!N18</f>
        <v>15426</v>
      </c>
      <c r="L18" s="141"/>
      <c r="M18" s="142">
        <f>'36perfresol'!Q18</f>
        <v>15754</v>
      </c>
      <c r="N18" s="141"/>
      <c r="O18" s="142">
        <f>'36perfresol'!T18</f>
        <v>23098</v>
      </c>
      <c r="P18" s="141"/>
      <c r="Q18" s="142">
        <f>'36perfresol'!W18</f>
        <v>46297</v>
      </c>
      <c r="R18" s="141"/>
      <c r="S18" s="142">
        <f>'36perfresol'!Z18</f>
        <v>82989</v>
      </c>
      <c r="T18" s="143"/>
      <c r="V18" s="144">
        <f>E18/E$21</f>
        <v>0.37028380634390651</v>
      </c>
      <c r="W18" s="144">
        <f>G18/G$21</f>
        <v>0.34417550025508759</v>
      </c>
      <c r="X18" s="144">
        <f>I18/I$21</f>
        <v>0.29911707702246787</v>
      </c>
      <c r="Y18" s="144">
        <f>K18/K$21</f>
        <v>0.32748115911262077</v>
      </c>
      <c r="Z18" s="144">
        <f>M18/M$21</f>
        <v>0.32416971891847401</v>
      </c>
      <c r="AA18" s="144">
        <f>O18/O$21</f>
        <v>0.31318048079400163</v>
      </c>
      <c r="AB18" s="144">
        <f>Q18/Q$21</f>
        <v>0.29443525820401933</v>
      </c>
      <c r="AC18" s="144">
        <f>S18/S$21</f>
        <v>0.28822530397907831</v>
      </c>
    </row>
    <row r="19" spans="2:29" s="140" customFormat="1" ht="21" customHeight="1" x14ac:dyDescent="0.2">
      <c r="B19" s="1531"/>
      <c r="D19" s="141" t="s">
        <v>50</v>
      </c>
      <c r="E19" s="142">
        <f>'36perfresol'!E19</f>
        <v>429</v>
      </c>
      <c r="F19" s="141"/>
      <c r="G19" s="142">
        <f>'36perfresol'!H19</f>
        <v>20663</v>
      </c>
      <c r="H19" s="141"/>
      <c r="I19" s="142">
        <f>'36perfresol'!K19</f>
        <v>12287</v>
      </c>
      <c r="J19" s="141"/>
      <c r="K19" s="142">
        <f>'36perfresol'!N19</f>
        <v>13945</v>
      </c>
      <c r="L19" s="141"/>
      <c r="M19" s="142">
        <f>'36perfresol'!Q19</f>
        <v>15330</v>
      </c>
      <c r="N19" s="141"/>
      <c r="O19" s="142">
        <f>'36perfresol'!T19</f>
        <v>23341</v>
      </c>
      <c r="P19" s="141"/>
      <c r="Q19" s="142">
        <f>'36perfresol'!W19</f>
        <v>45588</v>
      </c>
      <c r="R19" s="141"/>
      <c r="S19" s="142">
        <f>'36perfresol'!Z19</f>
        <v>83270</v>
      </c>
      <c r="T19" s="143"/>
      <c r="V19" s="144">
        <f>E19/E$21</f>
        <v>0.14323873121869782</v>
      </c>
      <c r="W19" s="144">
        <f>G19/G$21</f>
        <v>0.23426109630973302</v>
      </c>
      <c r="X19" s="144">
        <f>I19/I$21</f>
        <v>0.2939966023018209</v>
      </c>
      <c r="Y19" s="144">
        <f>K19/K$21</f>
        <v>0.29604076000424584</v>
      </c>
      <c r="Z19" s="144">
        <f>M19/M$21</f>
        <v>0.31544508004444627</v>
      </c>
      <c r="AA19" s="144">
        <f>O19/O$21</f>
        <v>0.31647526202323972</v>
      </c>
      <c r="AB19" s="144">
        <f>Q19/Q$21</f>
        <v>0.28992622742304758</v>
      </c>
      <c r="AC19" s="144">
        <f>S19/S$21</f>
        <v>0.28920123223966854</v>
      </c>
    </row>
    <row r="20" spans="2:29" s="140" customFormat="1" ht="21" customHeight="1" x14ac:dyDescent="0.2">
      <c r="B20" s="1531"/>
      <c r="D20" s="141" t="s">
        <v>113</v>
      </c>
      <c r="E20" s="142">
        <f>'36perfresol'!E20</f>
        <v>733</v>
      </c>
      <c r="F20" s="141"/>
      <c r="G20" s="142">
        <f>'36perfresol'!H20</f>
        <v>15041</v>
      </c>
      <c r="H20" s="141"/>
      <c r="I20" s="142">
        <f>'36perfresol'!K20</f>
        <v>7445</v>
      </c>
      <c r="J20" s="141"/>
      <c r="K20" s="142">
        <f>'36perfresol'!N20</f>
        <v>6592</v>
      </c>
      <c r="L20" s="141"/>
      <c r="M20" s="142">
        <f>'36perfresol'!Q20</f>
        <v>7803</v>
      </c>
      <c r="N20" s="141"/>
      <c r="O20" s="142">
        <f>'36perfresol'!T20</f>
        <v>14398</v>
      </c>
      <c r="P20" s="141"/>
      <c r="Q20" s="142">
        <f>'36perfresol'!W20</f>
        <v>35811</v>
      </c>
      <c r="R20" s="141"/>
      <c r="S20" s="142">
        <f>'36perfresol'!Z20</f>
        <v>62118</v>
      </c>
      <c r="T20" s="143"/>
      <c r="V20" s="144">
        <f>E20/E$21</f>
        <v>0.24474123539232054</v>
      </c>
      <c r="W20" s="144">
        <f>G20/G$21</f>
        <v>0.17052321296978629</v>
      </c>
      <c r="X20" s="144">
        <f>I20/I$21</f>
        <v>0.17813987988419114</v>
      </c>
      <c r="Y20" s="144">
        <f>K20/K$21</f>
        <v>0.13994268124402931</v>
      </c>
      <c r="Z20" s="144">
        <f>M20/M$21</f>
        <v>0.16056216305197746</v>
      </c>
      <c r="AA20" s="144">
        <f>O20/O$21</f>
        <v>0.19521917752498202</v>
      </c>
      <c r="AB20" s="144">
        <f>Q20/Q$21</f>
        <v>0.22774739252098702</v>
      </c>
      <c r="AC20" s="144">
        <f>S20/S$21</f>
        <v>0.21573918751367516</v>
      </c>
    </row>
    <row r="21" spans="2:29" s="140" customFormat="1" ht="21" customHeight="1" x14ac:dyDescent="0.2">
      <c r="B21" s="1531"/>
      <c r="D21" s="145" t="s">
        <v>68</v>
      </c>
      <c r="E21" s="142">
        <f>SUM(E17:E20)</f>
        <v>2995</v>
      </c>
      <c r="F21" s="141"/>
      <c r="G21" s="142">
        <f>SUM(G17:G20)</f>
        <v>88205</v>
      </c>
      <c r="H21" s="141"/>
      <c r="I21" s="142">
        <f>SUM(I17:I20)</f>
        <v>41793</v>
      </c>
      <c r="J21" s="141"/>
      <c r="K21" s="142">
        <f>SUM(K17:K20)</f>
        <v>47105</v>
      </c>
      <c r="L21" s="141"/>
      <c r="M21" s="142">
        <f>SUM(M17:M20)</f>
        <v>48598</v>
      </c>
      <c r="N21" s="141"/>
      <c r="O21" s="142">
        <f>SUM(O17:O20)</f>
        <v>73753</v>
      </c>
      <c r="P21" s="141"/>
      <c r="Q21" s="142">
        <f>SUM(Q17:Q20)</f>
        <v>157240</v>
      </c>
      <c r="R21" s="141"/>
      <c r="S21" s="142">
        <f>SUM(S17:S20)</f>
        <v>287931</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30" t="s">
        <v>0</v>
      </c>
      <c r="C23" s="1530"/>
      <c r="D23" s="1530"/>
      <c r="E23" s="147">
        <f>E16+E21</f>
        <v>5364</v>
      </c>
      <c r="F23" s="143"/>
      <c r="G23" s="147">
        <f>G16+G21</f>
        <v>130611</v>
      </c>
      <c r="H23" s="143"/>
      <c r="I23" s="147">
        <f>I16+I21</f>
        <v>67900</v>
      </c>
      <c r="J23" s="143"/>
      <c r="K23" s="147">
        <f>K16+K21</f>
        <v>83143</v>
      </c>
      <c r="L23" s="143"/>
      <c r="M23" s="147">
        <f>M16+M21</f>
        <v>91953</v>
      </c>
      <c r="N23" s="143"/>
      <c r="O23" s="147">
        <f>O16+O21</f>
        <v>147140</v>
      </c>
      <c r="P23" s="143"/>
      <c r="Q23" s="147">
        <f>Q16+Q21</f>
        <v>421392</v>
      </c>
      <c r="R23" s="143"/>
      <c r="S23" s="147">
        <f>S16+S21</f>
        <v>1051804</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32"/>
      <c r="D37" s="1532"/>
      <c r="E37" s="1532"/>
      <c r="F37" s="1532"/>
      <c r="G37" s="1532"/>
      <c r="H37" s="1532"/>
      <c r="I37" s="1532"/>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33"/>
      <c r="C46" s="1534"/>
      <c r="D46" s="1534"/>
      <c r="E46" s="1534"/>
      <c r="F46" s="1534"/>
      <c r="G46" s="1534"/>
      <c r="H46" s="1534"/>
      <c r="I46" s="1534"/>
      <c r="J46" s="1534"/>
      <c r="K46" s="1534"/>
      <c r="L46" s="107"/>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28"/>
      <c r="C3" s="1528"/>
      <c r="D3" s="1528"/>
      <c r="E3" s="1528"/>
      <c r="F3" s="1528"/>
      <c r="G3" s="1528"/>
      <c r="H3" s="1528"/>
      <c r="I3" s="1528"/>
      <c r="J3" s="12"/>
      <c r="Q3" s="16"/>
    </row>
    <row r="4" spans="2:30" s="4" customFormat="1" ht="2.25" customHeight="1" x14ac:dyDescent="0.2">
      <c r="B4" s="1529"/>
      <c r="C4" s="1529"/>
      <c r="D4" s="1529"/>
      <c r="E4" s="1529"/>
      <c r="F4" s="1529"/>
      <c r="G4" s="1529"/>
      <c r="H4" s="1529"/>
      <c r="I4" s="1529"/>
      <c r="J4" s="1529"/>
      <c r="K4" s="1529"/>
      <c r="L4" s="1529"/>
      <c r="M4" s="1529"/>
      <c r="N4" s="1529"/>
      <c r="O4" s="1529"/>
      <c r="P4" s="1529"/>
      <c r="Q4" s="1529"/>
      <c r="R4" s="1529"/>
      <c r="S4" s="1529"/>
      <c r="T4" s="1529"/>
    </row>
    <row r="5" spans="2:30" s="740" customFormat="1" ht="16.5" customHeight="1" x14ac:dyDescent="0.2">
      <c r="B5" s="1484" t="s">
        <v>412</v>
      </c>
      <c r="C5" s="1484"/>
      <c r="D5" s="1484"/>
      <c r="E5" s="1484"/>
      <c r="F5" s="1484"/>
      <c r="G5" s="1484"/>
      <c r="H5" s="1484"/>
      <c r="I5" s="1484"/>
      <c r="J5" s="1484"/>
      <c r="K5" s="1484"/>
      <c r="L5" s="1484"/>
      <c r="M5" s="1484"/>
      <c r="N5" s="1484"/>
      <c r="O5" s="1484"/>
      <c r="P5" s="1484"/>
      <c r="Q5" s="1484"/>
      <c r="R5" s="1484"/>
      <c r="S5" s="1484"/>
      <c r="T5" s="1484"/>
      <c r="U5" s="1484"/>
      <c r="V5" s="1484"/>
      <c r="W5" s="1484"/>
      <c r="X5" s="1484"/>
      <c r="Y5" s="1484"/>
      <c r="Z5" s="1484"/>
      <c r="AA5" s="1484"/>
      <c r="AB5" s="1484"/>
      <c r="AC5" s="714"/>
    </row>
    <row r="6" spans="2:30" s="740" customFormat="1" ht="14.25" customHeight="1" x14ac:dyDescent="0.2">
      <c r="B6" s="1418" t="str">
        <f>porsaad!$B$6</f>
        <v>Situación a 30 de septiembre de 2024</v>
      </c>
      <c r="C6" s="1418"/>
      <c r="D6" s="1418"/>
      <c r="E6" s="1418"/>
      <c r="F6" s="1418"/>
      <c r="G6" s="1418"/>
      <c r="H6" s="1418"/>
      <c r="I6" s="1418"/>
      <c r="J6" s="1418"/>
      <c r="K6" s="1418"/>
      <c r="L6" s="1418"/>
      <c r="M6" s="1418"/>
      <c r="N6" s="1418"/>
      <c r="O6" s="1418"/>
      <c r="P6" s="1418"/>
      <c r="Q6" s="1418"/>
      <c r="R6" s="1418"/>
      <c r="S6" s="1418"/>
      <c r="T6" s="1418"/>
      <c r="U6" s="1418"/>
      <c r="V6" s="1418"/>
      <c r="W6" s="1418"/>
      <c r="X6" s="1418"/>
      <c r="Y6" s="1418"/>
      <c r="Z6" s="1418"/>
      <c r="AA6" s="1418"/>
      <c r="AB6" s="1418"/>
      <c r="AC6" s="1418"/>
    </row>
    <row r="7" spans="2:30" s="133" customFormat="1" ht="5.25" customHeight="1" x14ac:dyDescent="0.2"/>
    <row r="8" spans="2:30" s="134" customFormat="1" ht="21.75" customHeight="1" x14ac:dyDescent="0.2">
      <c r="B8" s="1530" t="s">
        <v>27</v>
      </c>
      <c r="D8" s="1530" t="s">
        <v>112</v>
      </c>
      <c r="E8" s="1530" t="s">
        <v>26</v>
      </c>
      <c r="F8" s="1530"/>
      <c r="G8" s="1530"/>
      <c r="H8" s="1530"/>
      <c r="I8" s="1530"/>
      <c r="J8" s="1530"/>
      <c r="K8" s="1530"/>
      <c r="L8" s="1530"/>
      <c r="M8" s="1530"/>
      <c r="N8" s="1530"/>
      <c r="O8" s="1530"/>
      <c r="P8" s="1530"/>
      <c r="Q8" s="1530"/>
      <c r="R8" s="1530"/>
      <c r="S8" s="1530"/>
    </row>
    <row r="9" spans="2:30" s="134" customFormat="1" ht="21.75" customHeight="1" x14ac:dyDescent="0.2">
      <c r="B9" s="1530"/>
      <c r="D9" s="1530"/>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30"/>
      <c r="D10" s="1530"/>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31" t="s">
        <v>24</v>
      </c>
      <c r="D12" s="141" t="s">
        <v>31</v>
      </c>
      <c r="E12" s="142">
        <f>'36perfresol'!E12</f>
        <v>587</v>
      </c>
      <c r="F12" s="141"/>
      <c r="G12" s="142">
        <f>'36perfresol'!H12</f>
        <v>10421</v>
      </c>
      <c r="H12" s="141"/>
      <c r="I12" s="142">
        <f>'36perfresol'!K12</f>
        <v>6174</v>
      </c>
      <c r="J12" s="141"/>
      <c r="K12" s="142">
        <f>'36perfresol'!N12</f>
        <v>9042</v>
      </c>
      <c r="L12" s="141"/>
      <c r="M12" s="142">
        <f>'36perfresol'!Q12</f>
        <v>8587</v>
      </c>
      <c r="N12" s="141"/>
      <c r="O12" s="142">
        <f>'36perfresol'!T12</f>
        <v>11730</v>
      </c>
      <c r="P12" s="141"/>
      <c r="Q12" s="142">
        <f>'36perfresol'!W12</f>
        <v>39702</v>
      </c>
      <c r="R12" s="141"/>
      <c r="S12" s="142">
        <f>'36perfresol'!Z12</f>
        <v>186302</v>
      </c>
      <c r="T12" s="143"/>
      <c r="V12" s="144">
        <f>E12/E$16</f>
        <v>0.33126410835214448</v>
      </c>
      <c r="W12" s="144">
        <f>G12/G$16</f>
        <v>0.32889379832728421</v>
      </c>
      <c r="X12" s="144">
        <f>I12/I$16</f>
        <v>0.28927517218760251</v>
      </c>
      <c r="Y12" s="144">
        <f>K12/K$16</f>
        <v>0.2950755474333453</v>
      </c>
      <c r="Z12" s="144">
        <f>M12/M$16</f>
        <v>0.24519573969903771</v>
      </c>
      <c r="AA12" s="144">
        <f>O12/O$16</f>
        <v>0.20704628093338512</v>
      </c>
      <c r="AB12" s="144">
        <f>Q12/Q$16</f>
        <v>0.20517087237154211</v>
      </c>
      <c r="AC12" s="144">
        <f>S12/S$16</f>
        <v>0.29112553266962216</v>
      </c>
      <c r="AD12" s="144"/>
    </row>
    <row r="13" spans="2:30" s="140" customFormat="1" ht="21" customHeight="1" x14ac:dyDescent="0.2">
      <c r="B13" s="1531"/>
      <c r="D13" s="141" t="s">
        <v>49</v>
      </c>
      <c r="E13" s="142">
        <f>'36perfresol'!E13</f>
        <v>804</v>
      </c>
      <c r="F13" s="141"/>
      <c r="G13" s="142">
        <f>'36perfresol'!H13</f>
        <v>12278</v>
      </c>
      <c r="H13" s="141"/>
      <c r="I13" s="142">
        <f>'36perfresol'!K13</f>
        <v>7943</v>
      </c>
      <c r="J13" s="141"/>
      <c r="K13" s="142">
        <f>'36perfresol'!N13</f>
        <v>11687</v>
      </c>
      <c r="L13" s="141"/>
      <c r="M13" s="142">
        <f>'36perfresol'!Q13</f>
        <v>13116</v>
      </c>
      <c r="N13" s="141"/>
      <c r="O13" s="142">
        <f>'36perfresol'!T13</f>
        <v>21274</v>
      </c>
      <c r="P13" s="141"/>
      <c r="Q13" s="142">
        <f>'36perfresol'!W13</f>
        <v>68483</v>
      </c>
      <c r="R13" s="141"/>
      <c r="S13" s="142">
        <f>'36perfresol'!Z13</f>
        <v>241055</v>
      </c>
      <c r="T13" s="143"/>
      <c r="V13" s="144">
        <f>E13/E$16</f>
        <v>0.45372460496613998</v>
      </c>
      <c r="W13" s="144">
        <f>G13/G$16</f>
        <v>0.38750197254221241</v>
      </c>
      <c r="X13" s="144">
        <f>I13/I$16</f>
        <v>0.3721594902309891</v>
      </c>
      <c r="Y13" s="144">
        <f>K13/K$16</f>
        <v>0.38139216134190518</v>
      </c>
      <c r="Z13" s="144">
        <f>M13/M$16</f>
        <v>0.3745181462551041</v>
      </c>
      <c r="AA13" s="144">
        <f>O13/O$16</f>
        <v>0.37550746637483673</v>
      </c>
      <c r="AB13" s="144">
        <f>Q13/Q$16</f>
        <v>0.35390450991437</v>
      </c>
      <c r="AC13" s="144">
        <f>S13/S$16</f>
        <v>0.37668551748062701</v>
      </c>
      <c r="AD13" s="144"/>
    </row>
    <row r="14" spans="2:30" s="140" customFormat="1" ht="21" customHeight="1" x14ac:dyDescent="0.2">
      <c r="B14" s="1531"/>
      <c r="D14" s="141" t="s">
        <v>50</v>
      </c>
      <c r="E14" s="142">
        <f>'36perfresol'!E14</f>
        <v>381</v>
      </c>
      <c r="F14" s="141"/>
      <c r="G14" s="142">
        <f>'36perfresol'!H14</f>
        <v>8986</v>
      </c>
      <c r="H14" s="141"/>
      <c r="I14" s="142">
        <f>'36perfresol'!K14</f>
        <v>7226</v>
      </c>
      <c r="J14" s="141"/>
      <c r="K14" s="142">
        <f>'36perfresol'!N14</f>
        <v>9914</v>
      </c>
      <c r="L14" s="141"/>
      <c r="M14" s="142">
        <f>'36perfresol'!Q14</f>
        <v>13318</v>
      </c>
      <c r="N14" s="141"/>
      <c r="O14" s="142">
        <f>'36perfresol'!T14</f>
        <v>23650</v>
      </c>
      <c r="P14" s="141"/>
      <c r="Q14" s="142">
        <f>'36perfresol'!W14</f>
        <v>85322</v>
      </c>
      <c r="R14" s="141"/>
      <c r="S14" s="142">
        <f>'36perfresol'!Z14</f>
        <v>212580</v>
      </c>
      <c r="T14" s="143"/>
      <c r="V14" s="144">
        <f>E14/E$16</f>
        <v>0.21501128668171557</v>
      </c>
      <c r="W14" s="144">
        <f>G14/G$16</f>
        <v>0.28360422913050337</v>
      </c>
      <c r="X14" s="144">
        <f>I14/I$16</f>
        <v>0.33856533758140844</v>
      </c>
      <c r="Y14" s="144">
        <f>K14/K$16</f>
        <v>0.32353229122474952</v>
      </c>
      <c r="Z14" s="144">
        <f>M14/M$16</f>
        <v>0.38028611404585821</v>
      </c>
      <c r="AA14" s="144">
        <f>O14/O$16</f>
        <v>0.41744625269177815</v>
      </c>
      <c r="AB14" s="144">
        <f>Q14/Q$16</f>
        <v>0.44092461771408786</v>
      </c>
      <c r="AC14" s="144">
        <f>S14/S$16</f>
        <v>0.33218894984975084</v>
      </c>
      <c r="AD14" s="144"/>
    </row>
    <row r="15" spans="2:30" s="140" customFormat="1" ht="21" customHeight="1" x14ac:dyDescent="0.2">
      <c r="B15" s="1531"/>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
      <c r="B16" s="1531"/>
      <c r="D16" s="145" t="s">
        <v>68</v>
      </c>
      <c r="E16" s="142">
        <f>SUM(E12:E15)</f>
        <v>1772</v>
      </c>
      <c r="F16" s="141"/>
      <c r="G16" s="142">
        <f>SUM(G12:G15)</f>
        <v>31685</v>
      </c>
      <c r="H16" s="141"/>
      <c r="I16" s="142">
        <f>SUM(I12:I15)</f>
        <v>21343</v>
      </c>
      <c r="J16" s="141"/>
      <c r="K16" s="142">
        <f>SUM(K12:K15)</f>
        <v>30643</v>
      </c>
      <c r="L16" s="141"/>
      <c r="M16" s="142">
        <f>SUM(M12:M15)</f>
        <v>35021</v>
      </c>
      <c r="N16" s="141"/>
      <c r="O16" s="142">
        <f>SUM(O12:O15)</f>
        <v>56654</v>
      </c>
      <c r="P16" s="141"/>
      <c r="Q16" s="142">
        <f>SUM(Q12:Q15)</f>
        <v>193507</v>
      </c>
      <c r="R16" s="141"/>
      <c r="S16" s="142">
        <f>SUM(S12:S15)</f>
        <v>639937</v>
      </c>
      <c r="T16" s="143"/>
      <c r="V16" s="144"/>
    </row>
    <row r="17" spans="2:29" s="140" customFormat="1" ht="21" customHeight="1" x14ac:dyDescent="0.2">
      <c r="B17" s="1531" t="s">
        <v>23</v>
      </c>
      <c r="D17" s="141" t="s">
        <v>31</v>
      </c>
      <c r="E17" s="142">
        <f>'36perfresol'!E17</f>
        <v>724</v>
      </c>
      <c r="F17" s="141"/>
      <c r="G17" s="142">
        <f>'36perfresol'!H17</f>
        <v>22143</v>
      </c>
      <c r="H17" s="141"/>
      <c r="I17" s="142">
        <f>'36perfresol'!K17</f>
        <v>9560</v>
      </c>
      <c r="J17" s="141"/>
      <c r="K17" s="142">
        <f>'36perfresol'!N17</f>
        <v>11142</v>
      </c>
      <c r="L17" s="141"/>
      <c r="M17" s="142">
        <f>'36perfresol'!Q17</f>
        <v>9711</v>
      </c>
      <c r="N17" s="141"/>
      <c r="O17" s="142">
        <f>'36perfresol'!T17</f>
        <v>12916</v>
      </c>
      <c r="P17" s="141"/>
      <c r="Q17" s="142">
        <f>'36perfresol'!W17</f>
        <v>29544</v>
      </c>
      <c r="R17" s="141"/>
      <c r="S17" s="142">
        <f>'36perfresol'!Z17</f>
        <v>59554</v>
      </c>
      <c r="T17" s="143"/>
      <c r="V17" s="144">
        <f>E17/E$21</f>
        <v>0.32007073386383733</v>
      </c>
      <c r="W17" s="144">
        <f>G17/G$21</f>
        <v>0.30264884369361983</v>
      </c>
      <c r="X17" s="144">
        <f>I17/I$21</f>
        <v>0.2783277046698498</v>
      </c>
      <c r="Y17" s="144">
        <f>K17/K$21</f>
        <v>0.27502283217732582</v>
      </c>
      <c r="Z17" s="144">
        <f>M17/M$21</f>
        <v>0.23804387792621645</v>
      </c>
      <c r="AA17" s="144">
        <f>O17/O$21</f>
        <v>0.21760593041866735</v>
      </c>
      <c r="AB17" s="144">
        <f>Q17/Q$21</f>
        <v>0.24330267069645636</v>
      </c>
      <c r="AC17" s="144">
        <f>S17/S$21</f>
        <v>0.26373149464379819</v>
      </c>
    </row>
    <row r="18" spans="2:29" s="140" customFormat="1" ht="21" customHeight="1" x14ac:dyDescent="0.2">
      <c r="B18" s="1531"/>
      <c r="D18" s="141" t="s">
        <v>49</v>
      </c>
      <c r="E18" s="142">
        <f>'36perfresol'!E18</f>
        <v>1109</v>
      </c>
      <c r="F18" s="141"/>
      <c r="G18" s="142">
        <f>'36perfresol'!H18</f>
        <v>30358</v>
      </c>
      <c r="H18" s="141"/>
      <c r="I18" s="142">
        <f>'36perfresol'!K18</f>
        <v>12501</v>
      </c>
      <c r="J18" s="141"/>
      <c r="K18" s="142">
        <f>'36perfresol'!N18</f>
        <v>15426</v>
      </c>
      <c r="L18" s="141"/>
      <c r="M18" s="142">
        <f>'36perfresol'!Q18</f>
        <v>15754</v>
      </c>
      <c r="N18" s="141"/>
      <c r="O18" s="142">
        <f>'36perfresol'!T18</f>
        <v>23098</v>
      </c>
      <c r="P18" s="141"/>
      <c r="Q18" s="142">
        <f>'36perfresol'!W18</f>
        <v>46297</v>
      </c>
      <c r="R18" s="141"/>
      <c r="S18" s="142">
        <f>'36perfresol'!Z18</f>
        <v>82989</v>
      </c>
      <c r="T18" s="143"/>
      <c r="V18" s="144">
        <f>E18/E$21</f>
        <v>0.49027409372236957</v>
      </c>
      <c r="W18" s="144">
        <f>G18/G$21</f>
        <v>0.41493084030397465</v>
      </c>
      <c r="X18" s="144">
        <f>I18/I$21</f>
        <v>0.36395132176545941</v>
      </c>
      <c r="Y18" s="144">
        <f>K18/K$21</f>
        <v>0.38076666748944782</v>
      </c>
      <c r="Z18" s="144">
        <f>M18/M$21</f>
        <v>0.38617477632062752</v>
      </c>
      <c r="AA18" s="144">
        <f>O18/O$21</f>
        <v>0.38915002948361554</v>
      </c>
      <c r="AB18" s="144">
        <f>Q18/Q$21</f>
        <v>0.38126806611270786</v>
      </c>
      <c r="AC18" s="144">
        <f>S18/S$21</f>
        <v>0.36751205643607765</v>
      </c>
    </row>
    <row r="19" spans="2:29" s="140" customFormat="1" ht="21" customHeight="1" x14ac:dyDescent="0.2">
      <c r="B19" s="1531"/>
      <c r="D19" s="141" t="s">
        <v>50</v>
      </c>
      <c r="E19" s="142">
        <f>'36perfresol'!E19</f>
        <v>429</v>
      </c>
      <c r="F19" s="141"/>
      <c r="G19" s="142">
        <f>'36perfresol'!H19</f>
        <v>20663</v>
      </c>
      <c r="H19" s="141"/>
      <c r="I19" s="142">
        <f>'36perfresol'!K19</f>
        <v>12287</v>
      </c>
      <c r="J19" s="141"/>
      <c r="K19" s="142">
        <f>'36perfresol'!N19</f>
        <v>13945</v>
      </c>
      <c r="L19" s="141"/>
      <c r="M19" s="142">
        <f>'36perfresol'!Q19</f>
        <v>15330</v>
      </c>
      <c r="N19" s="141"/>
      <c r="O19" s="142">
        <f>'36perfresol'!T19</f>
        <v>23341</v>
      </c>
      <c r="P19" s="141"/>
      <c r="Q19" s="142">
        <f>'36perfresol'!W19</f>
        <v>45588</v>
      </c>
      <c r="R19" s="141"/>
      <c r="S19" s="142">
        <f>'36perfresol'!Z19</f>
        <v>83270</v>
      </c>
      <c r="T19" s="143"/>
      <c r="V19" s="144">
        <f>E19/E$21</f>
        <v>0.18965517241379309</v>
      </c>
      <c r="W19" s="144">
        <f>G19/G$21</f>
        <v>0.28242031600240558</v>
      </c>
      <c r="X19" s="144">
        <f>I19/I$21</f>
        <v>0.35772097356469079</v>
      </c>
      <c r="Y19" s="144">
        <f>K19/K$21</f>
        <v>0.34421050033322637</v>
      </c>
      <c r="Z19" s="144">
        <f>M19/M$21</f>
        <v>0.37578134575315603</v>
      </c>
      <c r="AA19" s="144">
        <f>O19/O$21</f>
        <v>0.39324404009771713</v>
      </c>
      <c r="AB19" s="144">
        <f>Q19/Q$21</f>
        <v>0.3754292631908358</v>
      </c>
      <c r="AC19" s="144">
        <f>S19/S$21</f>
        <v>0.36875644892012416</v>
      </c>
    </row>
    <row r="20" spans="2:29" s="140" customFormat="1" ht="21" customHeight="1" x14ac:dyDescent="0.2">
      <c r="B20" s="1531"/>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
      <c r="B21" s="1531"/>
      <c r="D21" s="145" t="s">
        <v>68</v>
      </c>
      <c r="E21" s="142">
        <f>SUM(E17:E20)</f>
        <v>2262</v>
      </c>
      <c r="F21" s="141"/>
      <c r="G21" s="142">
        <f>SUM(G17:G20)</f>
        <v>73164</v>
      </c>
      <c r="H21" s="141"/>
      <c r="I21" s="142">
        <f>SUM(I17:I20)</f>
        <v>34348</v>
      </c>
      <c r="J21" s="141"/>
      <c r="K21" s="142">
        <f>SUM(K17:K20)</f>
        <v>40513</v>
      </c>
      <c r="L21" s="141"/>
      <c r="M21" s="142">
        <f>SUM(M17:M20)</f>
        <v>40795</v>
      </c>
      <c r="N21" s="141"/>
      <c r="O21" s="142">
        <f>SUM(O17:O20)</f>
        <v>59355</v>
      </c>
      <c r="P21" s="141"/>
      <c r="Q21" s="142">
        <f>SUM(Q17:Q20)</f>
        <v>121429</v>
      </c>
      <c r="R21" s="141"/>
      <c r="S21" s="142">
        <f>SUM(S17:S20)</f>
        <v>225813</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30" t="s">
        <v>0</v>
      </c>
      <c r="C23" s="1530"/>
      <c r="D23" s="1530"/>
      <c r="E23" s="147">
        <f>E16+E21</f>
        <v>4034</v>
      </c>
      <c r="F23" s="143"/>
      <c r="G23" s="147">
        <f>G16+G21</f>
        <v>104849</v>
      </c>
      <c r="H23" s="143"/>
      <c r="I23" s="147">
        <f>I16+I21</f>
        <v>55691</v>
      </c>
      <c r="J23" s="143"/>
      <c r="K23" s="147">
        <f>K16+K21</f>
        <v>71156</v>
      </c>
      <c r="L23" s="143"/>
      <c r="M23" s="147">
        <f>M16+M21</f>
        <v>75816</v>
      </c>
      <c r="N23" s="143"/>
      <c r="O23" s="147">
        <f>O16+O21</f>
        <v>116009</v>
      </c>
      <c r="P23" s="143"/>
      <c r="Q23" s="147">
        <f>Q16+Q21</f>
        <v>314936</v>
      </c>
      <c r="R23" s="143"/>
      <c r="S23" s="147">
        <f>S16+S21</f>
        <v>865750</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32"/>
      <c r="D37" s="1532"/>
      <c r="E37" s="1532"/>
      <c r="F37" s="1532"/>
      <c r="G37" s="1532"/>
      <c r="H37" s="1532"/>
      <c r="I37" s="1532"/>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33"/>
      <c r="C46" s="1534"/>
      <c r="D46" s="1534"/>
      <c r="E46" s="1534"/>
      <c r="F46" s="1534"/>
      <c r="G46" s="1534"/>
      <c r="H46" s="1534"/>
      <c r="I46" s="1534"/>
      <c r="J46" s="1534"/>
      <c r="K46" s="1534"/>
      <c r="L46" s="107"/>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8.57031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9.285156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84" t="s">
        <v>413</v>
      </c>
      <c r="C3" s="1484"/>
      <c r="D3" s="1484"/>
      <c r="E3" s="1484"/>
      <c r="F3" s="1484"/>
      <c r="G3" s="1484"/>
      <c r="H3" s="1484"/>
      <c r="I3" s="1484"/>
      <c r="J3" s="1484"/>
      <c r="K3" s="1484"/>
      <c r="L3" s="1484"/>
      <c r="M3" s="1484"/>
      <c r="N3" s="1484"/>
      <c r="O3" s="1484"/>
      <c r="P3" s="1484"/>
      <c r="Q3" s="1484"/>
      <c r="R3" s="1484"/>
      <c r="S3" s="1484"/>
      <c r="T3" s="1484"/>
      <c r="U3" s="1484"/>
      <c r="V3" s="1484"/>
      <c r="W3" s="1484"/>
      <c r="X3" s="1484"/>
      <c r="Y3" s="823"/>
    </row>
    <row r="4" spans="2:30" s="621" customFormat="1" ht="14.25" customHeight="1" x14ac:dyDescent="0.2">
      <c r="B4" s="1418" t="str">
        <f>porsaad!$B$6</f>
        <v>Situación a 30 de septiembre de 2024</v>
      </c>
      <c r="C4" s="1418"/>
      <c r="D4" s="1418"/>
      <c r="E4" s="1418"/>
      <c r="F4" s="1418"/>
      <c r="G4" s="1418"/>
      <c r="H4" s="1418"/>
      <c r="I4" s="1418"/>
      <c r="J4" s="1418"/>
      <c r="K4" s="1418"/>
      <c r="L4" s="1418"/>
      <c r="M4" s="1418"/>
      <c r="N4" s="1418"/>
      <c r="O4" s="1418"/>
      <c r="P4" s="1418"/>
      <c r="Q4" s="1418"/>
      <c r="R4" s="1418"/>
      <c r="S4" s="1418"/>
      <c r="T4" s="1418"/>
      <c r="U4" s="1418"/>
      <c r="V4" s="1418"/>
      <c r="W4" s="1418"/>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5" t="s">
        <v>52</v>
      </c>
      <c r="G6" s="1536"/>
      <c r="H6" s="1536"/>
      <c r="I6" s="1536"/>
      <c r="J6" s="1536"/>
      <c r="K6" s="1536"/>
      <c r="L6" s="1536"/>
      <c r="M6" s="1536"/>
      <c r="N6" s="1536"/>
      <c r="O6" s="1536"/>
      <c r="P6" s="1536"/>
      <c r="Q6" s="1536"/>
      <c r="R6" s="1536"/>
      <c r="S6" s="1536"/>
      <c r="T6" s="1536"/>
      <c r="U6" s="1536"/>
      <c r="V6" s="1536"/>
      <c r="W6" s="1537"/>
      <c r="X6" s="827"/>
      <c r="Y6" s="828"/>
    </row>
    <row r="7" spans="2:30" s="621" customFormat="1" ht="64.5" customHeight="1" x14ac:dyDescent="0.2">
      <c r="B7" s="1492" t="s">
        <v>12</v>
      </c>
      <c r="C7" s="625"/>
      <c r="D7" s="873" t="s">
        <v>245</v>
      </c>
      <c r="E7" s="625"/>
      <c r="F7" s="1538" t="s">
        <v>54</v>
      </c>
      <c r="G7" s="1539"/>
      <c r="H7" s="1540" t="s">
        <v>55</v>
      </c>
      <c r="I7" s="1541"/>
      <c r="J7" s="1542" t="s">
        <v>56</v>
      </c>
      <c r="K7" s="1543"/>
      <c r="L7" s="1542" t="s">
        <v>57</v>
      </c>
      <c r="M7" s="1544"/>
      <c r="N7" s="1543" t="s">
        <v>58</v>
      </c>
      <c r="O7" s="1543"/>
      <c r="P7" s="1542" t="s">
        <v>59</v>
      </c>
      <c r="Q7" s="1544"/>
      <c r="R7" s="1540" t="s">
        <v>60</v>
      </c>
      <c r="S7" s="1541"/>
      <c r="T7" s="1542" t="s">
        <v>61</v>
      </c>
      <c r="U7" s="1544"/>
      <c r="V7" s="1542" t="s">
        <v>0</v>
      </c>
      <c r="W7" s="1545"/>
      <c r="X7" s="627"/>
      <c r="Y7" s="857" t="s">
        <v>481</v>
      </c>
      <c r="AD7" s="829"/>
    </row>
    <row r="8" spans="2:30" s="626" customFormat="1" ht="20.25" customHeight="1" x14ac:dyDescent="0.2">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287571</v>
      </c>
      <c r="E10" s="633"/>
      <c r="F10" s="675">
        <v>608</v>
      </c>
      <c r="G10" s="676">
        <v>0.14306757589876087</v>
      </c>
      <c r="H10" s="675">
        <v>135057</v>
      </c>
      <c r="I10" s="676">
        <v>31.780061839077213</v>
      </c>
      <c r="J10" s="675">
        <v>155062</v>
      </c>
      <c r="K10" s="676">
        <v>36.487408641469834</v>
      </c>
      <c r="L10" s="675">
        <v>14732</v>
      </c>
      <c r="M10" s="676">
        <v>3.4665650133890544</v>
      </c>
      <c r="N10" s="675">
        <v>28844</v>
      </c>
      <c r="O10" s="676">
        <v>6.7872387487234516</v>
      </c>
      <c r="P10" s="675">
        <v>5164</v>
      </c>
      <c r="Q10" s="676">
        <v>1.2151331610875018</v>
      </c>
      <c r="R10" s="675">
        <v>85495</v>
      </c>
      <c r="S10" s="676">
        <v>20.117701318198289</v>
      </c>
      <c r="T10" s="675">
        <v>12</v>
      </c>
      <c r="U10" s="676">
        <f t="shared" ref="U10:U27" si="0">T10*100/$V10</f>
        <v>2.823702155896596E-3</v>
      </c>
      <c r="V10" s="833">
        <f>F10+H10+J10+L10+N10+P10+R10+T10</f>
        <v>424974</v>
      </c>
      <c r="W10" s="676">
        <f t="shared" ref="V10:W27" si="1">G10+I10+K10+M10+O10+Q10+S10+U10</f>
        <v>100</v>
      </c>
      <c r="X10" s="678"/>
      <c r="Y10" s="834">
        <f t="shared" ref="Y10:Y27" si="2">V10/D10</f>
        <v>1.4778054810811938</v>
      </c>
    </row>
    <row r="11" spans="2:30" s="633" customFormat="1" ht="18" customHeight="1" x14ac:dyDescent="0.2">
      <c r="B11" s="682" t="s">
        <v>7</v>
      </c>
      <c r="D11" s="835">
        <v>43736</v>
      </c>
      <c r="F11" s="683">
        <v>4250</v>
      </c>
      <c r="G11" s="684">
        <v>7.4335787871897576</v>
      </c>
      <c r="H11" s="683">
        <v>9661</v>
      </c>
      <c r="I11" s="684">
        <v>16.897836391303588</v>
      </c>
      <c r="J11" s="683">
        <v>5437</v>
      </c>
      <c r="K11" s="684">
        <v>9.5097336155178152</v>
      </c>
      <c r="L11" s="683">
        <v>1751</v>
      </c>
      <c r="M11" s="684">
        <v>3.06263446032218</v>
      </c>
      <c r="N11" s="683">
        <v>4036</v>
      </c>
      <c r="O11" s="684">
        <v>7.0592762317877318</v>
      </c>
      <c r="P11" s="683">
        <v>9539</v>
      </c>
      <c r="Q11" s="684">
        <v>16.684448953177199</v>
      </c>
      <c r="R11" s="683">
        <v>22499</v>
      </c>
      <c r="S11" s="684">
        <v>39.352491560701729</v>
      </c>
      <c r="T11" s="683">
        <v>0</v>
      </c>
      <c r="U11" s="684">
        <f t="shared" si="0"/>
        <v>0</v>
      </c>
      <c r="V11" s="836">
        <f t="shared" si="1"/>
        <v>57173</v>
      </c>
      <c r="W11" s="684">
        <f t="shared" si="1"/>
        <v>100</v>
      </c>
      <c r="X11" s="678"/>
      <c r="Y11" s="837">
        <f t="shared" si="2"/>
        <v>1.307229742088897</v>
      </c>
    </row>
    <row r="12" spans="2:30" s="633" customFormat="1" ht="22.5" customHeight="1" x14ac:dyDescent="0.2">
      <c r="B12" s="682" t="s">
        <v>37</v>
      </c>
      <c r="D12" s="835">
        <v>31553</v>
      </c>
      <c r="F12" s="685">
        <v>7590</v>
      </c>
      <c r="G12" s="684">
        <v>17.873963828183875</v>
      </c>
      <c r="H12" s="685">
        <v>5106</v>
      </c>
      <c r="I12" s="684">
        <v>12.02430293896006</v>
      </c>
      <c r="J12" s="685">
        <v>7203</v>
      </c>
      <c r="K12" s="684">
        <v>16.962603617181614</v>
      </c>
      <c r="L12" s="685">
        <v>2213</v>
      </c>
      <c r="M12" s="684">
        <v>5.211473247927656</v>
      </c>
      <c r="N12" s="685">
        <v>3776</v>
      </c>
      <c r="O12" s="684">
        <v>8.8922381311228342</v>
      </c>
      <c r="P12" s="685">
        <v>4787</v>
      </c>
      <c r="Q12" s="684">
        <v>11.273078372268275</v>
      </c>
      <c r="R12" s="685">
        <v>11766</v>
      </c>
      <c r="S12" s="684">
        <v>27.708176337603618</v>
      </c>
      <c r="T12" s="685">
        <v>23</v>
      </c>
      <c r="U12" s="684">
        <f t="shared" si="0"/>
        <v>5.4163526752072345E-2</v>
      </c>
      <c r="V12" s="836">
        <f t="shared" si="1"/>
        <v>42464</v>
      </c>
      <c r="W12" s="684">
        <f t="shared" si="1"/>
        <v>100.00000000000001</v>
      </c>
      <c r="X12" s="678"/>
      <c r="Y12" s="837">
        <f t="shared" si="2"/>
        <v>1.3457991316198143</v>
      </c>
    </row>
    <row r="13" spans="2:30" s="633" customFormat="1" ht="18" customHeight="1" x14ac:dyDescent="0.2">
      <c r="B13" s="682" t="s">
        <v>38</v>
      </c>
      <c r="D13" s="835">
        <v>31513</v>
      </c>
      <c r="F13" s="683">
        <v>4446</v>
      </c>
      <c r="G13" s="684">
        <v>8.5141423619755265</v>
      </c>
      <c r="H13" s="683">
        <v>16172</v>
      </c>
      <c r="I13" s="684">
        <v>30.969570462858346</v>
      </c>
      <c r="J13" s="683">
        <v>2180</v>
      </c>
      <c r="K13" s="684">
        <v>4.1747256745628984</v>
      </c>
      <c r="L13" s="683">
        <v>1692</v>
      </c>
      <c r="M13" s="684">
        <v>3.2401999272295523</v>
      </c>
      <c r="N13" s="683">
        <v>3010</v>
      </c>
      <c r="O13" s="684">
        <v>5.7641854497405163</v>
      </c>
      <c r="P13" s="683">
        <v>781</v>
      </c>
      <c r="Q13" s="684">
        <v>1.4956241980888183</v>
      </c>
      <c r="R13" s="683">
        <v>23938</v>
      </c>
      <c r="S13" s="684">
        <v>45.841551925544344</v>
      </c>
      <c r="T13" s="683">
        <v>0</v>
      </c>
      <c r="U13" s="684">
        <f t="shared" si="0"/>
        <v>0</v>
      </c>
      <c r="V13" s="836">
        <f t="shared" si="1"/>
        <v>52219</v>
      </c>
      <c r="W13" s="684">
        <f t="shared" si="1"/>
        <v>100</v>
      </c>
      <c r="X13" s="678"/>
      <c r="Y13" s="837">
        <f t="shared" si="2"/>
        <v>1.6570621648208677</v>
      </c>
    </row>
    <row r="14" spans="2:30" s="633" customFormat="1" ht="18" customHeight="1" x14ac:dyDescent="0.2">
      <c r="B14" s="682" t="s">
        <v>6</v>
      </c>
      <c r="D14" s="835">
        <v>43406</v>
      </c>
      <c r="F14" s="683">
        <v>2980</v>
      </c>
      <c r="G14" s="684">
        <v>5.5828243845779157</v>
      </c>
      <c r="H14" s="683">
        <v>3169</v>
      </c>
      <c r="I14" s="684">
        <v>5.9369028438682605</v>
      </c>
      <c r="J14" s="683">
        <v>1814</v>
      </c>
      <c r="K14" s="684">
        <v>3.3984038367866911</v>
      </c>
      <c r="L14" s="683">
        <v>6005</v>
      </c>
      <c r="M14" s="684">
        <v>11.249953164224962</v>
      </c>
      <c r="N14" s="683">
        <v>5347</v>
      </c>
      <c r="O14" s="684">
        <v>10.017235565214133</v>
      </c>
      <c r="P14" s="683">
        <v>14920</v>
      </c>
      <c r="Q14" s="684">
        <v>27.951590542920304</v>
      </c>
      <c r="R14" s="683">
        <v>19143</v>
      </c>
      <c r="S14" s="684">
        <v>35.863089662407731</v>
      </c>
      <c r="T14" s="683">
        <v>0</v>
      </c>
      <c r="U14" s="684">
        <f t="shared" si="0"/>
        <v>0</v>
      </c>
      <c r="V14" s="836">
        <f t="shared" si="1"/>
        <v>53378</v>
      </c>
      <c r="W14" s="684">
        <f t="shared" si="1"/>
        <v>100</v>
      </c>
      <c r="X14" s="678"/>
      <c r="Y14" s="837">
        <f t="shared" si="2"/>
        <v>1.2297378242639267</v>
      </c>
    </row>
    <row r="15" spans="2:30" s="633" customFormat="1" ht="18" customHeight="1" x14ac:dyDescent="0.2">
      <c r="B15" s="682" t="s">
        <v>5</v>
      </c>
      <c r="D15" s="835">
        <v>17895</v>
      </c>
      <c r="F15" s="685">
        <v>6694</v>
      </c>
      <c r="G15" s="684">
        <v>23.662071403322727</v>
      </c>
      <c r="H15" s="685">
        <v>3775</v>
      </c>
      <c r="I15" s="684">
        <v>13.343937787203959</v>
      </c>
      <c r="J15" s="685">
        <v>1462</v>
      </c>
      <c r="K15" s="684">
        <v>5.1679038529515733</v>
      </c>
      <c r="L15" s="685">
        <v>2264</v>
      </c>
      <c r="M15" s="684">
        <v>8.0028278543655009</v>
      </c>
      <c r="N15" s="685">
        <v>4648</v>
      </c>
      <c r="O15" s="684">
        <v>16.429833863556027</v>
      </c>
      <c r="P15" s="685">
        <v>198</v>
      </c>
      <c r="Q15" s="684">
        <v>0.69989395546129374</v>
      </c>
      <c r="R15" s="685">
        <v>9249</v>
      </c>
      <c r="S15" s="684">
        <v>32.693531283138917</v>
      </c>
      <c r="T15" s="685">
        <v>0</v>
      </c>
      <c r="U15" s="684">
        <f t="shared" si="0"/>
        <v>0</v>
      </c>
      <c r="V15" s="836">
        <f t="shared" si="1"/>
        <v>28290</v>
      </c>
      <c r="W15" s="684">
        <f t="shared" si="1"/>
        <v>100</v>
      </c>
      <c r="X15" s="678"/>
      <c r="Y15" s="837">
        <f t="shared" si="2"/>
        <v>1.5808885163453479</v>
      </c>
    </row>
    <row r="16" spans="2:30" s="744" customFormat="1" ht="18" customHeight="1" x14ac:dyDescent="0.2">
      <c r="B16" s="838" t="s">
        <v>4</v>
      </c>
      <c r="D16" s="839">
        <v>125162</v>
      </c>
      <c r="E16" s="822"/>
      <c r="F16" s="840">
        <v>14231</v>
      </c>
      <c r="G16" s="841">
        <v>8.2635558084708567</v>
      </c>
      <c r="H16" s="840">
        <v>27863</v>
      </c>
      <c r="I16" s="841">
        <v>16.179288559582844</v>
      </c>
      <c r="J16" s="840">
        <v>20673</v>
      </c>
      <c r="K16" s="841">
        <v>12.00425052550896</v>
      </c>
      <c r="L16" s="840">
        <v>8149</v>
      </c>
      <c r="M16" s="841">
        <v>4.7319033295783157</v>
      </c>
      <c r="N16" s="840">
        <v>9025</v>
      </c>
      <c r="O16" s="841">
        <v>5.2405727757325185</v>
      </c>
      <c r="P16" s="840">
        <v>53756</v>
      </c>
      <c r="Q16" s="841">
        <v>31.214651538202467</v>
      </c>
      <c r="R16" s="840">
        <v>35927</v>
      </c>
      <c r="S16" s="841">
        <v>20.861834694043459</v>
      </c>
      <c r="T16" s="840">
        <v>2590</v>
      </c>
      <c r="U16" s="841">
        <f t="shared" si="0"/>
        <v>1.5039427688805789</v>
      </c>
      <c r="V16" s="842">
        <f t="shared" si="1"/>
        <v>172214</v>
      </c>
      <c r="W16" s="841">
        <f t="shared" si="1"/>
        <v>99.999999999999986</v>
      </c>
      <c r="X16" s="843"/>
      <c r="Y16" s="837">
        <f t="shared" si="2"/>
        <v>1.3759287962800211</v>
      </c>
    </row>
    <row r="17" spans="2:25" s="744" customFormat="1" ht="18" customHeight="1" x14ac:dyDescent="0.2">
      <c r="B17" s="838" t="s">
        <v>40</v>
      </c>
      <c r="D17" s="839">
        <v>74900</v>
      </c>
      <c r="E17" s="822"/>
      <c r="F17" s="840">
        <v>9705</v>
      </c>
      <c r="G17" s="841">
        <v>9.5661945175503451</v>
      </c>
      <c r="H17" s="840">
        <v>30394</v>
      </c>
      <c r="I17" s="841">
        <v>29.959290692058236</v>
      </c>
      <c r="J17" s="840">
        <v>15545</v>
      </c>
      <c r="K17" s="841">
        <v>15.322668086071108</v>
      </c>
      <c r="L17" s="840">
        <v>3758</v>
      </c>
      <c r="M17" s="841">
        <v>3.704251313441957</v>
      </c>
      <c r="N17" s="840">
        <v>12408</v>
      </c>
      <c r="O17" s="841">
        <v>12.23053493804891</v>
      </c>
      <c r="P17" s="840">
        <v>11216</v>
      </c>
      <c r="Q17" s="841">
        <v>11.055583483652207</v>
      </c>
      <c r="R17" s="840">
        <v>18404</v>
      </c>
      <c r="S17" s="841">
        <v>18.140777321071255</v>
      </c>
      <c r="T17" s="840">
        <v>21</v>
      </c>
      <c r="U17" s="841">
        <f t="shared" si="0"/>
        <v>2.06996481059822E-2</v>
      </c>
      <c r="V17" s="842">
        <f t="shared" si="1"/>
        <v>101451</v>
      </c>
      <c r="W17" s="841">
        <f t="shared" si="1"/>
        <v>100</v>
      </c>
      <c r="X17" s="843"/>
      <c r="Y17" s="837">
        <f t="shared" si="2"/>
        <v>1.3544859813084111</v>
      </c>
    </row>
    <row r="18" spans="2:25" s="744" customFormat="1" ht="18" customHeight="1" x14ac:dyDescent="0.2">
      <c r="B18" s="838" t="s">
        <v>41</v>
      </c>
      <c r="D18" s="839">
        <v>221659</v>
      </c>
      <c r="E18" s="822"/>
      <c r="F18" s="840">
        <v>17</v>
      </c>
      <c r="G18" s="841">
        <v>6.2321513019697261E-3</v>
      </c>
      <c r="H18" s="840">
        <v>34249</v>
      </c>
      <c r="I18" s="841">
        <v>12.555585290656539</v>
      </c>
      <c r="J18" s="840">
        <v>33780</v>
      </c>
      <c r="K18" s="841">
        <v>12.383651234149257</v>
      </c>
      <c r="L18" s="840">
        <v>14032</v>
      </c>
      <c r="M18" s="841">
        <v>5.1440910040728944</v>
      </c>
      <c r="N18" s="840">
        <v>37932</v>
      </c>
      <c r="O18" s="841">
        <v>13.90576254037151</v>
      </c>
      <c r="P18" s="840">
        <v>23836</v>
      </c>
      <c r="Q18" s="841">
        <v>8.7382093196323769</v>
      </c>
      <c r="R18" s="840">
        <v>128849</v>
      </c>
      <c r="S18" s="841">
        <v>47.235674300441019</v>
      </c>
      <c r="T18" s="840">
        <v>84</v>
      </c>
      <c r="U18" s="841">
        <f t="shared" si="0"/>
        <v>3.0794159374438648E-2</v>
      </c>
      <c r="V18" s="842">
        <f t="shared" si="1"/>
        <v>272779</v>
      </c>
      <c r="W18" s="841">
        <f t="shared" si="1"/>
        <v>100</v>
      </c>
      <c r="X18" s="843"/>
      <c r="Y18" s="837">
        <f t="shared" si="2"/>
        <v>1.2306245178404667</v>
      </c>
    </row>
    <row r="19" spans="2:25" s="744" customFormat="1" ht="18" customHeight="1" x14ac:dyDescent="0.2">
      <c r="B19" s="838" t="s">
        <v>3</v>
      </c>
      <c r="D19" s="839">
        <v>158666</v>
      </c>
      <c r="E19" s="822"/>
      <c r="F19" s="840">
        <v>1603</v>
      </c>
      <c r="G19" s="841">
        <v>0.66287604672800582</v>
      </c>
      <c r="H19" s="840">
        <v>83314</v>
      </c>
      <c r="I19" s="841">
        <v>34.452186498500986</v>
      </c>
      <c r="J19" s="840">
        <v>5864</v>
      </c>
      <c r="K19" s="841">
        <v>2.424894034942624</v>
      </c>
      <c r="L19" s="840">
        <v>9412</v>
      </c>
      <c r="M19" s="841">
        <v>3.8920707122919467</v>
      </c>
      <c r="N19" s="840">
        <v>13862</v>
      </c>
      <c r="O19" s="841">
        <v>5.7322443916054997</v>
      </c>
      <c r="P19" s="840">
        <v>23858</v>
      </c>
      <c r="Q19" s="841">
        <v>9.8658120541714052</v>
      </c>
      <c r="R19" s="840">
        <v>103214</v>
      </c>
      <c r="S19" s="841">
        <v>42.681277783521139</v>
      </c>
      <c r="T19" s="840">
        <v>698</v>
      </c>
      <c r="U19" s="841">
        <f t="shared" si="0"/>
        <v>0.28863847823839556</v>
      </c>
      <c r="V19" s="842">
        <f t="shared" si="1"/>
        <v>241825</v>
      </c>
      <c r="W19" s="841">
        <f t="shared" si="1"/>
        <v>100</v>
      </c>
      <c r="X19" s="843"/>
      <c r="Y19" s="837">
        <f t="shared" si="2"/>
        <v>1.5241135466955744</v>
      </c>
    </row>
    <row r="20" spans="2:25" s="633" customFormat="1" ht="18" customHeight="1" x14ac:dyDescent="0.2">
      <c r="B20" s="838" t="s">
        <v>2</v>
      </c>
      <c r="D20" s="835">
        <v>36487</v>
      </c>
      <c r="F20" s="683">
        <v>1688</v>
      </c>
      <c r="G20" s="684">
        <v>3.8624350731071093</v>
      </c>
      <c r="H20" s="683">
        <v>6834</v>
      </c>
      <c r="I20" s="684">
        <v>15.637370432235773</v>
      </c>
      <c r="J20" s="683">
        <v>938</v>
      </c>
      <c r="K20" s="684">
        <v>2.1463057456009884</v>
      </c>
      <c r="L20" s="683">
        <v>2393</v>
      </c>
      <c r="M20" s="684">
        <v>5.4755966409628627</v>
      </c>
      <c r="N20" s="683">
        <v>5252</v>
      </c>
      <c r="O20" s="684">
        <v>12.017481637416196</v>
      </c>
      <c r="P20" s="683">
        <v>19813</v>
      </c>
      <c r="Q20" s="684">
        <v>45.335560487838364</v>
      </c>
      <c r="R20" s="683">
        <v>6785</v>
      </c>
      <c r="S20" s="684">
        <v>15.525249982838707</v>
      </c>
      <c r="T20" s="683">
        <v>0</v>
      </c>
      <c r="U20" s="684">
        <f t="shared" si="0"/>
        <v>0</v>
      </c>
      <c r="V20" s="836">
        <f t="shared" si="1"/>
        <v>43703</v>
      </c>
      <c r="W20" s="684">
        <f t="shared" si="1"/>
        <v>100</v>
      </c>
      <c r="X20" s="678"/>
      <c r="Y20" s="837">
        <f t="shared" si="2"/>
        <v>1.197769068435333</v>
      </c>
    </row>
    <row r="21" spans="2:25" s="633" customFormat="1" ht="18" customHeight="1" x14ac:dyDescent="0.2">
      <c r="B21" s="682" t="s">
        <v>35</v>
      </c>
      <c r="D21" s="835">
        <v>76008</v>
      </c>
      <c r="F21" s="683">
        <v>6110</v>
      </c>
      <c r="G21" s="684">
        <v>6.1009096446295024</v>
      </c>
      <c r="H21" s="683">
        <v>17408</v>
      </c>
      <c r="I21" s="684">
        <v>17.382100670001698</v>
      </c>
      <c r="J21" s="683">
        <v>24793</v>
      </c>
      <c r="K21" s="684">
        <v>24.756113391047339</v>
      </c>
      <c r="L21" s="683">
        <v>8998</v>
      </c>
      <c r="M21" s="684">
        <v>8.9846129267391586</v>
      </c>
      <c r="N21" s="683">
        <v>6807</v>
      </c>
      <c r="O21" s="684">
        <v>6.7968726597369917</v>
      </c>
      <c r="P21" s="683">
        <v>16364</v>
      </c>
      <c r="Q21" s="684">
        <v>16.339653915665657</v>
      </c>
      <c r="R21" s="683">
        <v>19536</v>
      </c>
      <c r="S21" s="684">
        <v>19.506934667345654</v>
      </c>
      <c r="T21" s="683">
        <v>133</v>
      </c>
      <c r="U21" s="684">
        <f t="shared" si="0"/>
        <v>0.13280212483399734</v>
      </c>
      <c r="V21" s="836">
        <f t="shared" si="1"/>
        <v>100149</v>
      </c>
      <c r="W21" s="684">
        <f t="shared" si="1"/>
        <v>100</v>
      </c>
      <c r="X21" s="678"/>
      <c r="Y21" s="837">
        <f t="shared" si="2"/>
        <v>1.3176113040732556</v>
      </c>
    </row>
    <row r="22" spans="2:25" s="633" customFormat="1" ht="21" customHeight="1" x14ac:dyDescent="0.2">
      <c r="B22" s="682" t="s">
        <v>42</v>
      </c>
      <c r="D22" s="835">
        <v>185649</v>
      </c>
      <c r="F22" s="683">
        <v>5673</v>
      </c>
      <c r="G22" s="684">
        <v>2.2071611153692023</v>
      </c>
      <c r="H22" s="683">
        <v>77164</v>
      </c>
      <c r="I22" s="684">
        <v>30.02174868788104</v>
      </c>
      <c r="J22" s="683">
        <v>53704</v>
      </c>
      <c r="K22" s="684">
        <v>20.894302933154883</v>
      </c>
      <c r="L22" s="683">
        <v>18295</v>
      </c>
      <c r="M22" s="684">
        <v>7.1179292447875122</v>
      </c>
      <c r="N22" s="683">
        <v>24721</v>
      </c>
      <c r="O22" s="684">
        <v>9.6180556906472869</v>
      </c>
      <c r="P22" s="683">
        <v>27738</v>
      </c>
      <c r="Q22" s="684">
        <v>10.791862333529162</v>
      </c>
      <c r="R22" s="683">
        <v>49650</v>
      </c>
      <c r="S22" s="684">
        <v>19.317036731549603</v>
      </c>
      <c r="T22" s="683">
        <v>82</v>
      </c>
      <c r="U22" s="684">
        <f t="shared" si="0"/>
        <v>3.1903263081310522E-2</v>
      </c>
      <c r="V22" s="836">
        <f t="shared" si="1"/>
        <v>257027</v>
      </c>
      <c r="W22" s="684">
        <f t="shared" si="1"/>
        <v>100</v>
      </c>
      <c r="X22" s="678"/>
      <c r="Y22" s="837">
        <f t="shared" si="2"/>
        <v>1.3844782358105887</v>
      </c>
    </row>
    <row r="23" spans="2:25" s="633" customFormat="1" ht="18" customHeight="1" x14ac:dyDescent="0.2">
      <c r="B23" s="682" t="s">
        <v>43</v>
      </c>
      <c r="D23" s="835">
        <v>44052</v>
      </c>
      <c r="F23" s="683">
        <v>3641</v>
      </c>
      <c r="G23" s="684">
        <v>6.4164243545686848</v>
      </c>
      <c r="H23" s="683">
        <v>12070</v>
      </c>
      <c r="I23" s="684">
        <v>21.270596528328486</v>
      </c>
      <c r="J23" s="683">
        <v>3804</v>
      </c>
      <c r="K23" s="684">
        <v>6.7036743325403121</v>
      </c>
      <c r="L23" s="683">
        <v>4109</v>
      </c>
      <c r="M23" s="684">
        <v>7.2411666226099216</v>
      </c>
      <c r="N23" s="683">
        <v>5238</v>
      </c>
      <c r="O23" s="684">
        <v>9.2307692307692299</v>
      </c>
      <c r="P23" s="683">
        <v>1495</v>
      </c>
      <c r="Q23" s="684">
        <v>2.6345933562428407</v>
      </c>
      <c r="R23" s="683">
        <v>26385</v>
      </c>
      <c r="S23" s="684">
        <v>46.497488765530001</v>
      </c>
      <c r="T23" s="683">
        <v>3</v>
      </c>
      <c r="U23" s="684">
        <f t="shared" si="0"/>
        <v>5.286809410520751E-3</v>
      </c>
      <c r="V23" s="836">
        <f>F23+H23+J23+L23+N23+P23+R23+T23</f>
        <v>56745</v>
      </c>
      <c r="W23" s="684">
        <f t="shared" si="1"/>
        <v>100</v>
      </c>
      <c r="X23" s="678"/>
      <c r="Y23" s="837">
        <f t="shared" si="2"/>
        <v>1.2881367474802505</v>
      </c>
    </row>
    <row r="24" spans="2:25" s="633" customFormat="1" ht="22.5" customHeight="1" x14ac:dyDescent="0.2">
      <c r="B24" s="682" t="s">
        <v>44</v>
      </c>
      <c r="D24" s="835">
        <v>16119</v>
      </c>
      <c r="F24" s="685">
        <v>2184</v>
      </c>
      <c r="G24" s="686">
        <v>9.6928812355760687</v>
      </c>
      <c r="H24" s="685">
        <v>3406</v>
      </c>
      <c r="I24" s="684">
        <v>15.116279069767442</v>
      </c>
      <c r="J24" s="685">
        <v>1106</v>
      </c>
      <c r="K24" s="684">
        <v>4.9085744718622406</v>
      </c>
      <c r="L24" s="685">
        <v>767</v>
      </c>
      <c r="M24" s="684">
        <v>3.4040475767796909</v>
      </c>
      <c r="N24" s="685">
        <v>2520</v>
      </c>
      <c r="O24" s="684">
        <v>11.184093733357003</v>
      </c>
      <c r="P24" s="685">
        <v>2793</v>
      </c>
      <c r="Q24" s="684">
        <v>12.395703887804013</v>
      </c>
      <c r="R24" s="685">
        <v>9713</v>
      </c>
      <c r="S24" s="684">
        <v>43.107580330197052</v>
      </c>
      <c r="T24" s="685">
        <v>43</v>
      </c>
      <c r="U24" s="684">
        <f t="shared" si="0"/>
        <v>0.19083969465648856</v>
      </c>
      <c r="V24" s="844">
        <f t="shared" si="1"/>
        <v>22532</v>
      </c>
      <c r="W24" s="684">
        <f t="shared" si="1"/>
        <v>100</v>
      </c>
      <c r="X24" s="678"/>
      <c r="Y24" s="837">
        <f t="shared" si="2"/>
        <v>1.3978534648551399</v>
      </c>
    </row>
    <row r="25" spans="2:25" s="633" customFormat="1" ht="18" customHeight="1" x14ac:dyDescent="0.2">
      <c r="B25" s="682" t="s">
        <v>45</v>
      </c>
      <c r="D25" s="835">
        <v>69758</v>
      </c>
      <c r="F25" s="685">
        <v>1122</v>
      </c>
      <c r="G25" s="686">
        <v>1.1340550046999607</v>
      </c>
      <c r="H25" s="685">
        <v>25597</v>
      </c>
      <c r="I25" s="684">
        <v>25.872019568007925</v>
      </c>
      <c r="J25" s="685">
        <v>6015</v>
      </c>
      <c r="K25" s="684">
        <v>6.079626428939628</v>
      </c>
      <c r="L25" s="685">
        <v>7699</v>
      </c>
      <c r="M25" s="684">
        <v>7.7817196802005313</v>
      </c>
      <c r="N25" s="685">
        <v>13334</v>
      </c>
      <c r="O25" s="684">
        <v>13.477263308974399</v>
      </c>
      <c r="P25" s="685">
        <v>1364</v>
      </c>
      <c r="Q25" s="684">
        <v>1.3786551037528934</v>
      </c>
      <c r="R25" s="685">
        <v>36745</v>
      </c>
      <c r="S25" s="684">
        <v>37.139796031818229</v>
      </c>
      <c r="T25" s="685">
        <v>7061</v>
      </c>
      <c r="U25" s="684">
        <f t="shared" si="0"/>
        <v>7.1368648736064362</v>
      </c>
      <c r="V25" s="844">
        <f t="shared" si="1"/>
        <v>98937</v>
      </c>
      <c r="W25" s="684">
        <f t="shared" si="1"/>
        <v>100</v>
      </c>
      <c r="X25" s="678"/>
      <c r="Y25" s="837">
        <f t="shared" si="2"/>
        <v>1.4182889417701197</v>
      </c>
    </row>
    <row r="26" spans="2:25" s="633" customFormat="1" ht="18" customHeight="1" x14ac:dyDescent="0.2">
      <c r="B26" s="682" t="s">
        <v>46</v>
      </c>
      <c r="D26" s="835">
        <v>9296</v>
      </c>
      <c r="F26" s="685">
        <v>1137</v>
      </c>
      <c r="G26" s="686">
        <v>8.0313625768171217</v>
      </c>
      <c r="H26" s="685">
        <v>3719</v>
      </c>
      <c r="I26" s="684">
        <v>26.269689906053543</v>
      </c>
      <c r="J26" s="685">
        <v>3682</v>
      </c>
      <c r="K26" s="684">
        <v>26.008335099244189</v>
      </c>
      <c r="L26" s="685">
        <v>1388</v>
      </c>
      <c r="M26" s="684">
        <v>9.8043370770643499</v>
      </c>
      <c r="N26" s="685">
        <v>2003</v>
      </c>
      <c r="O26" s="684">
        <v>14.148477784841422</v>
      </c>
      <c r="P26" s="685">
        <v>1042</v>
      </c>
      <c r="Q26" s="684">
        <v>7.3603164512255423</v>
      </c>
      <c r="R26" s="685">
        <v>1186</v>
      </c>
      <c r="S26" s="684">
        <v>8.3774811047538318</v>
      </c>
      <c r="T26" s="685">
        <v>0</v>
      </c>
      <c r="U26" s="684">
        <f t="shared" si="0"/>
        <v>0</v>
      </c>
      <c r="V26" s="844">
        <f t="shared" si="1"/>
        <v>14157</v>
      </c>
      <c r="W26" s="684">
        <f t="shared" si="1"/>
        <v>99.999999999999986</v>
      </c>
      <c r="X26" s="678"/>
      <c r="Y26" s="837">
        <f t="shared" si="2"/>
        <v>1.5229130808950087</v>
      </c>
    </row>
    <row r="27" spans="2:25" s="633" customFormat="1" ht="18" customHeight="1" x14ac:dyDescent="0.2">
      <c r="B27" s="682" t="s">
        <v>1</v>
      </c>
      <c r="D27" s="835">
        <v>3641</v>
      </c>
      <c r="F27" s="685">
        <v>686</v>
      </c>
      <c r="G27" s="686">
        <v>14.063140631406315</v>
      </c>
      <c r="H27" s="685">
        <v>783</v>
      </c>
      <c r="I27" s="684">
        <v>16.051660516605168</v>
      </c>
      <c r="J27" s="685">
        <v>1268</v>
      </c>
      <c r="K27" s="684">
        <v>25.994259942599427</v>
      </c>
      <c r="L27" s="685">
        <v>65</v>
      </c>
      <c r="M27" s="684">
        <v>1.3325133251332513</v>
      </c>
      <c r="N27" s="685">
        <v>224</v>
      </c>
      <c r="O27" s="684">
        <v>4.5920459204592046</v>
      </c>
      <c r="P27" s="685">
        <v>5</v>
      </c>
      <c r="Q27" s="684">
        <v>0.1025010250102501</v>
      </c>
      <c r="R27" s="685">
        <v>1847</v>
      </c>
      <c r="S27" s="684">
        <v>37.863878638786389</v>
      </c>
      <c r="T27" s="685">
        <v>0</v>
      </c>
      <c r="U27" s="684">
        <f t="shared" si="0"/>
        <v>0</v>
      </c>
      <c r="V27" s="836">
        <f t="shared" si="1"/>
        <v>4878</v>
      </c>
      <c r="W27" s="684">
        <f t="shared" si="1"/>
        <v>100</v>
      </c>
      <c r="X27" s="678"/>
      <c r="Y27" s="837">
        <f t="shared" si="2"/>
        <v>1.3397418291678111</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1231" customFormat="1" ht="20.25" customHeight="1" x14ac:dyDescent="0.2">
      <c r="B30" s="1255" t="s">
        <v>0</v>
      </c>
      <c r="D30" s="1272">
        <f>SUM(D10:D29)</f>
        <v>1477071</v>
      </c>
      <c r="F30" s="1256">
        <f>SUM(F10:F27)</f>
        <v>74365</v>
      </c>
      <c r="G30" s="1257">
        <f>F30*100/$V30</f>
        <v>3.6366170390166732</v>
      </c>
      <c r="H30" s="1256">
        <f>SUM(H10:H27)</f>
        <v>495741</v>
      </c>
      <c r="I30" s="1257">
        <f>H30*100/$V30</f>
        <v>24.242858435274183</v>
      </c>
      <c r="J30" s="1256">
        <f>SUM(J10:J27)</f>
        <v>344330</v>
      </c>
      <c r="K30" s="1257">
        <f>J30*100/$V30</f>
        <v>16.838517381088028</v>
      </c>
      <c r="L30" s="1256">
        <f>SUM(L10:L27)</f>
        <v>107722</v>
      </c>
      <c r="M30" s="1257">
        <f>L30*100/$V30</f>
        <v>5.2678499385053996</v>
      </c>
      <c r="N30" s="1256">
        <f>SUM(N10:N27)</f>
        <v>182987</v>
      </c>
      <c r="O30" s="1257">
        <f>N30*100/$V30</f>
        <v>8.9484790172600555</v>
      </c>
      <c r="P30" s="1256">
        <f>SUM(P10:P27)</f>
        <v>218669</v>
      </c>
      <c r="Q30" s="1257">
        <f>P30*100/$V30</f>
        <v>10.693409686071901</v>
      </c>
      <c r="R30" s="1256">
        <f>SUM(R10:R27)</f>
        <v>610331</v>
      </c>
      <c r="S30" s="1257">
        <f>R30*100/$V30</f>
        <v>29.846569139246757</v>
      </c>
      <c r="T30" s="1256">
        <f>SUM(T10:T28)</f>
        <v>10750</v>
      </c>
      <c r="U30" s="1257">
        <f>T30*100/$V30</f>
        <v>0.52569936353700308</v>
      </c>
      <c r="V30" s="1256">
        <f>SUM(V10:V27)</f>
        <v>2044895</v>
      </c>
      <c r="W30" s="1257">
        <f>G30+I30+K30+M30+O30+Q30+S30+U30</f>
        <v>99.999999999999986</v>
      </c>
      <c r="X30" s="1273"/>
      <c r="Y30" s="1274">
        <f>(V30/D30)</f>
        <v>1.3844256640337533</v>
      </c>
    </row>
    <row r="31" spans="2:25" s="631" customFormat="1" ht="5.25" customHeight="1" x14ac:dyDescent="0.2">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X35" s="697"/>
      <c r="Y35" s="697"/>
    </row>
    <row r="36" spans="2:25" s="854" customFormat="1" x14ac:dyDescent="0.2">
      <c r="D36" s="855"/>
      <c r="T36" s="697"/>
      <c r="U36" s="697"/>
    </row>
    <row r="37" spans="2:25" s="854" customFormat="1" x14ac:dyDescent="0.2">
      <c r="T37" s="697"/>
      <c r="U37" s="697"/>
    </row>
    <row r="38" spans="2:25" s="854" customFormat="1" x14ac:dyDescent="0.2">
      <c r="T38" s="697"/>
      <c r="U38" s="697"/>
    </row>
    <row r="39" spans="2:25" s="854" customFormat="1" x14ac:dyDescent="0.2">
      <c r="T39" s="697"/>
      <c r="U39" s="697"/>
    </row>
    <row r="40" spans="2:25" s="854" customFormat="1" x14ac:dyDescent="0.2">
      <c r="T40" s="697"/>
      <c r="U40" s="697"/>
    </row>
    <row r="41" spans="2:25" s="854" customFormat="1" x14ac:dyDescent="0.2">
      <c r="T41" s="697"/>
      <c r="U41" s="697"/>
    </row>
    <row r="42" spans="2:25" x14ac:dyDescent="0.2">
      <c r="T42" s="734"/>
      <c r="U42" s="734"/>
      <c r="X42" s="615"/>
      <c r="Y42" s="615"/>
    </row>
    <row r="43" spans="2:25" x14ac:dyDescent="0.2">
      <c r="T43" s="734"/>
      <c r="U43" s="734"/>
      <c r="X43" s="615"/>
      <c r="Y43" s="615"/>
    </row>
    <row r="44" spans="2:25" x14ac:dyDescent="0.2">
      <c r="T44" s="734"/>
      <c r="U44" s="734"/>
      <c r="X44" s="615"/>
      <c r="Y44" s="615"/>
    </row>
    <row r="45" spans="2:25" x14ac:dyDescent="0.2">
      <c r="T45" s="734"/>
      <c r="U45" s="734"/>
      <c r="X45" s="615"/>
      <c r="Y45" s="615"/>
    </row>
    <row r="46" spans="2:25" x14ac:dyDescent="0.2">
      <c r="T46" s="734"/>
      <c r="U46" s="734"/>
      <c r="X46" s="615"/>
      <c r="Y46" s="615"/>
    </row>
    <row r="47" spans="2:25" x14ac:dyDescent="0.2">
      <c r="T47" s="734"/>
      <c r="U47" s="734"/>
      <c r="X47" s="615"/>
      <c r="Y47" s="615"/>
    </row>
    <row r="48" spans="2:25" x14ac:dyDescent="0.2">
      <c r="T48" s="734"/>
      <c r="U48" s="734"/>
      <c r="X48" s="615"/>
      <c r="Y48" s="615"/>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217" customFormat="1" ht="21" x14ac:dyDescent="0.2">
      <c r="B3" s="1498" t="s">
        <v>414</v>
      </c>
      <c r="C3" s="1498"/>
      <c r="D3" s="1498"/>
      <c r="E3" s="1498"/>
      <c r="F3" s="1498"/>
      <c r="G3" s="1498"/>
      <c r="H3" s="1498"/>
      <c r="I3" s="1498"/>
      <c r="J3" s="1498"/>
      <c r="K3" s="1498"/>
      <c r="L3" s="1498"/>
      <c r="M3" s="1498"/>
      <c r="N3" s="1498"/>
      <c r="O3" s="1498"/>
      <c r="P3" s="1498"/>
      <c r="Q3" s="1498"/>
      <c r="R3" s="1498"/>
      <c r="S3" s="1498"/>
      <c r="T3" s="1498"/>
      <c r="U3" s="1498"/>
      <c r="V3" s="1498"/>
      <c r="W3" s="1498"/>
      <c r="X3" s="1498"/>
      <c r="Y3" s="218"/>
    </row>
    <row r="4" spans="2:25" s="217" customFormat="1" ht="14.25" customHeight="1" x14ac:dyDescent="0.2">
      <c r="B4" s="1418" t="str">
        <f>porsaad!$B$6</f>
        <v>Situación a 30 de septiembre de 2024</v>
      </c>
      <c r="C4" s="1418"/>
      <c r="D4" s="1418"/>
      <c r="E4" s="1418"/>
      <c r="F4" s="1418"/>
      <c r="G4" s="1418"/>
      <c r="H4" s="1418"/>
      <c r="I4" s="1418"/>
      <c r="J4" s="1418"/>
      <c r="K4" s="1418"/>
      <c r="L4" s="1418"/>
      <c r="M4" s="1418"/>
      <c r="N4" s="1418"/>
      <c r="O4" s="1418"/>
      <c r="P4" s="1418"/>
      <c r="Q4" s="1418"/>
      <c r="R4" s="1418"/>
      <c r="S4" s="1418"/>
      <c r="T4" s="1418"/>
      <c r="U4" s="1418"/>
      <c r="V4" s="1418"/>
      <c r="W4" s="1418"/>
      <c r="X4" s="216"/>
      <c r="Y4" s="216"/>
    </row>
    <row r="5" spans="2: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
      <c r="B6" s="133"/>
      <c r="C6" s="133"/>
      <c r="D6" s="133"/>
      <c r="E6" s="133"/>
      <c r="F6" s="1501" t="s">
        <v>52</v>
      </c>
      <c r="G6" s="1501"/>
      <c r="H6" s="1501"/>
      <c r="I6" s="1501"/>
      <c r="J6" s="1501"/>
      <c r="K6" s="1501"/>
      <c r="L6" s="1501"/>
      <c r="M6" s="1501"/>
      <c r="N6" s="1501"/>
      <c r="O6" s="1501"/>
      <c r="P6" s="1501"/>
      <c r="Q6" s="1501"/>
      <c r="R6" s="1501"/>
      <c r="S6" s="1501"/>
      <c r="T6" s="1501"/>
      <c r="U6" s="1501"/>
      <c r="V6" s="1501"/>
      <c r="W6" s="1501"/>
      <c r="X6" s="192"/>
      <c r="Y6" s="192"/>
    </row>
    <row r="7" spans="2:25" s="132" customFormat="1" ht="64.5" customHeight="1" x14ac:dyDescent="0.2">
      <c r="B7" s="1502" t="s">
        <v>12</v>
      </c>
      <c r="C7" s="155"/>
      <c r="D7" s="156" t="s">
        <v>53</v>
      </c>
      <c r="E7" s="155"/>
      <c r="F7" s="1503" t="s">
        <v>168</v>
      </c>
      <c r="G7" s="1503"/>
      <c r="H7" s="1503" t="s">
        <v>59</v>
      </c>
      <c r="I7" s="1503"/>
      <c r="J7" s="1503" t="s">
        <v>60</v>
      </c>
      <c r="K7" s="1503"/>
      <c r="L7" s="1503" t="s">
        <v>152</v>
      </c>
      <c r="M7" s="1503"/>
      <c r="N7" s="1503" t="s">
        <v>0</v>
      </c>
      <c r="O7" s="1503"/>
      <c r="P7" s="156"/>
      <c r="Q7" s="156" t="s">
        <v>62</v>
      </c>
      <c r="R7" s="133"/>
      <c r="S7" s="133"/>
      <c r="T7" s="133"/>
      <c r="U7" s="133"/>
      <c r="V7" s="133"/>
      <c r="W7" s="133"/>
    </row>
    <row r="8" spans="2:25" s="189" customFormat="1" ht="20.25" customHeight="1" x14ac:dyDescent="0.2">
      <c r="B8" s="1502"/>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
      <c r="B10" s="146" t="s">
        <v>8</v>
      </c>
      <c r="C10" s="159"/>
      <c r="D10" s="163">
        <f>'41benpresaad'!D10</f>
        <v>287571</v>
      </c>
      <c r="E10" s="162"/>
      <c r="F10" s="164">
        <f>'41benpresaad'!F10+'41benpresaad'!H10+'41benpresaad'!J10+'41benpresaad'!L10+'41benpresaad'!N10</f>
        <v>334303</v>
      </c>
      <c r="G10" s="165">
        <f t="shared" ref="G10:G27" si="0">F10*100/$N10</f>
        <v>78.664341818558313</v>
      </c>
      <c r="H10" s="164">
        <f>'41benpresaad'!P10</f>
        <v>5164</v>
      </c>
      <c r="I10" s="165">
        <f t="shared" ref="I10:I27" si="1">H10*100/$N10</f>
        <v>1.2151331610875018</v>
      </c>
      <c r="J10" s="164">
        <f>'41benpresaad'!R10</f>
        <v>85495</v>
      </c>
      <c r="K10" s="165">
        <f t="shared" ref="K10:K27" si="2">J10*100/$N10</f>
        <v>20.117701318198289</v>
      </c>
      <c r="L10" s="164">
        <f>'41benpresaad'!T10</f>
        <v>12</v>
      </c>
      <c r="M10" s="165">
        <f t="shared" ref="M10:M27" si="3">L10*100/$N10</f>
        <v>2.823702155896596E-3</v>
      </c>
      <c r="N10" s="164">
        <f>F10+H10+J10+L10</f>
        <v>424974</v>
      </c>
      <c r="O10" s="165">
        <f>G10+I10+K10+M10</f>
        <v>100</v>
      </c>
      <c r="P10" s="166"/>
      <c r="Q10" s="166">
        <f t="shared" ref="Q10:Q27" si="4">N10/D10</f>
        <v>1.4778054810811938</v>
      </c>
      <c r="R10" s="162"/>
      <c r="S10" s="162"/>
      <c r="T10" s="162"/>
      <c r="U10" s="162"/>
      <c r="V10" s="162"/>
      <c r="W10" s="162"/>
    </row>
    <row r="11" spans="2:25" s="191" customFormat="1" ht="18" customHeight="1" x14ac:dyDescent="0.2">
      <c r="B11" s="146" t="s">
        <v>7</v>
      </c>
      <c r="C11" s="159"/>
      <c r="D11" s="163">
        <f>'41benpresaad'!D11</f>
        <v>43736</v>
      </c>
      <c r="E11" s="162"/>
      <c r="F11" s="164">
        <f>'41benpresaad'!F11+'41benpresaad'!H11+'41benpresaad'!J11+'41benpresaad'!L11+'41benpresaad'!N11</f>
        <v>25135</v>
      </c>
      <c r="G11" s="165">
        <f t="shared" si="0"/>
        <v>43.963059486121068</v>
      </c>
      <c r="H11" s="164">
        <f>'41benpresaad'!P11</f>
        <v>9539</v>
      </c>
      <c r="I11" s="165">
        <f t="shared" si="1"/>
        <v>16.684448953177199</v>
      </c>
      <c r="J11" s="164">
        <f>'41benpresaad'!R11</f>
        <v>22499</v>
      </c>
      <c r="K11" s="165">
        <f t="shared" si="2"/>
        <v>39.352491560701729</v>
      </c>
      <c r="L11" s="164">
        <f>'41benpresaad'!T11</f>
        <v>0</v>
      </c>
      <c r="M11" s="165">
        <f t="shared" si="3"/>
        <v>0</v>
      </c>
      <c r="N11" s="164">
        <f t="shared" ref="N11:N27" si="5">F11+H11+J11+L11</f>
        <v>57173</v>
      </c>
      <c r="O11" s="165">
        <f t="shared" ref="O11:O27" si="6">G11+I11+K11+M11</f>
        <v>100</v>
      </c>
      <c r="P11" s="166"/>
      <c r="Q11" s="166">
        <f t="shared" si="4"/>
        <v>1.307229742088897</v>
      </c>
      <c r="R11" s="162"/>
      <c r="S11" s="162"/>
      <c r="T11" s="162"/>
      <c r="U11" s="162"/>
      <c r="V11" s="162"/>
      <c r="W11" s="162"/>
    </row>
    <row r="12" spans="2:25" s="191" customFormat="1" ht="22.5" customHeight="1" x14ac:dyDescent="0.2">
      <c r="B12" s="146" t="s">
        <v>37</v>
      </c>
      <c r="C12" s="159"/>
      <c r="D12" s="163">
        <f>'41benpresaad'!D12</f>
        <v>31553</v>
      </c>
      <c r="E12" s="162"/>
      <c r="F12" s="163">
        <f>'41benpresaad'!F12+'41benpresaad'!H12+'41benpresaad'!J12+'41benpresaad'!L12+'41benpresaad'!N12</f>
        <v>25888</v>
      </c>
      <c r="G12" s="165">
        <f t="shared" si="0"/>
        <v>60.964581763376039</v>
      </c>
      <c r="H12" s="164">
        <f>'41benpresaad'!P12</f>
        <v>4787</v>
      </c>
      <c r="I12" s="165">
        <f t="shared" si="1"/>
        <v>11.273078372268275</v>
      </c>
      <c r="J12" s="164">
        <f>'41benpresaad'!R12</f>
        <v>11766</v>
      </c>
      <c r="K12" s="165">
        <f t="shared" si="2"/>
        <v>27.708176337603618</v>
      </c>
      <c r="L12" s="164">
        <f>'41benpresaad'!T12</f>
        <v>23</v>
      </c>
      <c r="M12" s="165">
        <f t="shared" si="3"/>
        <v>5.4163526752072345E-2</v>
      </c>
      <c r="N12" s="164">
        <f t="shared" si="5"/>
        <v>42464</v>
      </c>
      <c r="O12" s="165">
        <f t="shared" si="6"/>
        <v>100.00000000000001</v>
      </c>
      <c r="P12" s="166"/>
      <c r="Q12" s="166">
        <f t="shared" si="4"/>
        <v>1.3457991316198143</v>
      </c>
      <c r="R12" s="162"/>
      <c r="S12" s="162"/>
      <c r="T12" s="162"/>
      <c r="U12" s="162"/>
      <c r="V12" s="162"/>
      <c r="W12" s="162"/>
    </row>
    <row r="13" spans="2:25" s="191" customFormat="1" ht="18" customHeight="1" x14ac:dyDescent="0.2">
      <c r="B13" s="146" t="s">
        <v>38</v>
      </c>
      <c r="C13" s="159"/>
      <c r="D13" s="163">
        <f>'41benpresaad'!D13</f>
        <v>31513</v>
      </c>
      <c r="E13" s="162"/>
      <c r="F13" s="164">
        <f>'41benpresaad'!F13+'41benpresaad'!H13+'41benpresaad'!J13+'41benpresaad'!L13+'41benpresaad'!N13</f>
        <v>27500</v>
      </c>
      <c r="G13" s="165">
        <f t="shared" si="0"/>
        <v>52.662823876366836</v>
      </c>
      <c r="H13" s="164">
        <f>'41benpresaad'!P13</f>
        <v>781</v>
      </c>
      <c r="I13" s="165">
        <f t="shared" si="1"/>
        <v>1.4956241980888183</v>
      </c>
      <c r="J13" s="164">
        <f>'41benpresaad'!R13</f>
        <v>23938</v>
      </c>
      <c r="K13" s="165">
        <f t="shared" si="2"/>
        <v>45.841551925544344</v>
      </c>
      <c r="L13" s="164">
        <f>'41benpresaad'!T13</f>
        <v>0</v>
      </c>
      <c r="M13" s="165">
        <f t="shared" si="3"/>
        <v>0</v>
      </c>
      <c r="N13" s="164">
        <f t="shared" si="5"/>
        <v>52219</v>
      </c>
      <c r="O13" s="165">
        <f t="shared" si="6"/>
        <v>100</v>
      </c>
      <c r="P13" s="166"/>
      <c r="Q13" s="166">
        <f t="shared" si="4"/>
        <v>1.6570621648208677</v>
      </c>
      <c r="R13" s="162"/>
      <c r="S13" s="162"/>
      <c r="T13" s="162"/>
      <c r="U13" s="162"/>
      <c r="V13" s="162"/>
      <c r="W13" s="162"/>
    </row>
    <row r="14" spans="2:25" s="191" customFormat="1" ht="18" customHeight="1" x14ac:dyDescent="0.2">
      <c r="B14" s="146" t="s">
        <v>6</v>
      </c>
      <c r="C14" s="159"/>
      <c r="D14" s="163">
        <f>'41benpresaad'!D14</f>
        <v>43406</v>
      </c>
      <c r="E14" s="162"/>
      <c r="F14" s="164">
        <f>'41benpresaad'!F14+'41benpresaad'!H14+'41benpresaad'!J14+'41benpresaad'!L14+'41benpresaad'!N14</f>
        <v>19315</v>
      </c>
      <c r="G14" s="165">
        <f t="shared" si="0"/>
        <v>36.185319794671962</v>
      </c>
      <c r="H14" s="164">
        <f>'41benpresaad'!P14</f>
        <v>14920</v>
      </c>
      <c r="I14" s="165">
        <f t="shared" si="1"/>
        <v>27.951590542920304</v>
      </c>
      <c r="J14" s="164">
        <f>'41benpresaad'!R14</f>
        <v>19143</v>
      </c>
      <c r="K14" s="165">
        <f t="shared" si="2"/>
        <v>35.863089662407731</v>
      </c>
      <c r="L14" s="164">
        <f>'41benpresaad'!T14</f>
        <v>0</v>
      </c>
      <c r="M14" s="165">
        <f t="shared" si="3"/>
        <v>0</v>
      </c>
      <c r="N14" s="164">
        <f t="shared" si="5"/>
        <v>53378</v>
      </c>
      <c r="O14" s="165">
        <f t="shared" si="6"/>
        <v>100</v>
      </c>
      <c r="P14" s="166"/>
      <c r="Q14" s="166">
        <f t="shared" si="4"/>
        <v>1.2297378242639267</v>
      </c>
      <c r="R14" s="162"/>
      <c r="S14" s="162"/>
      <c r="T14" s="162"/>
      <c r="U14" s="162"/>
      <c r="V14" s="162"/>
      <c r="W14" s="162"/>
    </row>
    <row r="15" spans="2:25" s="191" customFormat="1" ht="18" customHeight="1" x14ac:dyDescent="0.2">
      <c r="B15" s="146" t="s">
        <v>5</v>
      </c>
      <c r="C15" s="159"/>
      <c r="D15" s="163">
        <f>'41benpresaad'!D15</f>
        <v>17895</v>
      </c>
      <c r="E15" s="162"/>
      <c r="F15" s="163">
        <f>'41benpresaad'!F15+'41benpresaad'!H15+'41benpresaad'!J15+'41benpresaad'!L15+'41benpresaad'!N15</f>
        <v>18843</v>
      </c>
      <c r="G15" s="165">
        <f t="shared" si="0"/>
        <v>66.606574761399784</v>
      </c>
      <c r="H15" s="164">
        <f>'41benpresaad'!P15</f>
        <v>198</v>
      </c>
      <c r="I15" s="165">
        <f t="shared" si="1"/>
        <v>0.69989395546129374</v>
      </c>
      <c r="J15" s="164">
        <f>'41benpresaad'!R15</f>
        <v>9249</v>
      </c>
      <c r="K15" s="165">
        <f t="shared" si="2"/>
        <v>32.693531283138917</v>
      </c>
      <c r="L15" s="164">
        <f>'41benpresaad'!T15</f>
        <v>0</v>
      </c>
      <c r="M15" s="165">
        <f t="shared" si="3"/>
        <v>0</v>
      </c>
      <c r="N15" s="164">
        <f t="shared" si="5"/>
        <v>28290</v>
      </c>
      <c r="O15" s="165">
        <f t="shared" si="6"/>
        <v>100</v>
      </c>
      <c r="P15" s="166"/>
      <c r="Q15" s="166">
        <f t="shared" si="4"/>
        <v>1.5808885163453479</v>
      </c>
      <c r="R15" s="162"/>
      <c r="S15" s="162"/>
      <c r="T15" s="162"/>
      <c r="U15" s="162"/>
      <c r="V15" s="162"/>
      <c r="W15" s="162"/>
    </row>
    <row r="16" spans="2:25" s="191" customFormat="1" ht="18" customHeight="1" x14ac:dyDescent="0.2">
      <c r="B16" s="146" t="s">
        <v>4</v>
      </c>
      <c r="C16" s="159"/>
      <c r="D16" s="163">
        <f>'41benpresaad'!D16</f>
        <v>125162</v>
      </c>
      <c r="E16" s="162"/>
      <c r="F16" s="164">
        <f>'41benpresaad'!F16+'41benpresaad'!H16+'41benpresaad'!J16+'41benpresaad'!L16+'41benpresaad'!N16</f>
        <v>79941</v>
      </c>
      <c r="G16" s="165">
        <f t="shared" si="0"/>
        <v>46.419570998873496</v>
      </c>
      <c r="H16" s="164">
        <f>'41benpresaad'!P16</f>
        <v>53756</v>
      </c>
      <c r="I16" s="165">
        <f t="shared" si="1"/>
        <v>31.214651538202467</v>
      </c>
      <c r="J16" s="164">
        <f>'41benpresaad'!R16</f>
        <v>35927</v>
      </c>
      <c r="K16" s="165">
        <f t="shared" si="2"/>
        <v>20.861834694043459</v>
      </c>
      <c r="L16" s="164">
        <f>'41benpresaad'!T16</f>
        <v>2590</v>
      </c>
      <c r="M16" s="165">
        <f t="shared" si="3"/>
        <v>1.5039427688805789</v>
      </c>
      <c r="N16" s="164">
        <f t="shared" si="5"/>
        <v>172214</v>
      </c>
      <c r="O16" s="165">
        <f t="shared" si="6"/>
        <v>100.00000000000001</v>
      </c>
      <c r="P16" s="166"/>
      <c r="Q16" s="166">
        <f t="shared" si="4"/>
        <v>1.3759287962800211</v>
      </c>
      <c r="R16" s="162"/>
      <c r="S16" s="162"/>
      <c r="T16" s="162"/>
      <c r="U16" s="162"/>
      <c r="V16" s="162"/>
      <c r="W16" s="162"/>
    </row>
    <row r="17" spans="2:25" s="191" customFormat="1" ht="18" customHeight="1" x14ac:dyDescent="0.2">
      <c r="B17" s="146" t="s">
        <v>40</v>
      </c>
      <c r="C17" s="159"/>
      <c r="D17" s="163">
        <f>'41benpresaad'!D17</f>
        <v>74900</v>
      </c>
      <c r="E17" s="162"/>
      <c r="F17" s="164">
        <f>'41benpresaad'!F17+'41benpresaad'!H17+'41benpresaad'!J17+'41benpresaad'!L17+'41benpresaad'!N17</f>
        <v>71810</v>
      </c>
      <c r="G17" s="165">
        <f t="shared" si="0"/>
        <v>70.782939547170557</v>
      </c>
      <c r="H17" s="164">
        <f>'41benpresaad'!P17</f>
        <v>11216</v>
      </c>
      <c r="I17" s="165">
        <f t="shared" si="1"/>
        <v>11.055583483652207</v>
      </c>
      <c r="J17" s="164">
        <f>'41benpresaad'!R17</f>
        <v>18404</v>
      </c>
      <c r="K17" s="165">
        <f t="shared" si="2"/>
        <v>18.140777321071255</v>
      </c>
      <c r="L17" s="164">
        <f>'41benpresaad'!T17</f>
        <v>21</v>
      </c>
      <c r="M17" s="165">
        <f t="shared" si="3"/>
        <v>2.06996481059822E-2</v>
      </c>
      <c r="N17" s="164">
        <f t="shared" si="5"/>
        <v>101451</v>
      </c>
      <c r="O17" s="165">
        <f t="shared" si="6"/>
        <v>100</v>
      </c>
      <c r="P17" s="166"/>
      <c r="Q17" s="166">
        <f t="shared" si="4"/>
        <v>1.3544859813084111</v>
      </c>
      <c r="R17" s="162"/>
      <c r="S17" s="162"/>
      <c r="T17" s="162"/>
      <c r="U17" s="162"/>
      <c r="V17" s="162"/>
      <c r="W17" s="162"/>
    </row>
    <row r="18" spans="2:25" s="191" customFormat="1" ht="18" customHeight="1" x14ac:dyDescent="0.2">
      <c r="B18" s="146" t="s">
        <v>41</v>
      </c>
      <c r="C18" s="159"/>
      <c r="D18" s="163">
        <f>'41benpresaad'!D18</f>
        <v>221659</v>
      </c>
      <c r="E18" s="162"/>
      <c r="F18" s="164">
        <f>'41benpresaad'!F18+'41benpresaad'!H18+'41benpresaad'!J18+'41benpresaad'!L18+'41benpresaad'!N18</f>
        <v>120010</v>
      </c>
      <c r="G18" s="165">
        <f t="shared" si="0"/>
        <v>43.995322220552168</v>
      </c>
      <c r="H18" s="164">
        <f>'41benpresaad'!P18</f>
        <v>23836</v>
      </c>
      <c r="I18" s="165">
        <f t="shared" si="1"/>
        <v>8.7382093196323769</v>
      </c>
      <c r="J18" s="164">
        <f>'41benpresaad'!R18</f>
        <v>128849</v>
      </c>
      <c r="K18" s="165">
        <f t="shared" si="2"/>
        <v>47.235674300441019</v>
      </c>
      <c r="L18" s="164">
        <f>'41benpresaad'!T18</f>
        <v>84</v>
      </c>
      <c r="M18" s="165">
        <f t="shared" si="3"/>
        <v>3.0794159374438648E-2</v>
      </c>
      <c r="N18" s="164">
        <f t="shared" si="5"/>
        <v>272779</v>
      </c>
      <c r="O18" s="165">
        <f t="shared" si="6"/>
        <v>100</v>
      </c>
      <c r="P18" s="166"/>
      <c r="Q18" s="166">
        <f t="shared" si="4"/>
        <v>1.2306245178404667</v>
      </c>
      <c r="R18" s="162"/>
      <c r="S18" s="162"/>
      <c r="T18" s="162"/>
      <c r="U18" s="162"/>
      <c r="V18" s="162"/>
      <c r="W18" s="162"/>
    </row>
    <row r="19" spans="2:25" s="191" customFormat="1" ht="18" customHeight="1" x14ac:dyDescent="0.2">
      <c r="B19" s="146" t="s">
        <v>3</v>
      </c>
      <c r="C19" s="159"/>
      <c r="D19" s="163">
        <f>'41benpresaad'!D19</f>
        <v>158666</v>
      </c>
      <c r="E19" s="162"/>
      <c r="F19" s="164">
        <f>'41benpresaad'!F19+'41benpresaad'!H19+'41benpresaad'!J19+'41benpresaad'!L19+'41benpresaad'!N19</f>
        <v>114055</v>
      </c>
      <c r="G19" s="165">
        <f t="shared" si="0"/>
        <v>47.164271684069057</v>
      </c>
      <c r="H19" s="164">
        <f>'41benpresaad'!P19</f>
        <v>23858</v>
      </c>
      <c r="I19" s="165">
        <f>H19*100/$N19</f>
        <v>9.8658120541714052</v>
      </c>
      <c r="J19" s="164">
        <f>'41benpresaad'!R19</f>
        <v>103214</v>
      </c>
      <c r="K19" s="165">
        <f>J19*100/$N19</f>
        <v>42.681277783521139</v>
      </c>
      <c r="L19" s="164">
        <f>'41benpresaad'!T19</f>
        <v>698</v>
      </c>
      <c r="M19" s="165">
        <f t="shared" si="3"/>
        <v>0.28863847823839556</v>
      </c>
      <c r="N19" s="164">
        <f t="shared" si="5"/>
        <v>241825</v>
      </c>
      <c r="O19" s="165">
        <f t="shared" si="6"/>
        <v>100</v>
      </c>
      <c r="P19" s="166"/>
      <c r="Q19" s="166">
        <f t="shared" si="4"/>
        <v>1.5241135466955744</v>
      </c>
      <c r="R19" s="162"/>
      <c r="S19" s="162"/>
      <c r="T19" s="162"/>
      <c r="U19" s="162"/>
      <c r="V19" s="162"/>
      <c r="W19" s="162"/>
    </row>
    <row r="20" spans="2:25" s="191" customFormat="1" ht="18" customHeight="1" x14ac:dyDescent="0.2">
      <c r="B20" s="146" t="s">
        <v>2</v>
      </c>
      <c r="C20" s="159"/>
      <c r="D20" s="163">
        <f>'41benpresaad'!D20</f>
        <v>36487</v>
      </c>
      <c r="E20" s="162"/>
      <c r="F20" s="164">
        <f>'41benpresaad'!F20+'41benpresaad'!H20+'41benpresaad'!J20+'41benpresaad'!L20+'41benpresaad'!N20</f>
        <v>17105</v>
      </c>
      <c r="G20" s="165">
        <f t="shared" si="0"/>
        <v>39.139189529322927</v>
      </c>
      <c r="H20" s="164">
        <f>'41benpresaad'!P20</f>
        <v>19813</v>
      </c>
      <c r="I20" s="165">
        <f>H20*100/$N20</f>
        <v>45.335560487838364</v>
      </c>
      <c r="J20" s="164">
        <f>'41benpresaad'!R20</f>
        <v>6785</v>
      </c>
      <c r="K20" s="165">
        <f>J20*100/$N20</f>
        <v>15.525249982838707</v>
      </c>
      <c r="L20" s="164">
        <f>'41benpresaad'!T20</f>
        <v>0</v>
      </c>
      <c r="M20" s="165">
        <f t="shared" si="3"/>
        <v>0</v>
      </c>
      <c r="N20" s="164">
        <f t="shared" si="5"/>
        <v>43703</v>
      </c>
      <c r="O20" s="165">
        <f t="shared" si="6"/>
        <v>99.999999999999986</v>
      </c>
      <c r="P20" s="166"/>
      <c r="Q20" s="166">
        <f t="shared" si="4"/>
        <v>1.197769068435333</v>
      </c>
      <c r="R20" s="162"/>
      <c r="S20" s="162"/>
      <c r="T20" s="162"/>
      <c r="U20" s="162"/>
      <c r="V20" s="162"/>
      <c r="W20" s="162"/>
    </row>
    <row r="21" spans="2:25" s="191" customFormat="1" ht="18" customHeight="1" x14ac:dyDescent="0.2">
      <c r="B21" s="146" t="s">
        <v>35</v>
      </c>
      <c r="C21" s="159"/>
      <c r="D21" s="163">
        <f>'41benpresaad'!D21</f>
        <v>76008</v>
      </c>
      <c r="E21" s="162"/>
      <c r="F21" s="164">
        <f>'41benpresaad'!F21+'41benpresaad'!H21+'41benpresaad'!J21+'41benpresaad'!L21+'41benpresaad'!N21</f>
        <v>64116</v>
      </c>
      <c r="G21" s="165">
        <f t="shared" si="0"/>
        <v>64.020609292154688</v>
      </c>
      <c r="H21" s="164">
        <f>'41benpresaad'!P21</f>
        <v>16364</v>
      </c>
      <c r="I21" s="165">
        <f>H21*100/$N21</f>
        <v>16.339653915665657</v>
      </c>
      <c r="J21" s="164">
        <f>'41benpresaad'!R21</f>
        <v>19536</v>
      </c>
      <c r="K21" s="165">
        <f>J21*100/$N21</f>
        <v>19.506934667345654</v>
      </c>
      <c r="L21" s="164">
        <f>'41benpresaad'!T21</f>
        <v>133</v>
      </c>
      <c r="M21" s="165">
        <f t="shared" si="3"/>
        <v>0.13280212483399734</v>
      </c>
      <c r="N21" s="164">
        <f t="shared" si="5"/>
        <v>100149</v>
      </c>
      <c r="O21" s="165">
        <f t="shared" si="6"/>
        <v>100</v>
      </c>
      <c r="P21" s="166"/>
      <c r="Q21" s="166">
        <f t="shared" si="4"/>
        <v>1.3176113040732556</v>
      </c>
      <c r="R21" s="162"/>
      <c r="S21" s="162"/>
      <c r="T21" s="162"/>
      <c r="U21" s="162"/>
      <c r="V21" s="162"/>
      <c r="W21" s="162"/>
    </row>
    <row r="22" spans="2:25" s="191" customFormat="1" ht="21" customHeight="1" x14ac:dyDescent="0.2">
      <c r="B22" s="146" t="s">
        <v>42</v>
      </c>
      <c r="C22" s="159"/>
      <c r="D22" s="163">
        <f>'41benpresaad'!D22</f>
        <v>185649</v>
      </c>
      <c r="E22" s="162"/>
      <c r="F22" s="164">
        <f>'41benpresaad'!F22+'41benpresaad'!H22+'41benpresaad'!J22+'41benpresaad'!L22+'41benpresaad'!N22</f>
        <v>179557</v>
      </c>
      <c r="G22" s="165">
        <f t="shared" si="0"/>
        <v>69.859197671839922</v>
      </c>
      <c r="H22" s="164">
        <f>'41benpresaad'!P22</f>
        <v>27738</v>
      </c>
      <c r="I22" s="165">
        <f>H22*100/$N22</f>
        <v>10.791862333529162</v>
      </c>
      <c r="J22" s="164">
        <f>'41benpresaad'!R22</f>
        <v>49650</v>
      </c>
      <c r="K22" s="165">
        <f>J22*100/$N22</f>
        <v>19.317036731549603</v>
      </c>
      <c r="L22" s="164">
        <f>'41benpresaad'!T22</f>
        <v>82</v>
      </c>
      <c r="M22" s="165">
        <f t="shared" si="3"/>
        <v>3.1903263081310522E-2</v>
      </c>
      <c r="N22" s="164">
        <f t="shared" si="5"/>
        <v>257027</v>
      </c>
      <c r="O22" s="165">
        <f t="shared" si="6"/>
        <v>100</v>
      </c>
      <c r="P22" s="166"/>
      <c r="Q22" s="166">
        <f t="shared" si="4"/>
        <v>1.3844782358105887</v>
      </c>
      <c r="R22" s="162"/>
      <c r="S22" s="162"/>
      <c r="T22" s="162"/>
      <c r="U22" s="162"/>
      <c r="V22" s="162"/>
      <c r="W22" s="162"/>
    </row>
    <row r="23" spans="2:25" s="191" customFormat="1" ht="18" customHeight="1" x14ac:dyDescent="0.2">
      <c r="B23" s="146" t="s">
        <v>43</v>
      </c>
      <c r="C23" s="159"/>
      <c r="D23" s="163">
        <f>'41benpresaad'!D23</f>
        <v>44052</v>
      </c>
      <c r="E23" s="162"/>
      <c r="F23" s="164">
        <f>'41benpresaad'!F23+'41benpresaad'!H23+'41benpresaad'!J23+'41benpresaad'!L23+'41benpresaad'!N23</f>
        <v>28862</v>
      </c>
      <c r="G23" s="165">
        <f t="shared" si="0"/>
        <v>50.862631068816633</v>
      </c>
      <c r="H23" s="164">
        <f>'41benpresaad'!P23</f>
        <v>1495</v>
      </c>
      <c r="I23" s="165">
        <f>H23*100/$N23</f>
        <v>2.6345933562428407</v>
      </c>
      <c r="J23" s="164">
        <f>'41benpresaad'!R23</f>
        <v>26385</v>
      </c>
      <c r="K23" s="165">
        <f>J23*100/$N23</f>
        <v>46.497488765530001</v>
      </c>
      <c r="L23" s="164">
        <f>'41benpresaad'!T23</f>
        <v>3</v>
      </c>
      <c r="M23" s="165">
        <f t="shared" si="3"/>
        <v>5.286809410520751E-3</v>
      </c>
      <c r="N23" s="164">
        <f t="shared" si="5"/>
        <v>56745</v>
      </c>
      <c r="O23" s="165">
        <f t="shared" si="6"/>
        <v>99.999999999999986</v>
      </c>
      <c r="P23" s="166"/>
      <c r="Q23" s="166">
        <f t="shared" si="4"/>
        <v>1.2881367474802505</v>
      </c>
      <c r="R23" s="162"/>
      <c r="S23" s="162"/>
      <c r="T23" s="162"/>
      <c r="U23" s="162"/>
      <c r="V23" s="162"/>
      <c r="W23" s="162"/>
    </row>
    <row r="24" spans="2:25" s="191" customFormat="1" ht="22.5" customHeight="1" x14ac:dyDescent="0.2">
      <c r="B24" s="146" t="s">
        <v>44</v>
      </c>
      <c r="C24" s="159"/>
      <c r="D24" s="163">
        <f>'41benpresaad'!D24</f>
        <v>16119</v>
      </c>
      <c r="E24" s="162"/>
      <c r="F24" s="163">
        <f>'41benpresaad'!F24+'41benpresaad'!H24+'41benpresaad'!J24+'41benpresaad'!L24+'41benpresaad'!N24</f>
        <v>9983</v>
      </c>
      <c r="G24" s="167">
        <f t="shared" si="0"/>
        <v>44.305876087342448</v>
      </c>
      <c r="H24" s="164">
        <f>'41benpresaad'!P24</f>
        <v>2793</v>
      </c>
      <c r="I24" s="165">
        <f t="shared" si="1"/>
        <v>12.395703887804013</v>
      </c>
      <c r="J24" s="164">
        <f>'41benpresaad'!R24</f>
        <v>9713</v>
      </c>
      <c r="K24" s="165">
        <f t="shared" si="2"/>
        <v>43.107580330197052</v>
      </c>
      <c r="L24" s="164">
        <f>'41benpresaad'!T24</f>
        <v>43</v>
      </c>
      <c r="M24" s="165">
        <f t="shared" si="3"/>
        <v>0.19083969465648856</v>
      </c>
      <c r="N24" s="163">
        <f t="shared" si="5"/>
        <v>22532</v>
      </c>
      <c r="O24" s="165">
        <f t="shared" si="6"/>
        <v>100</v>
      </c>
      <c r="P24" s="166"/>
      <c r="Q24" s="166">
        <f t="shared" si="4"/>
        <v>1.3978534648551399</v>
      </c>
      <c r="R24" s="162"/>
      <c r="S24" s="162"/>
      <c r="T24" s="162"/>
      <c r="U24" s="162"/>
      <c r="V24" s="162"/>
      <c r="W24" s="162"/>
    </row>
    <row r="25" spans="2:25" s="191" customFormat="1" ht="18" customHeight="1" x14ac:dyDescent="0.2">
      <c r="B25" s="146" t="s">
        <v>45</v>
      </c>
      <c r="C25" s="159"/>
      <c r="D25" s="163">
        <f>'41benpresaad'!D25</f>
        <v>69758</v>
      </c>
      <c r="E25" s="162"/>
      <c r="F25" s="163">
        <f>'41benpresaad'!F25+'41benpresaad'!H25+'41benpresaad'!J25+'41benpresaad'!L25+'41benpresaad'!N25</f>
        <v>53767</v>
      </c>
      <c r="G25" s="167">
        <f t="shared" si="0"/>
        <v>54.344683990822439</v>
      </c>
      <c r="H25" s="164">
        <f>'41benpresaad'!P25</f>
        <v>1364</v>
      </c>
      <c r="I25" s="165">
        <f t="shared" si="1"/>
        <v>1.3786551037528934</v>
      </c>
      <c r="J25" s="164">
        <f>'41benpresaad'!R25</f>
        <v>36745</v>
      </c>
      <c r="K25" s="165">
        <f t="shared" si="2"/>
        <v>37.139796031818229</v>
      </c>
      <c r="L25" s="164">
        <f>'41benpresaad'!T25</f>
        <v>7061</v>
      </c>
      <c r="M25" s="165">
        <f t="shared" si="3"/>
        <v>7.1368648736064362</v>
      </c>
      <c r="N25" s="163">
        <f t="shared" si="5"/>
        <v>98937</v>
      </c>
      <c r="O25" s="165">
        <f t="shared" si="6"/>
        <v>100</v>
      </c>
      <c r="P25" s="166"/>
      <c r="Q25" s="166">
        <f t="shared" si="4"/>
        <v>1.4182889417701197</v>
      </c>
      <c r="R25" s="162"/>
      <c r="S25" s="162"/>
      <c r="T25" s="162"/>
      <c r="U25" s="162"/>
      <c r="V25" s="162"/>
      <c r="W25" s="162"/>
    </row>
    <row r="26" spans="2:25" s="191" customFormat="1" ht="18" customHeight="1" x14ac:dyDescent="0.2">
      <c r="B26" s="146" t="s">
        <v>46</v>
      </c>
      <c r="C26" s="159"/>
      <c r="D26" s="163">
        <f>'41benpresaad'!D26</f>
        <v>9296</v>
      </c>
      <c r="E26" s="162"/>
      <c r="F26" s="163">
        <f>'41benpresaad'!F26+'41benpresaad'!H26+'41benpresaad'!J26+'41benpresaad'!L26+'41benpresaad'!N26</f>
        <v>11929</v>
      </c>
      <c r="G26" s="167">
        <f t="shared" si="0"/>
        <v>84.26220244402063</v>
      </c>
      <c r="H26" s="164">
        <f>'41benpresaad'!P26</f>
        <v>1042</v>
      </c>
      <c r="I26" s="165">
        <f t="shared" si="1"/>
        <v>7.3603164512255423</v>
      </c>
      <c r="J26" s="164">
        <f>'41benpresaad'!R26</f>
        <v>1186</v>
      </c>
      <c r="K26" s="165">
        <f t="shared" si="2"/>
        <v>8.3774811047538318</v>
      </c>
      <c r="L26" s="164">
        <f>'41benpresaad'!T26</f>
        <v>0</v>
      </c>
      <c r="M26" s="165">
        <f t="shared" si="3"/>
        <v>0</v>
      </c>
      <c r="N26" s="163">
        <f t="shared" si="5"/>
        <v>14157</v>
      </c>
      <c r="O26" s="165">
        <f t="shared" si="6"/>
        <v>100</v>
      </c>
      <c r="P26" s="166"/>
      <c r="Q26" s="166">
        <f t="shared" si="4"/>
        <v>1.5229130808950087</v>
      </c>
      <c r="R26" s="162"/>
      <c r="S26" s="162"/>
      <c r="T26" s="162"/>
      <c r="U26" s="162"/>
      <c r="V26" s="162"/>
      <c r="W26" s="162"/>
    </row>
    <row r="27" spans="2:25" s="191" customFormat="1" ht="18" customHeight="1" x14ac:dyDescent="0.2">
      <c r="B27" s="146" t="s">
        <v>1</v>
      </c>
      <c r="C27" s="159"/>
      <c r="D27" s="163">
        <f>'41benpresaad'!D27</f>
        <v>3641</v>
      </c>
      <c r="E27" s="162"/>
      <c r="F27" s="163">
        <f>'41benpresaad'!F27+'41benpresaad'!H27+'41benpresaad'!J27+'41benpresaad'!L27+'41benpresaad'!N27</f>
        <v>3026</v>
      </c>
      <c r="G27" s="167">
        <f t="shared" si="0"/>
        <v>62.033620336203363</v>
      </c>
      <c r="H27" s="164">
        <f>'41benpresaad'!P27</f>
        <v>5</v>
      </c>
      <c r="I27" s="165">
        <f t="shared" si="1"/>
        <v>0.1025010250102501</v>
      </c>
      <c r="J27" s="164">
        <f>'41benpresaad'!R27</f>
        <v>1847</v>
      </c>
      <c r="K27" s="165">
        <f t="shared" si="2"/>
        <v>37.863878638786389</v>
      </c>
      <c r="L27" s="164">
        <f>'41benpresaad'!T27</f>
        <v>0</v>
      </c>
      <c r="M27" s="165">
        <f t="shared" si="3"/>
        <v>0</v>
      </c>
      <c r="N27" s="164">
        <f t="shared" si="5"/>
        <v>4878</v>
      </c>
      <c r="O27" s="165">
        <f t="shared" si="6"/>
        <v>100</v>
      </c>
      <c r="P27" s="166"/>
      <c r="Q27" s="166">
        <f t="shared" si="4"/>
        <v>1.3397418291678111</v>
      </c>
      <c r="R27" s="162"/>
      <c r="S27" s="162"/>
      <c r="T27" s="162"/>
      <c r="U27" s="162"/>
      <c r="V27" s="162"/>
      <c r="W27" s="162"/>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1477071</v>
      </c>
      <c r="E30" s="174"/>
      <c r="F30" s="147">
        <f>SUM(F10:F27)</f>
        <v>1205145</v>
      </c>
      <c r="G30" s="175">
        <f>F30*100/$N30</f>
        <v>58.934321811144336</v>
      </c>
      <c r="H30" s="147">
        <f>SUM(H10:H27)</f>
        <v>218669</v>
      </c>
      <c r="I30" s="175">
        <f>H30*100/$N30</f>
        <v>10.693409686071901</v>
      </c>
      <c r="J30" s="147">
        <f>SUM(J10:J27)</f>
        <v>610331</v>
      </c>
      <c r="K30" s="175">
        <f>J30*100/$N30</f>
        <v>29.846569139246757</v>
      </c>
      <c r="L30" s="147">
        <f>SUM(L10:L28)</f>
        <v>10750</v>
      </c>
      <c r="M30" s="175">
        <f>L30*100/$N30</f>
        <v>0.52569936353700308</v>
      </c>
      <c r="N30" s="147">
        <f>F30+H30+J30+L30</f>
        <v>2044895</v>
      </c>
      <c r="O30" s="175">
        <f>G30+I30+K30+M30</f>
        <v>99.999999999999986</v>
      </c>
      <c r="P30" s="176"/>
      <c r="Q30" s="176">
        <f>(N30/D30)</f>
        <v>1.3844256640337533</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6"/>
  <sheetViews>
    <sheetView showGridLines="0"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B1" s="613" t="s">
        <v>32</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84" t="s">
        <v>415</v>
      </c>
      <c r="C3" s="1484"/>
      <c r="D3" s="1484"/>
      <c r="E3" s="1484"/>
      <c r="F3" s="1484"/>
      <c r="G3" s="1484"/>
      <c r="H3" s="1484"/>
      <c r="I3" s="1484"/>
      <c r="J3" s="1484"/>
      <c r="K3" s="1484"/>
      <c r="L3" s="1484"/>
      <c r="M3" s="1484"/>
      <c r="N3" s="1484"/>
      <c r="O3" s="1484"/>
      <c r="P3" s="1484"/>
      <c r="Q3" s="1484"/>
      <c r="R3" s="1484"/>
      <c r="S3" s="1484"/>
      <c r="T3" s="1484"/>
      <c r="U3" s="1484"/>
      <c r="V3" s="1484"/>
      <c r="W3" s="1484"/>
      <c r="X3" s="1484"/>
      <c r="Y3" s="823"/>
    </row>
    <row r="4" spans="2:30" s="621" customFormat="1" ht="14.25" customHeight="1" x14ac:dyDescent="0.2">
      <c r="B4" s="1418" t="str">
        <f>porsaad!$B$6</f>
        <v>Situación a 30 de septiembre de 2024</v>
      </c>
      <c r="C4" s="1418"/>
      <c r="D4" s="1418"/>
      <c r="E4" s="1418"/>
      <c r="F4" s="1418"/>
      <c r="G4" s="1418"/>
      <c r="H4" s="1418"/>
      <c r="I4" s="1418"/>
      <c r="J4" s="1418"/>
      <c r="K4" s="1418"/>
      <c r="L4" s="1418"/>
      <c r="M4" s="1418"/>
      <c r="N4" s="1418"/>
      <c r="O4" s="1418"/>
      <c r="P4" s="1418"/>
      <c r="Q4" s="1418"/>
      <c r="R4" s="1418"/>
      <c r="S4" s="1418"/>
      <c r="T4" s="1418"/>
      <c r="U4" s="1418"/>
      <c r="V4" s="1418"/>
      <c r="W4" s="1418"/>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5" t="s">
        <v>52</v>
      </c>
      <c r="G6" s="1536"/>
      <c r="H6" s="1536"/>
      <c r="I6" s="1536"/>
      <c r="J6" s="1536"/>
      <c r="K6" s="1536"/>
      <c r="L6" s="1536"/>
      <c r="M6" s="1536"/>
      <c r="N6" s="1536"/>
      <c r="O6" s="1536"/>
      <c r="P6" s="1536"/>
      <c r="Q6" s="1536"/>
      <c r="R6" s="1536"/>
      <c r="S6" s="1536"/>
      <c r="T6" s="1536"/>
      <c r="U6" s="1536"/>
      <c r="V6" s="1536"/>
      <c r="W6" s="1537"/>
      <c r="X6" s="827"/>
      <c r="Y6" s="828"/>
    </row>
    <row r="7" spans="2:30" s="621" customFormat="1" ht="64.5" customHeight="1" x14ac:dyDescent="0.2">
      <c r="B7" s="1492" t="s">
        <v>12</v>
      </c>
      <c r="C7" s="625"/>
      <c r="D7" s="873" t="s">
        <v>246</v>
      </c>
      <c r="E7" s="625"/>
      <c r="F7" s="1538" t="s">
        <v>54</v>
      </c>
      <c r="G7" s="1539"/>
      <c r="H7" s="1540" t="s">
        <v>55</v>
      </c>
      <c r="I7" s="1541"/>
      <c r="J7" s="1542" t="s">
        <v>56</v>
      </c>
      <c r="K7" s="1543"/>
      <c r="L7" s="1542" t="s">
        <v>57</v>
      </c>
      <c r="M7" s="1544"/>
      <c r="N7" s="1543" t="s">
        <v>58</v>
      </c>
      <c r="O7" s="1543"/>
      <c r="P7" s="1542" t="s">
        <v>59</v>
      </c>
      <c r="Q7" s="1544"/>
      <c r="R7" s="1540" t="s">
        <v>60</v>
      </c>
      <c r="S7" s="1541"/>
      <c r="T7" s="1542" t="s">
        <v>61</v>
      </c>
      <c r="U7" s="1544"/>
      <c r="V7" s="1542" t="s">
        <v>0</v>
      </c>
      <c r="W7" s="1545"/>
      <c r="X7" s="627"/>
      <c r="Y7" s="857" t="s">
        <v>247</v>
      </c>
      <c r="AD7" s="829"/>
    </row>
    <row r="8" spans="2:30" s="626" customFormat="1" ht="20.25" customHeight="1" x14ac:dyDescent="0.2">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75019</v>
      </c>
      <c r="E10" s="633"/>
      <c r="F10" s="675">
        <v>5</v>
      </c>
      <c r="G10" s="676">
        <v>4.1448354287779113E-2</v>
      </c>
      <c r="H10" s="675">
        <v>26159</v>
      </c>
      <c r="I10" s="676">
        <v>22.496891373428415</v>
      </c>
      <c r="J10" s="675">
        <v>30297</v>
      </c>
      <c r="K10" s="676">
        <v>25.898844759971517</v>
      </c>
      <c r="L10" s="675">
        <v>5953</v>
      </c>
      <c r="M10" s="676">
        <v>6.7656467537436367</v>
      </c>
      <c r="N10" s="675">
        <v>12877</v>
      </c>
      <c r="O10" s="676">
        <v>12.528030778060005</v>
      </c>
      <c r="P10" s="675">
        <v>2638</v>
      </c>
      <c r="Q10" s="676">
        <v>2.7451563878290628</v>
      </c>
      <c r="R10" s="675">
        <v>26749</v>
      </c>
      <c r="S10" s="676">
        <v>29.514416587843943</v>
      </c>
      <c r="T10" s="675">
        <v>8</v>
      </c>
      <c r="U10" s="676">
        <v>9.5650048356413341E-3</v>
      </c>
      <c r="V10" s="833">
        <f>F10+H10+J10+L10+N10+P10+R10+T10</f>
        <v>104686</v>
      </c>
      <c r="W10" s="676">
        <f t="shared" ref="V10:W27" si="0">G10+I10+K10+M10+O10+Q10+S10+U10</f>
        <v>100</v>
      </c>
      <c r="X10" s="678"/>
      <c r="Y10" s="834">
        <f t="shared" ref="Y10:Y27" si="1">V10/D10</f>
        <v>1.395459816846399</v>
      </c>
    </row>
    <row r="11" spans="2:30" s="633" customFormat="1" ht="18" customHeight="1" x14ac:dyDescent="0.2">
      <c r="B11" s="682" t="s">
        <v>7</v>
      </c>
      <c r="D11" s="835">
        <v>12815</v>
      </c>
      <c r="F11" s="683">
        <v>1958</v>
      </c>
      <c r="G11" s="684">
        <v>14.391281630215721</v>
      </c>
      <c r="H11" s="683">
        <v>1654</v>
      </c>
      <c r="I11" s="684">
        <v>3.2171381652608795</v>
      </c>
      <c r="J11" s="683">
        <v>669</v>
      </c>
      <c r="K11" s="684">
        <v>5.0160483690378443</v>
      </c>
      <c r="L11" s="683">
        <v>467</v>
      </c>
      <c r="M11" s="684">
        <v>3.4634619690975592</v>
      </c>
      <c r="N11" s="683">
        <v>2746</v>
      </c>
      <c r="O11" s="684">
        <v>20.243338060759871</v>
      </c>
      <c r="P11" s="683">
        <v>3943</v>
      </c>
      <c r="Q11" s="684">
        <v>22.057176979920879</v>
      </c>
      <c r="R11" s="683">
        <v>4983</v>
      </c>
      <c r="S11" s="684">
        <v>31.611554825707248</v>
      </c>
      <c r="T11" s="683">
        <v>0</v>
      </c>
      <c r="U11" s="684">
        <v>0</v>
      </c>
      <c r="V11" s="836">
        <f t="shared" si="0"/>
        <v>16420</v>
      </c>
      <c r="W11" s="684">
        <f t="shared" si="0"/>
        <v>100</v>
      </c>
      <c r="X11" s="678"/>
      <c r="Y11" s="837">
        <f t="shared" si="1"/>
        <v>1.2813109637143971</v>
      </c>
    </row>
    <row r="12" spans="2:30" s="633" customFormat="1" ht="22.5" customHeight="1" x14ac:dyDescent="0.2">
      <c r="B12" s="682" t="s">
        <v>37</v>
      </c>
      <c r="D12" s="835">
        <v>7701</v>
      </c>
      <c r="F12" s="685">
        <v>2326</v>
      </c>
      <c r="G12" s="684">
        <v>26.047201285061163</v>
      </c>
      <c r="H12" s="685">
        <v>527</v>
      </c>
      <c r="I12" s="684">
        <v>1.4456938094649698</v>
      </c>
      <c r="J12" s="685">
        <v>897</v>
      </c>
      <c r="K12" s="684">
        <v>7.7350796985048804</v>
      </c>
      <c r="L12" s="685">
        <v>570</v>
      </c>
      <c r="M12" s="684">
        <v>6.5735821079945636</v>
      </c>
      <c r="N12" s="685">
        <v>1794</v>
      </c>
      <c r="O12" s="684">
        <v>20.560978623501793</v>
      </c>
      <c r="P12" s="685">
        <v>1670</v>
      </c>
      <c r="Q12" s="684">
        <v>11.083652539231435</v>
      </c>
      <c r="R12" s="685">
        <v>2754</v>
      </c>
      <c r="S12" s="684">
        <v>26.553811936241196</v>
      </c>
      <c r="T12" s="685">
        <v>11</v>
      </c>
      <c r="U12" s="684">
        <v>0</v>
      </c>
      <c r="V12" s="836">
        <f t="shared" si="0"/>
        <v>10549</v>
      </c>
      <c r="W12" s="684">
        <f t="shared" si="0"/>
        <v>100</v>
      </c>
      <c r="X12" s="678"/>
      <c r="Y12" s="837">
        <f t="shared" si="1"/>
        <v>1.3698221010258409</v>
      </c>
    </row>
    <row r="13" spans="2:30" s="633" customFormat="1" ht="18" customHeight="1" x14ac:dyDescent="0.2">
      <c r="B13" s="682" t="s">
        <v>38</v>
      </c>
      <c r="D13" s="835">
        <v>7963</v>
      </c>
      <c r="F13" s="683">
        <v>387</v>
      </c>
      <c r="G13" s="684">
        <v>2.2477064220183487</v>
      </c>
      <c r="H13" s="683">
        <v>2561</v>
      </c>
      <c r="I13" s="684">
        <v>9.8776758409785934</v>
      </c>
      <c r="J13" s="683">
        <v>553</v>
      </c>
      <c r="K13" s="684">
        <v>2.6758409785932722</v>
      </c>
      <c r="L13" s="683">
        <v>584</v>
      </c>
      <c r="M13" s="684">
        <v>7.477064220183486</v>
      </c>
      <c r="N13" s="683">
        <v>2147</v>
      </c>
      <c r="O13" s="684">
        <v>19.602446483180429</v>
      </c>
      <c r="P13" s="683">
        <v>385</v>
      </c>
      <c r="Q13" s="684">
        <v>6.666666666666667</v>
      </c>
      <c r="R13" s="683">
        <v>4648</v>
      </c>
      <c r="S13" s="684">
        <v>51.452599388379205</v>
      </c>
      <c r="T13" s="683">
        <v>0</v>
      </c>
      <c r="U13" s="684">
        <v>0</v>
      </c>
      <c r="V13" s="836">
        <f t="shared" si="0"/>
        <v>11265</v>
      </c>
      <c r="W13" s="684">
        <f t="shared" si="0"/>
        <v>100</v>
      </c>
      <c r="X13" s="678"/>
      <c r="Y13" s="837">
        <f t="shared" si="1"/>
        <v>1.4146678387542384</v>
      </c>
    </row>
    <row r="14" spans="2:30" s="633" customFormat="1" ht="18" customHeight="1" x14ac:dyDescent="0.2">
      <c r="B14" s="682" t="s">
        <v>6</v>
      </c>
      <c r="D14" s="835">
        <v>14292</v>
      </c>
      <c r="F14" s="683">
        <v>937</v>
      </c>
      <c r="G14" s="684">
        <v>0.16137708445400753</v>
      </c>
      <c r="H14" s="683">
        <v>709</v>
      </c>
      <c r="I14" s="684">
        <v>3.0984400215169448</v>
      </c>
      <c r="J14" s="683">
        <v>539</v>
      </c>
      <c r="K14" s="684">
        <v>0</v>
      </c>
      <c r="L14" s="683">
        <v>1522</v>
      </c>
      <c r="M14" s="684">
        <v>14.922001075847231</v>
      </c>
      <c r="N14" s="683">
        <v>3167</v>
      </c>
      <c r="O14" s="684">
        <v>24.314147391070467</v>
      </c>
      <c r="P14" s="683">
        <v>4086</v>
      </c>
      <c r="Q14" s="684">
        <v>21.79666487358795</v>
      </c>
      <c r="R14" s="683">
        <v>6420</v>
      </c>
      <c r="S14" s="684">
        <v>35.707369553523399</v>
      </c>
      <c r="T14" s="683">
        <v>0</v>
      </c>
      <c r="U14" s="684">
        <v>0</v>
      </c>
      <c r="V14" s="836">
        <f t="shared" si="0"/>
        <v>17380</v>
      </c>
      <c r="W14" s="684">
        <f t="shared" si="0"/>
        <v>100</v>
      </c>
      <c r="X14" s="678"/>
      <c r="Y14" s="837">
        <f t="shared" si="1"/>
        <v>1.2160649314301708</v>
      </c>
    </row>
    <row r="15" spans="2:30" s="633" customFormat="1" ht="18" customHeight="1" x14ac:dyDescent="0.2">
      <c r="B15" s="682" t="s">
        <v>5</v>
      </c>
      <c r="D15" s="835">
        <v>5261</v>
      </c>
      <c r="F15" s="685">
        <v>2589</v>
      </c>
      <c r="G15" s="684">
        <v>0</v>
      </c>
      <c r="H15" s="685">
        <v>591</v>
      </c>
      <c r="I15" s="684">
        <v>5.5706304868316039</v>
      </c>
      <c r="J15" s="685">
        <v>437</v>
      </c>
      <c r="K15" s="684">
        <v>8.0925778132482051</v>
      </c>
      <c r="L15" s="685">
        <v>777</v>
      </c>
      <c r="M15" s="684">
        <v>12.721468475658419</v>
      </c>
      <c r="N15" s="685">
        <v>1951</v>
      </c>
      <c r="O15" s="684">
        <v>33.998403830806069</v>
      </c>
      <c r="P15" s="685">
        <v>97</v>
      </c>
      <c r="Q15" s="684">
        <v>0</v>
      </c>
      <c r="R15" s="685">
        <v>2280</v>
      </c>
      <c r="S15" s="684">
        <v>39.616919393455703</v>
      </c>
      <c r="T15" s="685">
        <v>0</v>
      </c>
      <c r="U15" s="684">
        <v>0</v>
      </c>
      <c r="V15" s="836">
        <f t="shared" si="0"/>
        <v>8722</v>
      </c>
      <c r="W15" s="684">
        <f t="shared" si="0"/>
        <v>100</v>
      </c>
      <c r="X15" s="678"/>
      <c r="Y15" s="837">
        <f t="shared" si="1"/>
        <v>1.6578597224862193</v>
      </c>
    </row>
    <row r="16" spans="2:30" s="744" customFormat="1" ht="18" customHeight="1" x14ac:dyDescent="0.2">
      <c r="B16" s="838" t="s">
        <v>4</v>
      </c>
      <c r="D16" s="839">
        <v>34902</v>
      </c>
      <c r="E16" s="822"/>
      <c r="F16" s="840">
        <v>5906</v>
      </c>
      <c r="G16" s="841">
        <v>14.10823965697068</v>
      </c>
      <c r="H16" s="840">
        <v>3866</v>
      </c>
      <c r="I16" s="841">
        <v>4.2299223548499247</v>
      </c>
      <c r="J16" s="840">
        <v>3375</v>
      </c>
      <c r="K16" s="841">
        <v>9.7183914706223202</v>
      </c>
      <c r="L16" s="840">
        <v>2081</v>
      </c>
      <c r="M16" s="841">
        <v>5.5742264457063389</v>
      </c>
      <c r="N16" s="840">
        <v>5561</v>
      </c>
      <c r="O16" s="841">
        <v>12.858963958743772</v>
      </c>
      <c r="P16" s="840">
        <v>16452</v>
      </c>
      <c r="Q16" s="841">
        <v>32.65036504809364</v>
      </c>
      <c r="R16" s="840">
        <v>9560</v>
      </c>
      <c r="S16" s="841">
        <v>20.020859891065012</v>
      </c>
      <c r="T16" s="840">
        <v>609</v>
      </c>
      <c r="U16" s="841">
        <v>0.83903117394831384</v>
      </c>
      <c r="V16" s="842">
        <f t="shared" si="0"/>
        <v>47410</v>
      </c>
      <c r="W16" s="841">
        <f t="shared" si="0"/>
        <v>100</v>
      </c>
      <c r="X16" s="843"/>
      <c r="Y16" s="837">
        <f t="shared" si="1"/>
        <v>1.3583748782304739</v>
      </c>
    </row>
    <row r="17" spans="2:25" s="744" customFormat="1" ht="18" customHeight="1" x14ac:dyDescent="0.2">
      <c r="B17" s="838" t="s">
        <v>40</v>
      </c>
      <c r="D17" s="839">
        <v>22517</v>
      </c>
      <c r="E17" s="822"/>
      <c r="F17" s="840">
        <v>2975</v>
      </c>
      <c r="G17" s="841">
        <v>6.9774527726995732</v>
      </c>
      <c r="H17" s="840">
        <v>5090</v>
      </c>
      <c r="I17" s="841">
        <v>8.4573866109515112</v>
      </c>
      <c r="J17" s="840">
        <v>2797</v>
      </c>
      <c r="K17" s="841">
        <v>12.122399233916601</v>
      </c>
      <c r="L17" s="840">
        <v>1220</v>
      </c>
      <c r="M17" s="841">
        <v>4.8359014538173586</v>
      </c>
      <c r="N17" s="840">
        <v>6936</v>
      </c>
      <c r="O17" s="841">
        <v>28.332027509358404</v>
      </c>
      <c r="P17" s="840">
        <v>3905</v>
      </c>
      <c r="Q17" s="841">
        <v>12.823191433794724</v>
      </c>
      <c r="R17" s="840">
        <v>7776</v>
      </c>
      <c r="S17" s="841">
        <v>26.412466266213983</v>
      </c>
      <c r="T17" s="840">
        <v>16</v>
      </c>
      <c r="U17" s="841">
        <v>3.9174719247845394E-2</v>
      </c>
      <c r="V17" s="842">
        <f t="shared" si="0"/>
        <v>30715</v>
      </c>
      <c r="W17" s="841">
        <f t="shared" si="0"/>
        <v>99.999999999999986</v>
      </c>
      <c r="X17" s="843"/>
      <c r="Y17" s="837">
        <f t="shared" si="1"/>
        <v>1.3640804725318647</v>
      </c>
    </row>
    <row r="18" spans="2:25" s="744" customFormat="1" ht="18" customHeight="1" x14ac:dyDescent="0.2">
      <c r="B18" s="838" t="s">
        <v>41</v>
      </c>
      <c r="D18" s="839">
        <v>44962</v>
      </c>
      <c r="E18" s="822"/>
      <c r="F18" s="840">
        <v>10</v>
      </c>
      <c r="G18" s="841">
        <v>0.38917682645664642</v>
      </c>
      <c r="H18" s="840">
        <v>4028</v>
      </c>
      <c r="I18" s="841">
        <v>5.0131877455410665</v>
      </c>
      <c r="J18" s="840">
        <v>5820</v>
      </c>
      <c r="K18" s="841">
        <v>10.515152074072708</v>
      </c>
      <c r="L18" s="840">
        <v>3543</v>
      </c>
      <c r="M18" s="841">
        <v>6.5237840529723146</v>
      </c>
      <c r="N18" s="840">
        <v>14787</v>
      </c>
      <c r="O18" s="841">
        <v>32.416031871922094</v>
      </c>
      <c r="P18" s="840">
        <v>6347</v>
      </c>
      <c r="Q18" s="841">
        <v>11.359905564675286</v>
      </c>
      <c r="R18" s="840">
        <v>20918</v>
      </c>
      <c r="S18" s="841">
        <v>33.677628788018517</v>
      </c>
      <c r="T18" s="840">
        <v>61</v>
      </c>
      <c r="U18" s="841">
        <v>0.10513307634136894</v>
      </c>
      <c r="V18" s="842">
        <f t="shared" si="0"/>
        <v>55514</v>
      </c>
      <c r="W18" s="841">
        <f t="shared" si="0"/>
        <v>100.00000000000001</v>
      </c>
      <c r="X18" s="843"/>
      <c r="Y18" s="837">
        <f t="shared" si="1"/>
        <v>1.2346870690805569</v>
      </c>
    </row>
    <row r="19" spans="2:25" s="744" customFormat="1" ht="18" customHeight="1" x14ac:dyDescent="0.2">
      <c r="B19" s="838" t="s">
        <v>3</v>
      </c>
      <c r="D19" s="839">
        <v>45382</v>
      </c>
      <c r="E19" s="822"/>
      <c r="F19" s="840">
        <v>18</v>
      </c>
      <c r="G19" s="841">
        <v>7.0628950806935764E-3</v>
      </c>
      <c r="H19" s="840">
        <v>20440</v>
      </c>
      <c r="I19" s="841">
        <v>5.0323127449941731</v>
      </c>
      <c r="J19" s="840">
        <v>1014</v>
      </c>
      <c r="K19" s="841">
        <v>8.1223293427976129E-2</v>
      </c>
      <c r="L19" s="840">
        <v>2996</v>
      </c>
      <c r="M19" s="841">
        <v>7.5113889183176186</v>
      </c>
      <c r="N19" s="840">
        <v>6429</v>
      </c>
      <c r="O19" s="841">
        <v>19.811420701345483</v>
      </c>
      <c r="P19" s="840">
        <v>7559</v>
      </c>
      <c r="Q19" s="841">
        <v>16.121058021683087</v>
      </c>
      <c r="R19" s="840">
        <v>29190</v>
      </c>
      <c r="S19" s="841">
        <v>51.403750397287851</v>
      </c>
      <c r="T19" s="840">
        <v>259</v>
      </c>
      <c r="U19" s="841">
        <v>3.1783027863121094E-2</v>
      </c>
      <c r="V19" s="842">
        <f t="shared" si="0"/>
        <v>67905</v>
      </c>
      <c r="W19" s="841">
        <f t="shared" si="0"/>
        <v>100.00000000000001</v>
      </c>
      <c r="X19" s="843"/>
      <c r="Y19" s="837">
        <f t="shared" si="1"/>
        <v>1.4962980917544402</v>
      </c>
    </row>
    <row r="20" spans="2:25" s="633" customFormat="1" ht="18" customHeight="1" x14ac:dyDescent="0.2">
      <c r="B20" s="838" t="s">
        <v>2</v>
      </c>
      <c r="D20" s="835">
        <v>12253</v>
      </c>
      <c r="F20" s="683">
        <v>373</v>
      </c>
      <c r="G20" s="684">
        <v>2.6190698107931776</v>
      </c>
      <c r="H20" s="683">
        <v>994</v>
      </c>
      <c r="I20" s="684">
        <v>3.3647124615528008</v>
      </c>
      <c r="J20" s="683">
        <v>197</v>
      </c>
      <c r="K20" s="684">
        <v>1.8175039612265822</v>
      </c>
      <c r="L20" s="683">
        <v>747</v>
      </c>
      <c r="M20" s="684">
        <v>6.0117438717494638</v>
      </c>
      <c r="N20" s="683">
        <v>3391</v>
      </c>
      <c r="O20" s="684">
        <v>28.250535930655232</v>
      </c>
      <c r="P20" s="683">
        <v>6035</v>
      </c>
      <c r="Q20" s="684">
        <v>37.794761860378415</v>
      </c>
      <c r="R20" s="683">
        <v>1998</v>
      </c>
      <c r="S20" s="684">
        <v>20.141672103644328</v>
      </c>
      <c r="T20" s="683">
        <v>0</v>
      </c>
      <c r="U20" s="684">
        <v>0</v>
      </c>
      <c r="V20" s="836">
        <f t="shared" si="0"/>
        <v>13735</v>
      </c>
      <c r="W20" s="684">
        <f t="shared" si="0"/>
        <v>100</v>
      </c>
      <c r="X20" s="678"/>
      <c r="Y20" s="837">
        <f t="shared" si="1"/>
        <v>1.1209499714355668</v>
      </c>
    </row>
    <row r="21" spans="2:25" s="633" customFormat="1" ht="18" customHeight="1" x14ac:dyDescent="0.2">
      <c r="B21" s="682" t="s">
        <v>35</v>
      </c>
      <c r="D21" s="835">
        <v>25781</v>
      </c>
      <c r="F21" s="683">
        <v>1547</v>
      </c>
      <c r="G21" s="684">
        <v>5.3052431721922009</v>
      </c>
      <c r="H21" s="683">
        <v>4722</v>
      </c>
      <c r="I21" s="684">
        <v>3.6950489265371695</v>
      </c>
      <c r="J21" s="683">
        <v>8810</v>
      </c>
      <c r="K21" s="684">
        <v>30.798159778004965</v>
      </c>
      <c r="L21" s="683">
        <v>1973</v>
      </c>
      <c r="M21" s="684">
        <v>7.5471009201109975</v>
      </c>
      <c r="N21" s="683">
        <v>4044</v>
      </c>
      <c r="O21" s="684">
        <v>17.328757119906527</v>
      </c>
      <c r="P21" s="683">
        <v>6023</v>
      </c>
      <c r="Q21" s="684">
        <v>16.445158463560684</v>
      </c>
      <c r="R21" s="683">
        <v>5362</v>
      </c>
      <c r="S21" s="684">
        <v>18.613991529136847</v>
      </c>
      <c r="T21" s="683">
        <v>84</v>
      </c>
      <c r="U21" s="684">
        <v>0.26654009055060612</v>
      </c>
      <c r="V21" s="836">
        <f t="shared" si="0"/>
        <v>32565</v>
      </c>
      <c r="W21" s="684">
        <f t="shared" si="0"/>
        <v>100.00000000000001</v>
      </c>
      <c r="X21" s="678"/>
      <c r="Y21" s="837">
        <f t="shared" si="1"/>
        <v>1.2631395213529344</v>
      </c>
    </row>
    <row r="22" spans="2:25" s="633" customFormat="1" ht="21" customHeight="1" x14ac:dyDescent="0.2">
      <c r="B22" s="682" t="s">
        <v>42</v>
      </c>
      <c r="D22" s="835">
        <v>62069</v>
      </c>
      <c r="F22" s="683">
        <v>2243</v>
      </c>
      <c r="G22" s="684">
        <v>2.2532814395789673</v>
      </c>
      <c r="H22" s="683">
        <v>16855</v>
      </c>
      <c r="I22" s="684">
        <v>13.798591305169941</v>
      </c>
      <c r="J22" s="683">
        <v>14623</v>
      </c>
      <c r="K22" s="684">
        <v>14.416274049446134</v>
      </c>
      <c r="L22" s="683">
        <v>6893</v>
      </c>
      <c r="M22" s="684">
        <v>8.5530151426815628</v>
      </c>
      <c r="N22" s="683">
        <v>15341</v>
      </c>
      <c r="O22" s="684">
        <v>24.417377054346627</v>
      </c>
      <c r="P22" s="683">
        <v>13151</v>
      </c>
      <c r="Q22" s="684">
        <v>16.926398058711374</v>
      </c>
      <c r="R22" s="683">
        <v>15862</v>
      </c>
      <c r="S22" s="684">
        <v>19.521611017443234</v>
      </c>
      <c r="T22" s="683">
        <v>66</v>
      </c>
      <c r="U22" s="684">
        <v>0.11345193262215779</v>
      </c>
      <c r="V22" s="836">
        <f t="shared" si="0"/>
        <v>85034</v>
      </c>
      <c r="W22" s="684">
        <f t="shared" si="0"/>
        <v>100</v>
      </c>
      <c r="X22" s="678"/>
      <c r="Y22" s="837">
        <f t="shared" si="1"/>
        <v>1.369991461115855</v>
      </c>
    </row>
    <row r="23" spans="2:25" s="633" customFormat="1" ht="18" customHeight="1" x14ac:dyDescent="0.2">
      <c r="B23" s="682" t="s">
        <v>43</v>
      </c>
      <c r="D23" s="835">
        <v>13542</v>
      </c>
      <c r="F23" s="683">
        <v>1303</v>
      </c>
      <c r="G23" s="684">
        <v>8.3258093641171165</v>
      </c>
      <c r="H23" s="683">
        <v>2127</v>
      </c>
      <c r="I23" s="684">
        <v>9.538243260673287</v>
      </c>
      <c r="J23" s="683">
        <v>524</v>
      </c>
      <c r="K23" s="684">
        <v>0.88352895653295493</v>
      </c>
      <c r="L23" s="683">
        <v>1445</v>
      </c>
      <c r="M23" s="684">
        <v>8.2742164323487675</v>
      </c>
      <c r="N23" s="683">
        <v>2741</v>
      </c>
      <c r="O23" s="684">
        <v>15.62620920933832</v>
      </c>
      <c r="P23" s="683">
        <v>836</v>
      </c>
      <c r="Q23" s="684">
        <v>3.5147684767186895</v>
      </c>
      <c r="R23" s="683">
        <v>7684</v>
      </c>
      <c r="S23" s="684">
        <v>53.81787695085773</v>
      </c>
      <c r="T23" s="683">
        <v>2</v>
      </c>
      <c r="U23" s="684">
        <v>1.9347349413130401E-2</v>
      </c>
      <c r="V23" s="836">
        <f>F23+H23+J23+L23+N23+P23+R23+T23</f>
        <v>16662</v>
      </c>
      <c r="W23" s="684">
        <f t="shared" si="0"/>
        <v>100</v>
      </c>
      <c r="X23" s="678"/>
      <c r="Y23" s="837">
        <f t="shared" si="1"/>
        <v>1.2303943287549846</v>
      </c>
    </row>
    <row r="24" spans="2:25" s="633" customFormat="1" ht="22.5" customHeight="1" x14ac:dyDescent="0.2">
      <c r="B24" s="682" t="s">
        <v>44</v>
      </c>
      <c r="D24" s="835">
        <v>3223</v>
      </c>
      <c r="F24" s="685">
        <v>309</v>
      </c>
      <c r="G24" s="686">
        <v>3.2579185520361991</v>
      </c>
      <c r="H24" s="685">
        <v>351</v>
      </c>
      <c r="I24" s="684">
        <v>6.4253393665158374</v>
      </c>
      <c r="J24" s="685">
        <v>166</v>
      </c>
      <c r="K24" s="684">
        <v>5.2187028657616894</v>
      </c>
      <c r="L24" s="685">
        <v>188</v>
      </c>
      <c r="M24" s="684">
        <v>3.4690799396681751</v>
      </c>
      <c r="N24" s="685">
        <v>949</v>
      </c>
      <c r="O24" s="684">
        <v>17.134238310708898</v>
      </c>
      <c r="P24" s="685">
        <v>726</v>
      </c>
      <c r="Q24" s="684">
        <v>12.428355957767723</v>
      </c>
      <c r="R24" s="685">
        <v>1375</v>
      </c>
      <c r="S24" s="684">
        <v>51.945701357466064</v>
      </c>
      <c r="T24" s="685">
        <v>12</v>
      </c>
      <c r="U24" s="684">
        <v>0.12066365007541478</v>
      </c>
      <c r="V24" s="844">
        <f t="shared" si="0"/>
        <v>4076</v>
      </c>
      <c r="W24" s="684">
        <f t="shared" si="0"/>
        <v>100</v>
      </c>
      <c r="X24" s="678"/>
      <c r="Y24" s="837">
        <f t="shared" si="1"/>
        <v>1.2646602544213466</v>
      </c>
    </row>
    <row r="25" spans="2:25" s="633" customFormat="1" ht="18" customHeight="1" x14ac:dyDescent="0.2">
      <c r="B25" s="682" t="s">
        <v>45</v>
      </c>
      <c r="D25" s="835">
        <v>17145</v>
      </c>
      <c r="F25" s="685">
        <v>268</v>
      </c>
      <c r="G25" s="686">
        <v>0.41635124905374715</v>
      </c>
      <c r="H25" s="685">
        <v>4285</v>
      </c>
      <c r="I25" s="684">
        <v>12.162503154176129</v>
      </c>
      <c r="J25" s="685">
        <v>1351</v>
      </c>
      <c r="K25" s="684">
        <v>6.594330894103793</v>
      </c>
      <c r="L25" s="685">
        <v>1937</v>
      </c>
      <c r="M25" s="684">
        <v>8.2555303221465213</v>
      </c>
      <c r="N25" s="685">
        <v>6108</v>
      </c>
      <c r="O25" s="684">
        <v>27.294137437967869</v>
      </c>
      <c r="P25" s="685">
        <v>668</v>
      </c>
      <c r="Q25" s="684">
        <v>2.5864244259399447</v>
      </c>
      <c r="R25" s="685">
        <v>7280</v>
      </c>
      <c r="S25" s="684">
        <v>35.057616283959966</v>
      </c>
      <c r="T25" s="685">
        <v>1996</v>
      </c>
      <c r="U25" s="684">
        <v>7.6331062326520316</v>
      </c>
      <c r="V25" s="844">
        <f t="shared" si="0"/>
        <v>23893</v>
      </c>
      <c r="W25" s="684">
        <f t="shared" si="0"/>
        <v>99.999999999999986</v>
      </c>
      <c r="X25" s="678"/>
      <c r="Y25" s="837">
        <f t="shared" si="1"/>
        <v>1.3935841353164187</v>
      </c>
    </row>
    <row r="26" spans="2:25" s="633" customFormat="1" ht="18" customHeight="1" x14ac:dyDescent="0.2">
      <c r="B26" s="682" t="s">
        <v>46</v>
      </c>
      <c r="D26" s="835">
        <v>2325</v>
      </c>
      <c r="F26" s="685">
        <v>387</v>
      </c>
      <c r="G26" s="686">
        <v>8.1975827640567527</v>
      </c>
      <c r="H26" s="685">
        <v>483</v>
      </c>
      <c r="I26" s="684">
        <v>11.008933263268524</v>
      </c>
      <c r="J26" s="685">
        <v>681</v>
      </c>
      <c r="K26" s="684">
        <v>20.546505517603784</v>
      </c>
      <c r="L26" s="685">
        <v>429</v>
      </c>
      <c r="M26" s="684">
        <v>9.1697320021019451</v>
      </c>
      <c r="N26" s="685">
        <v>712</v>
      </c>
      <c r="O26" s="684">
        <v>17.892800840777721</v>
      </c>
      <c r="P26" s="685">
        <v>488</v>
      </c>
      <c r="Q26" s="684">
        <v>13.110877561744614</v>
      </c>
      <c r="R26" s="685">
        <v>477</v>
      </c>
      <c r="S26" s="684">
        <v>20.073568050446664</v>
      </c>
      <c r="T26" s="685">
        <v>0</v>
      </c>
      <c r="U26" s="684">
        <v>0</v>
      </c>
      <c r="V26" s="844">
        <f t="shared" si="0"/>
        <v>3657</v>
      </c>
      <c r="W26" s="684">
        <f t="shared" si="0"/>
        <v>100.00000000000001</v>
      </c>
      <c r="X26" s="678"/>
      <c r="Y26" s="837">
        <f t="shared" si="1"/>
        <v>1.5729032258064517</v>
      </c>
    </row>
    <row r="27" spans="2:25" s="633" customFormat="1" ht="18" customHeight="1" x14ac:dyDescent="0.2">
      <c r="B27" s="682" t="s">
        <v>1</v>
      </c>
      <c r="D27" s="835">
        <v>1193</v>
      </c>
      <c r="F27" s="685">
        <v>180</v>
      </c>
      <c r="G27" s="686">
        <v>9.2670598146588041</v>
      </c>
      <c r="H27" s="685">
        <v>190</v>
      </c>
      <c r="I27" s="684">
        <v>12.973883740522325</v>
      </c>
      <c r="J27" s="685">
        <v>362</v>
      </c>
      <c r="K27" s="684">
        <v>20.387531592249367</v>
      </c>
      <c r="L27" s="685">
        <v>19</v>
      </c>
      <c r="M27" s="684">
        <v>1.5164279696714407</v>
      </c>
      <c r="N27" s="685">
        <v>108</v>
      </c>
      <c r="O27" s="684">
        <v>7.5821398483572029</v>
      </c>
      <c r="P27" s="685">
        <v>1</v>
      </c>
      <c r="Q27" s="684">
        <v>0.42122999157540014</v>
      </c>
      <c r="R27" s="685">
        <v>678</v>
      </c>
      <c r="S27" s="684">
        <v>47.851727042965457</v>
      </c>
      <c r="T27" s="685">
        <v>0</v>
      </c>
      <c r="U27" s="684">
        <v>0</v>
      </c>
      <c r="V27" s="836">
        <f t="shared" si="0"/>
        <v>1538</v>
      </c>
      <c r="W27" s="684">
        <f t="shared" si="0"/>
        <v>100</v>
      </c>
      <c r="X27" s="678"/>
      <c r="Y27" s="837">
        <f t="shared" si="1"/>
        <v>1.28918692372171</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
      <c r="B30" s="1255" t="s">
        <v>0</v>
      </c>
      <c r="C30" s="1231"/>
      <c r="D30" s="1272">
        <f>SUM(D10:D29)</f>
        <v>408345</v>
      </c>
      <c r="E30" s="1231"/>
      <c r="F30" s="1256">
        <f>SUM(F10:F27)</f>
        <v>23721</v>
      </c>
      <c r="G30" s="1257">
        <f>F30*100/$V30</f>
        <v>4.2994167394685041</v>
      </c>
      <c r="H30" s="1256">
        <f>SUM(H10:H27)</f>
        <v>95632</v>
      </c>
      <c r="I30" s="1257">
        <f>H30*100/$V30</f>
        <v>17.333241500309935</v>
      </c>
      <c r="J30" s="1256">
        <f>SUM(J10:J27)</f>
        <v>73112</v>
      </c>
      <c r="K30" s="1257">
        <f>J30*100/$V30</f>
        <v>13.251505276169693</v>
      </c>
      <c r="L30" s="1256">
        <f>SUM(L10:L27)</f>
        <v>33344</v>
      </c>
      <c r="M30" s="1257">
        <f>L30*100/$V30</f>
        <v>6.0435796029188404</v>
      </c>
      <c r="N30" s="1256">
        <f>SUM(N10:N27)</f>
        <v>91789</v>
      </c>
      <c r="O30" s="1257">
        <f>N30*100/$V30</f>
        <v>16.636700101137158</v>
      </c>
      <c r="P30" s="1256">
        <f>SUM(P10:P27)</f>
        <v>75010</v>
      </c>
      <c r="Q30" s="1257">
        <f>P30*100/$V30</f>
        <v>13.595516615131423</v>
      </c>
      <c r="R30" s="1256">
        <f>SUM(R10:R27)</f>
        <v>155994</v>
      </c>
      <c r="S30" s="1257">
        <f>R30*100/$V30</f>
        <v>28.27381707586737</v>
      </c>
      <c r="T30" s="1256">
        <f>SUM(T10:T28)</f>
        <v>3124</v>
      </c>
      <c r="U30" s="1257">
        <f>T30*100/$V30</f>
        <v>0.56622308899707463</v>
      </c>
      <c r="V30" s="1256">
        <f>SUM(V10:V27)</f>
        <v>551726</v>
      </c>
      <c r="W30" s="1257">
        <f>G30+I30+K30+M30+O30+Q30+S30+U30</f>
        <v>100</v>
      </c>
      <c r="X30" s="1273"/>
      <c r="Y30" s="1274">
        <f>(V30/D30)</f>
        <v>1.3511271106539813</v>
      </c>
    </row>
    <row r="31" spans="2:25" s="631" customFormat="1" ht="5.25" customHeight="1" x14ac:dyDescent="0.2">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
      <c r="B36" s="854" t="s">
        <v>47</v>
      </c>
      <c r="D36" s="855" t="e">
        <f>GETPIVOTDATA("Cuenta número de expedientes",#REF!,"CCAA",$B36,"Grado Resuelto",$B$1)</f>
        <v>#REF!</v>
      </c>
      <c r="N36" s="854" t="e">
        <f>GETPIVOTDATA("ID PRESTACION
COUNT",#REF!,"
CCAA",$B36,"
Tipo Prestación",N$1,"Grado Resuelto",$B$1)</f>
        <v>#REF!</v>
      </c>
      <c r="T36" s="697"/>
      <c r="U36" s="697"/>
    </row>
    <row r="37" spans="2:25" s="854" customFormat="1" x14ac:dyDescent="0.2">
      <c r="T37" s="697"/>
      <c r="U37" s="697"/>
    </row>
    <row r="38" spans="2:25" s="854" customFormat="1" x14ac:dyDescent="0.2">
      <c r="T38" s="697"/>
      <c r="U38" s="697"/>
    </row>
    <row r="39" spans="2:25" s="854" customFormat="1" x14ac:dyDescent="0.2">
      <c r="T39" s="697"/>
      <c r="U39" s="697"/>
    </row>
    <row r="40" spans="2:25" s="854" customFormat="1" x14ac:dyDescent="0.2">
      <c r="T40" s="697"/>
      <c r="U40" s="697"/>
    </row>
    <row r="41" spans="2:25" s="854" customFormat="1" x14ac:dyDescent="0.2">
      <c r="T41" s="697"/>
      <c r="U41" s="697"/>
    </row>
    <row r="42" spans="2:25" s="854" customFormat="1" x14ac:dyDescent="0.2">
      <c r="T42" s="697"/>
      <c r="U42" s="697"/>
    </row>
    <row r="43" spans="2:25" s="854" customFormat="1" x14ac:dyDescent="0.2">
      <c r="T43" s="697"/>
      <c r="U43" s="697"/>
    </row>
    <row r="44" spans="2:25" s="854" customFormat="1" x14ac:dyDescent="0.2">
      <c r="T44" s="697"/>
      <c r="U44" s="697"/>
    </row>
    <row r="45" spans="2:25" s="854" customFormat="1" x14ac:dyDescent="0.2">
      <c r="T45" s="697"/>
      <c r="U45" s="697"/>
    </row>
    <row r="46" spans="2:25" s="854" customFormat="1" x14ac:dyDescent="0.2">
      <c r="T46" s="697"/>
      <c r="U46" s="697"/>
    </row>
    <row r="47" spans="2:25" s="854" customFormat="1" x14ac:dyDescent="0.2">
      <c r="T47" s="697"/>
      <c r="U47" s="697"/>
    </row>
    <row r="48" spans="2:25" s="854" customFormat="1" x14ac:dyDescent="0.2">
      <c r="T48" s="697"/>
      <c r="U48" s="697"/>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8" t="s">
        <v>420</v>
      </c>
      <c r="C3" s="1498"/>
      <c r="D3" s="1498"/>
      <c r="E3" s="1498"/>
      <c r="F3" s="1498"/>
      <c r="G3" s="1498"/>
      <c r="H3" s="1498"/>
      <c r="I3" s="1498"/>
      <c r="J3" s="1498"/>
      <c r="K3" s="1498"/>
      <c r="L3" s="1498"/>
      <c r="M3" s="1498"/>
      <c r="N3" s="1498"/>
      <c r="O3" s="1498"/>
      <c r="P3" s="1498"/>
      <c r="Q3" s="1498"/>
      <c r="R3" s="1498"/>
      <c r="S3" s="1498"/>
      <c r="T3" s="1498"/>
      <c r="U3" s="1498"/>
      <c r="V3" s="1498"/>
      <c r="W3" s="1498"/>
      <c r="X3" s="1498"/>
      <c r="Y3" s="7"/>
    </row>
    <row r="4" spans="2:25" s="4" customFormat="1" ht="14.25" customHeight="1" x14ac:dyDescent="0.2">
      <c r="B4" s="1418" t="str">
        <f>porsaad!$B$6</f>
        <v>Situación a 30 de septiembre de 2024</v>
      </c>
      <c r="C4" s="1418"/>
      <c r="D4" s="1418"/>
      <c r="E4" s="1418"/>
      <c r="F4" s="1418"/>
      <c r="G4" s="1418"/>
      <c r="H4" s="1418"/>
      <c r="I4" s="1418"/>
      <c r="J4" s="1418"/>
      <c r="K4" s="1418"/>
      <c r="L4" s="1418"/>
      <c r="M4" s="1418"/>
      <c r="N4" s="1418"/>
      <c r="O4" s="1418"/>
      <c r="P4" s="1418"/>
      <c r="Q4" s="1418"/>
      <c r="R4" s="1418"/>
      <c r="S4" s="1418"/>
      <c r="T4" s="1418"/>
      <c r="U4" s="1418"/>
      <c r="V4" s="1418"/>
      <c r="W4" s="1418"/>
      <c r="X4" s="5"/>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01" t="s">
        <v>52</v>
      </c>
      <c r="G6" s="1501"/>
      <c r="H6" s="1501"/>
      <c r="I6" s="1501"/>
      <c r="J6" s="1501"/>
      <c r="K6" s="1501"/>
      <c r="L6" s="1501"/>
      <c r="M6" s="1501"/>
      <c r="N6" s="1501"/>
      <c r="O6" s="1501"/>
      <c r="P6" s="1501"/>
      <c r="Q6" s="1501"/>
      <c r="R6" s="1501"/>
      <c r="S6" s="1501"/>
      <c r="T6" s="1501"/>
      <c r="U6" s="1501"/>
      <c r="V6" s="1501"/>
      <c r="W6" s="1501"/>
      <c r="X6" s="154"/>
      <c r="Y6" s="154"/>
    </row>
    <row r="7" spans="2:25" s="133" customFormat="1" ht="64.5" customHeight="1" x14ac:dyDescent="0.2">
      <c r="B7" s="1502" t="s">
        <v>12</v>
      </c>
      <c r="C7" s="155"/>
      <c r="D7" s="156" t="s">
        <v>53</v>
      </c>
      <c r="E7" s="155"/>
      <c r="F7" s="1503" t="s">
        <v>168</v>
      </c>
      <c r="G7" s="1503"/>
      <c r="H7" s="1503" t="s">
        <v>59</v>
      </c>
      <c r="I7" s="1503"/>
      <c r="J7" s="1503" t="s">
        <v>60</v>
      </c>
      <c r="K7" s="1503"/>
      <c r="L7" s="1503" t="s">
        <v>152</v>
      </c>
      <c r="M7" s="1503"/>
      <c r="N7" s="1503" t="s">
        <v>0</v>
      </c>
      <c r="O7" s="1503"/>
      <c r="P7" s="156"/>
      <c r="Q7" s="156" t="s">
        <v>62</v>
      </c>
    </row>
    <row r="8" spans="2:25" s="155" customFormat="1" ht="20.25" customHeight="1" x14ac:dyDescent="0.2">
      <c r="B8" s="1502"/>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'41abenpreGIII'!D10</f>
        <v>75019</v>
      </c>
      <c r="F10" s="164">
        <f>'41abenpreGIII'!F10+'41abenpreGIII'!H10+'41abenpreGIII'!J10+'41abenpreGIII'!L10+'41abenpreGIII'!N10</f>
        <v>75291</v>
      </c>
      <c r="G10" s="165">
        <f t="shared" ref="G10:G27" si="0">F10*100/$N10</f>
        <v>71.920791700896018</v>
      </c>
      <c r="H10" s="164">
        <f>'41abenpreGIII'!P10</f>
        <v>2638</v>
      </c>
      <c r="I10" s="165">
        <f t="shared" ref="I10:I27" si="1">H10*100/$N10</f>
        <v>2.5199167032841068</v>
      </c>
      <c r="J10" s="164">
        <f>'41abenpreGIII'!R10</f>
        <v>26749</v>
      </c>
      <c r="K10" s="165">
        <f t="shared" ref="K10:K27" si="2">J10*100/$N10</f>
        <v>25.551649695279217</v>
      </c>
      <c r="L10" s="164">
        <f>'41abenpreGIII'!T10</f>
        <v>8</v>
      </c>
      <c r="M10" s="165">
        <f t="shared" ref="M10:M27" si="3">L10*100/$N10</f>
        <v>7.6419005406644629E-3</v>
      </c>
      <c r="N10" s="164">
        <f>F10+H10+J10+L10</f>
        <v>104686</v>
      </c>
      <c r="O10" s="165">
        <f>G10+I10+K10+M10</f>
        <v>100.00000000000001</v>
      </c>
      <c r="P10" s="166"/>
      <c r="Q10" s="166">
        <f t="shared" ref="Q10:Q27" si="4">N10/D10</f>
        <v>1.395459816846399</v>
      </c>
    </row>
    <row r="11" spans="2:25" s="162" customFormat="1" ht="18" customHeight="1" x14ac:dyDescent="0.2">
      <c r="B11" s="146" t="s">
        <v>7</v>
      </c>
      <c r="C11" s="159"/>
      <c r="D11" s="163">
        <f>'41abenpreGIII'!D11</f>
        <v>12815</v>
      </c>
      <c r="F11" s="164">
        <f>'41abenpreGIII'!F11+'41abenpreGIII'!H11+'41abenpreGIII'!J11+'41abenpreGIII'!L11+'41abenpreGIII'!N11</f>
        <v>7494</v>
      </c>
      <c r="G11" s="165">
        <f t="shared" si="0"/>
        <v>45.639464068209499</v>
      </c>
      <c r="H11" s="164">
        <f>'41abenpreGIII'!P11</f>
        <v>3943</v>
      </c>
      <c r="I11" s="165">
        <f t="shared" si="1"/>
        <v>24.013398294762485</v>
      </c>
      <c r="J11" s="164">
        <f>'41abenpreGIII'!R11</f>
        <v>4983</v>
      </c>
      <c r="K11" s="165">
        <f t="shared" si="2"/>
        <v>30.347137637028016</v>
      </c>
      <c r="L11" s="164">
        <f>'41abenpreGIII'!T11</f>
        <v>0</v>
      </c>
      <c r="M11" s="165">
        <f t="shared" si="3"/>
        <v>0</v>
      </c>
      <c r="N11" s="164">
        <f t="shared" ref="N11:O27" si="5">F11+H11+J11+L11</f>
        <v>16420</v>
      </c>
      <c r="O11" s="165">
        <f t="shared" si="5"/>
        <v>100</v>
      </c>
      <c r="P11" s="166"/>
      <c r="Q11" s="166">
        <f t="shared" si="4"/>
        <v>1.2813109637143971</v>
      </c>
    </row>
    <row r="12" spans="2:25" s="162" customFormat="1" ht="22.5" customHeight="1" x14ac:dyDescent="0.2">
      <c r="B12" s="146" t="s">
        <v>37</v>
      </c>
      <c r="C12" s="159"/>
      <c r="D12" s="163">
        <f>'41abenpreGIII'!D12</f>
        <v>7701</v>
      </c>
      <c r="F12" s="164">
        <f>'41abenpreGIII'!F12+'41abenpreGIII'!H12+'41abenpreGIII'!J12+'41abenpreGIII'!L12+'41abenpreGIII'!N12</f>
        <v>6114</v>
      </c>
      <c r="G12" s="165">
        <f t="shared" si="0"/>
        <v>57.958100293866714</v>
      </c>
      <c r="H12" s="163">
        <f>'41abenpreGIII'!P12</f>
        <v>1670</v>
      </c>
      <c r="I12" s="165">
        <f t="shared" si="1"/>
        <v>15.83088444402313</v>
      </c>
      <c r="J12" s="164">
        <f>'41abenpreGIII'!R12</f>
        <v>2754</v>
      </c>
      <c r="K12" s="165">
        <f t="shared" si="2"/>
        <v>26.106739975353115</v>
      </c>
      <c r="L12" s="164">
        <f>'41abenpreGIII'!T12</f>
        <v>11</v>
      </c>
      <c r="M12" s="165">
        <f t="shared" si="3"/>
        <v>0.10427528675703858</v>
      </c>
      <c r="N12" s="164">
        <f t="shared" si="5"/>
        <v>10549</v>
      </c>
      <c r="O12" s="165">
        <f t="shared" si="5"/>
        <v>100.00000000000001</v>
      </c>
      <c r="P12" s="166"/>
      <c r="Q12" s="166">
        <f t="shared" si="4"/>
        <v>1.3698221010258409</v>
      </c>
    </row>
    <row r="13" spans="2:25" s="162" customFormat="1" ht="18" customHeight="1" x14ac:dyDescent="0.2">
      <c r="B13" s="146" t="s">
        <v>38</v>
      </c>
      <c r="C13" s="159"/>
      <c r="D13" s="163">
        <f>'41abenpreGIII'!D13</f>
        <v>7963</v>
      </c>
      <c r="F13" s="164">
        <f>'41abenpreGIII'!F13+'41abenpreGIII'!H13+'41abenpreGIII'!J13+'41abenpreGIII'!L13+'41abenpreGIII'!N13</f>
        <v>6232</v>
      </c>
      <c r="G13" s="165">
        <f t="shared" si="0"/>
        <v>55.32179316466933</v>
      </c>
      <c r="H13" s="164">
        <f>'41abenpreGIII'!P13</f>
        <v>385</v>
      </c>
      <c r="I13" s="165">
        <f t="shared" si="1"/>
        <v>3.4176653351087438</v>
      </c>
      <c r="J13" s="164">
        <f>'41abenpreGIII'!R13</f>
        <v>4648</v>
      </c>
      <c r="K13" s="165">
        <f t="shared" si="2"/>
        <v>41.260541500221926</v>
      </c>
      <c r="L13" s="164">
        <f>'41abenpreGIII'!T13</f>
        <v>0</v>
      </c>
      <c r="M13" s="165">
        <f t="shared" si="3"/>
        <v>0</v>
      </c>
      <c r="N13" s="164">
        <f t="shared" si="5"/>
        <v>11265</v>
      </c>
      <c r="O13" s="165">
        <f t="shared" si="5"/>
        <v>100</v>
      </c>
      <c r="P13" s="166"/>
      <c r="Q13" s="166">
        <f t="shared" si="4"/>
        <v>1.4146678387542384</v>
      </c>
    </row>
    <row r="14" spans="2:25" s="162" customFormat="1" ht="18" customHeight="1" x14ac:dyDescent="0.2">
      <c r="B14" s="146" t="s">
        <v>6</v>
      </c>
      <c r="C14" s="159"/>
      <c r="D14" s="163">
        <f>'41abenpreGIII'!D14</f>
        <v>14292</v>
      </c>
      <c r="F14" s="164">
        <f>'41abenpreGIII'!F14+'41abenpreGIII'!H14+'41abenpreGIII'!J14+'41abenpreGIII'!L14+'41abenpreGIII'!N14</f>
        <v>6874</v>
      </c>
      <c r="G14" s="165">
        <f t="shared" si="0"/>
        <v>39.551208285385499</v>
      </c>
      <c r="H14" s="164">
        <f>'41abenpreGIII'!P14</f>
        <v>4086</v>
      </c>
      <c r="I14" s="165">
        <f t="shared" si="1"/>
        <v>23.509781357882623</v>
      </c>
      <c r="J14" s="164">
        <f>'41abenpreGIII'!R14</f>
        <v>6420</v>
      </c>
      <c r="K14" s="165">
        <f t="shared" si="2"/>
        <v>36.939010356731877</v>
      </c>
      <c r="L14" s="164">
        <f>'41abenpreGIII'!T14</f>
        <v>0</v>
      </c>
      <c r="M14" s="165">
        <f t="shared" si="3"/>
        <v>0</v>
      </c>
      <c r="N14" s="164">
        <f t="shared" si="5"/>
        <v>17380</v>
      </c>
      <c r="O14" s="165">
        <f t="shared" si="5"/>
        <v>100</v>
      </c>
      <c r="P14" s="166"/>
      <c r="Q14" s="166">
        <f t="shared" si="4"/>
        <v>1.2160649314301708</v>
      </c>
    </row>
    <row r="15" spans="2:25" s="162" customFormat="1" ht="18" customHeight="1" x14ac:dyDescent="0.2">
      <c r="B15" s="146" t="s">
        <v>5</v>
      </c>
      <c r="C15" s="159"/>
      <c r="D15" s="163">
        <f>'41abenpreGIII'!D15</f>
        <v>5261</v>
      </c>
      <c r="F15" s="164">
        <f>'41abenpreGIII'!F15+'41abenpreGIII'!H15+'41abenpreGIII'!J15+'41abenpreGIII'!L15+'41abenpreGIII'!N15</f>
        <v>6345</v>
      </c>
      <c r="G15" s="165">
        <f t="shared" si="0"/>
        <v>72.747076358633336</v>
      </c>
      <c r="H15" s="163">
        <f>'41abenpreGIII'!P15</f>
        <v>97</v>
      </c>
      <c r="I15" s="165">
        <f t="shared" si="1"/>
        <v>1.1121302453565696</v>
      </c>
      <c r="J15" s="164">
        <f>'41abenpreGIII'!R15</f>
        <v>2280</v>
      </c>
      <c r="K15" s="165">
        <f t="shared" si="2"/>
        <v>26.140793396010089</v>
      </c>
      <c r="L15" s="164">
        <f>'41abenpreGIII'!T15</f>
        <v>0</v>
      </c>
      <c r="M15" s="165">
        <f t="shared" si="3"/>
        <v>0</v>
      </c>
      <c r="N15" s="164">
        <f t="shared" si="5"/>
        <v>8722</v>
      </c>
      <c r="O15" s="165">
        <f t="shared" si="5"/>
        <v>100</v>
      </c>
      <c r="P15" s="166"/>
      <c r="Q15" s="166">
        <f t="shared" si="4"/>
        <v>1.6578597224862193</v>
      </c>
    </row>
    <row r="16" spans="2:25" s="162" customFormat="1" ht="18" customHeight="1" x14ac:dyDescent="0.2">
      <c r="B16" s="146" t="s">
        <v>4</v>
      </c>
      <c r="C16" s="159"/>
      <c r="D16" s="163">
        <f>'41abenpreGIII'!D16</f>
        <v>34902</v>
      </c>
      <c r="F16" s="164">
        <f>'41abenpreGIII'!F16+'41abenpreGIII'!H16+'41abenpreGIII'!J16+'41abenpreGIII'!L16+'41abenpreGIII'!N16</f>
        <v>20789</v>
      </c>
      <c r="G16" s="165">
        <f t="shared" si="0"/>
        <v>43.849398860999791</v>
      </c>
      <c r="H16" s="164">
        <f>'41abenpreGIII'!P16</f>
        <v>16452</v>
      </c>
      <c r="I16" s="165">
        <f t="shared" si="1"/>
        <v>34.701539759544403</v>
      </c>
      <c r="J16" s="164">
        <f>'41abenpreGIII'!R16</f>
        <v>9560</v>
      </c>
      <c r="K16" s="165">
        <f t="shared" si="2"/>
        <v>20.164522252689306</v>
      </c>
      <c r="L16" s="164">
        <f>'41abenpreGIII'!T16</f>
        <v>609</v>
      </c>
      <c r="M16" s="165">
        <f t="shared" si="3"/>
        <v>1.2845391267665049</v>
      </c>
      <c r="N16" s="164">
        <f t="shared" si="5"/>
        <v>47410</v>
      </c>
      <c r="O16" s="165">
        <f t="shared" si="5"/>
        <v>100.00000000000001</v>
      </c>
      <c r="P16" s="166"/>
      <c r="Q16" s="166">
        <f t="shared" si="4"/>
        <v>1.3583748782304739</v>
      </c>
    </row>
    <row r="17" spans="2:25" s="162" customFormat="1" ht="18" customHeight="1" x14ac:dyDescent="0.2">
      <c r="B17" s="146" t="s">
        <v>40</v>
      </c>
      <c r="C17" s="159"/>
      <c r="D17" s="163">
        <f>'41abenpreGIII'!D17</f>
        <v>22517</v>
      </c>
      <c r="F17" s="164">
        <f>'41abenpreGIII'!F17+'41abenpreGIII'!H17+'41abenpreGIII'!J17+'41abenpreGIII'!L17+'41abenpreGIII'!N17</f>
        <v>19018</v>
      </c>
      <c r="G17" s="165">
        <f t="shared" si="0"/>
        <v>61.917629822562269</v>
      </c>
      <c r="H17" s="164">
        <f>'41abenpreGIII'!P17</f>
        <v>3905</v>
      </c>
      <c r="I17" s="165">
        <f t="shared" si="1"/>
        <v>12.713657821911118</v>
      </c>
      <c r="J17" s="164">
        <f>'41abenpreGIII'!R17</f>
        <v>7776</v>
      </c>
      <c r="K17" s="165">
        <f t="shared" si="2"/>
        <v>25.316620543708286</v>
      </c>
      <c r="L17" s="164">
        <f>'41abenpreGIII'!T17</f>
        <v>16</v>
      </c>
      <c r="M17" s="165">
        <f t="shared" si="3"/>
        <v>5.2091811818329808E-2</v>
      </c>
      <c r="N17" s="164">
        <f t="shared" si="5"/>
        <v>30715</v>
      </c>
      <c r="O17" s="165">
        <f t="shared" si="5"/>
        <v>100</v>
      </c>
      <c r="P17" s="166"/>
      <c r="Q17" s="166">
        <f t="shared" si="4"/>
        <v>1.3640804725318647</v>
      </c>
    </row>
    <row r="18" spans="2:25" s="162" customFormat="1" ht="18" customHeight="1" x14ac:dyDescent="0.2">
      <c r="B18" s="146" t="s">
        <v>41</v>
      </c>
      <c r="C18" s="159"/>
      <c r="D18" s="163">
        <f>'41abenpreGIII'!D18</f>
        <v>44962</v>
      </c>
      <c r="F18" s="164">
        <f>'41abenpreGIII'!F18+'41abenpreGIII'!H18+'41abenpreGIII'!J18+'41abenpreGIII'!L18+'41abenpreGIII'!N18</f>
        <v>28188</v>
      </c>
      <c r="G18" s="165">
        <f t="shared" si="0"/>
        <v>50.776380732788127</v>
      </c>
      <c r="H18" s="164">
        <f>'41abenpreGIII'!P18</f>
        <v>6347</v>
      </c>
      <c r="I18" s="165">
        <f t="shared" si="1"/>
        <v>11.433151997694276</v>
      </c>
      <c r="J18" s="164">
        <f>'41abenpreGIII'!R18</f>
        <v>20918</v>
      </c>
      <c r="K18" s="165">
        <f t="shared" si="2"/>
        <v>37.680585077638071</v>
      </c>
      <c r="L18" s="164">
        <f>'41abenpreGIII'!T18</f>
        <v>61</v>
      </c>
      <c r="M18" s="165">
        <f t="shared" si="3"/>
        <v>0.10988219187952589</v>
      </c>
      <c r="N18" s="164">
        <f t="shared" si="5"/>
        <v>55514</v>
      </c>
      <c r="O18" s="165">
        <f t="shared" si="5"/>
        <v>99.999999999999986</v>
      </c>
      <c r="P18" s="166"/>
      <c r="Q18" s="166">
        <f t="shared" si="4"/>
        <v>1.2346870690805569</v>
      </c>
    </row>
    <row r="19" spans="2:25" s="162" customFormat="1" ht="18" customHeight="1" x14ac:dyDescent="0.2">
      <c r="B19" s="146" t="s">
        <v>3</v>
      </c>
      <c r="C19" s="159"/>
      <c r="D19" s="163">
        <f>'41abenpreGIII'!D19</f>
        <v>45382</v>
      </c>
      <c r="F19" s="164">
        <f>'41abenpreGIII'!F19+'41abenpreGIII'!H19+'41abenpreGIII'!J19+'41abenpreGIII'!L19+'41abenpreGIII'!N19</f>
        <v>30897</v>
      </c>
      <c r="G19" s="165">
        <f t="shared" si="0"/>
        <v>45.500331345261763</v>
      </c>
      <c r="H19" s="164">
        <f>'41abenpreGIII'!P19</f>
        <v>7559</v>
      </c>
      <c r="I19" s="165">
        <f>H19*100/$N19</f>
        <v>11.131728149620793</v>
      </c>
      <c r="J19" s="164">
        <f>'41abenpreGIII'!R19</f>
        <v>29190</v>
      </c>
      <c r="K19" s="165">
        <f>J19*100/$N19</f>
        <v>42.986525292688313</v>
      </c>
      <c r="L19" s="164">
        <f>'41abenpreGIII'!T19</f>
        <v>259</v>
      </c>
      <c r="M19" s="165">
        <f t="shared" si="3"/>
        <v>0.3814152124291289</v>
      </c>
      <c r="N19" s="164">
        <f t="shared" si="5"/>
        <v>67905</v>
      </c>
      <c r="O19" s="165">
        <f t="shared" si="5"/>
        <v>100</v>
      </c>
      <c r="P19" s="166"/>
      <c r="Q19" s="166">
        <f t="shared" si="4"/>
        <v>1.4962980917544402</v>
      </c>
    </row>
    <row r="20" spans="2:25" s="162" customFormat="1" ht="18" customHeight="1" x14ac:dyDescent="0.2">
      <c r="B20" s="146" t="s">
        <v>2</v>
      </c>
      <c r="C20" s="159"/>
      <c r="D20" s="163">
        <f>'41abenpreGIII'!D20</f>
        <v>12253</v>
      </c>
      <c r="F20" s="164">
        <f>'41abenpreGIII'!F20+'41abenpreGIII'!H20+'41abenpreGIII'!J20+'41abenpreGIII'!L20+'41abenpreGIII'!N20</f>
        <v>5702</v>
      </c>
      <c r="G20" s="165">
        <f t="shared" si="0"/>
        <v>41.514379322897703</v>
      </c>
      <c r="H20" s="164">
        <f>'41abenpreGIII'!P20</f>
        <v>6035</v>
      </c>
      <c r="I20" s="165">
        <f>H20*100/$N20</f>
        <v>43.93884237349836</v>
      </c>
      <c r="J20" s="164">
        <f>'41abenpreGIII'!R20</f>
        <v>1998</v>
      </c>
      <c r="K20" s="165">
        <f>J20*100/$N20</f>
        <v>14.546778303603931</v>
      </c>
      <c r="L20" s="164">
        <f>'41abenpreGIII'!T20</f>
        <v>0</v>
      </c>
      <c r="M20" s="165">
        <f t="shared" si="3"/>
        <v>0</v>
      </c>
      <c r="N20" s="164">
        <f t="shared" si="5"/>
        <v>13735</v>
      </c>
      <c r="O20" s="165">
        <f t="shared" si="5"/>
        <v>100</v>
      </c>
      <c r="P20" s="166"/>
      <c r="Q20" s="166">
        <f t="shared" si="4"/>
        <v>1.1209499714355668</v>
      </c>
    </row>
    <row r="21" spans="2:25" s="162" customFormat="1" ht="18" customHeight="1" x14ac:dyDescent="0.2">
      <c r="B21" s="146" t="s">
        <v>35</v>
      </c>
      <c r="C21" s="159"/>
      <c r="D21" s="163">
        <f>'41abenpreGIII'!D21</f>
        <v>25781</v>
      </c>
      <c r="F21" s="164">
        <f>'41abenpreGIII'!F21+'41abenpreGIII'!H21+'41abenpreGIII'!J21+'41abenpreGIII'!L21+'41abenpreGIII'!N21</f>
        <v>21096</v>
      </c>
      <c r="G21" s="165">
        <f t="shared" si="0"/>
        <v>64.781206817134958</v>
      </c>
      <c r="H21" s="164">
        <f>'41abenpreGIII'!P21</f>
        <v>6023</v>
      </c>
      <c r="I21" s="165">
        <f>H21*100/$N21</f>
        <v>18.495317058191311</v>
      </c>
      <c r="J21" s="164">
        <f>'41abenpreGIII'!R21</f>
        <v>5362</v>
      </c>
      <c r="K21" s="165">
        <f>J21*100/$N21</f>
        <v>16.465530477506526</v>
      </c>
      <c r="L21" s="164">
        <f>'41abenpreGIII'!T21</f>
        <v>84</v>
      </c>
      <c r="M21" s="165">
        <f t="shared" si="3"/>
        <v>0.25794564716720403</v>
      </c>
      <c r="N21" s="164">
        <f t="shared" si="5"/>
        <v>32565</v>
      </c>
      <c r="O21" s="165">
        <f t="shared" si="5"/>
        <v>99.999999999999986</v>
      </c>
      <c r="P21" s="166"/>
      <c r="Q21" s="166">
        <f t="shared" si="4"/>
        <v>1.2631395213529344</v>
      </c>
    </row>
    <row r="22" spans="2:25" s="162" customFormat="1" ht="21" customHeight="1" x14ac:dyDescent="0.2">
      <c r="B22" s="146" t="s">
        <v>42</v>
      </c>
      <c r="C22" s="159"/>
      <c r="D22" s="163">
        <f>'41abenpreGIII'!D22</f>
        <v>62069</v>
      </c>
      <c r="F22" s="164">
        <f>'41abenpreGIII'!F22+'41abenpreGIII'!H22+'41abenpreGIII'!J22+'41abenpreGIII'!L22+'41abenpreGIII'!N22</f>
        <v>55955</v>
      </c>
      <c r="G22" s="165">
        <f t="shared" si="0"/>
        <v>65.803090528494479</v>
      </c>
      <c r="H22" s="164">
        <f>'41abenpreGIII'!P22</f>
        <v>13151</v>
      </c>
      <c r="I22" s="165">
        <f>H22*100/$N22</f>
        <v>15.465578474492556</v>
      </c>
      <c r="J22" s="164">
        <f>'41abenpreGIII'!R22</f>
        <v>15862</v>
      </c>
      <c r="K22" s="165">
        <f>J22*100/$N22</f>
        <v>18.653714984594398</v>
      </c>
      <c r="L22" s="164">
        <f>'41abenpreGIII'!T22</f>
        <v>66</v>
      </c>
      <c r="M22" s="165">
        <f t="shared" si="3"/>
        <v>7.7616012418561989E-2</v>
      </c>
      <c r="N22" s="164">
        <f t="shared" si="5"/>
        <v>85034</v>
      </c>
      <c r="O22" s="165">
        <f t="shared" si="5"/>
        <v>100</v>
      </c>
      <c r="P22" s="166"/>
      <c r="Q22" s="166">
        <f t="shared" si="4"/>
        <v>1.369991461115855</v>
      </c>
    </row>
    <row r="23" spans="2:25" s="162" customFormat="1" ht="18" customHeight="1" x14ac:dyDescent="0.2">
      <c r="B23" s="146" t="s">
        <v>43</v>
      </c>
      <c r="C23" s="159"/>
      <c r="D23" s="163">
        <f>'41abenpreGIII'!D23</f>
        <v>13542</v>
      </c>
      <c r="F23" s="164">
        <f>'41abenpreGIII'!F23+'41abenpreGIII'!H23+'41abenpreGIII'!J23+'41abenpreGIII'!L23+'41abenpreGIII'!N23</f>
        <v>8140</v>
      </c>
      <c r="G23" s="165">
        <f t="shared" si="0"/>
        <v>48.853679030128433</v>
      </c>
      <c r="H23" s="164">
        <f>'41abenpreGIII'!P23</f>
        <v>836</v>
      </c>
      <c r="I23" s="165">
        <f>H23*100/$N23</f>
        <v>5.0174048733645424</v>
      </c>
      <c r="J23" s="164">
        <f>'41abenpreGIII'!R23</f>
        <v>7684</v>
      </c>
      <c r="K23" s="165">
        <f>J23*100/$N23</f>
        <v>46.116912735565961</v>
      </c>
      <c r="L23" s="164">
        <f>'41abenpreGIII'!T23</f>
        <v>2</v>
      </c>
      <c r="M23" s="165">
        <f t="shared" si="3"/>
        <v>1.2003360941063497E-2</v>
      </c>
      <c r="N23" s="164">
        <f t="shared" si="5"/>
        <v>16662</v>
      </c>
      <c r="O23" s="165">
        <f t="shared" si="5"/>
        <v>100</v>
      </c>
      <c r="P23" s="166"/>
      <c r="Q23" s="166">
        <f t="shared" si="4"/>
        <v>1.2303943287549846</v>
      </c>
    </row>
    <row r="24" spans="2:25" s="162" customFormat="1" ht="22.5" customHeight="1" x14ac:dyDescent="0.2">
      <c r="B24" s="146" t="s">
        <v>44</v>
      </c>
      <c r="C24" s="159"/>
      <c r="D24" s="163">
        <f>'41abenpreGIII'!D24</f>
        <v>3223</v>
      </c>
      <c r="F24" s="164">
        <f>'41abenpreGIII'!F24+'41abenpreGIII'!H24+'41abenpreGIII'!J24+'41abenpreGIII'!L24+'41abenpreGIII'!N24</f>
        <v>1963</v>
      </c>
      <c r="G24" s="167">
        <f t="shared" si="0"/>
        <v>48.159960745829245</v>
      </c>
      <c r="H24" s="163">
        <f>'41abenpreGIII'!P24</f>
        <v>726</v>
      </c>
      <c r="I24" s="165">
        <f t="shared" si="1"/>
        <v>17.811579980372915</v>
      </c>
      <c r="J24" s="164">
        <f>'41abenpreGIII'!R24</f>
        <v>1375</v>
      </c>
      <c r="K24" s="165">
        <f t="shared" si="2"/>
        <v>33.734052993130518</v>
      </c>
      <c r="L24" s="164">
        <f>'41abenpreGIII'!T24</f>
        <v>12</v>
      </c>
      <c r="M24" s="165">
        <f t="shared" si="3"/>
        <v>0.29440628066732089</v>
      </c>
      <c r="N24" s="163">
        <f t="shared" si="5"/>
        <v>4076</v>
      </c>
      <c r="O24" s="165">
        <f t="shared" si="5"/>
        <v>100</v>
      </c>
      <c r="P24" s="166"/>
      <c r="Q24" s="166">
        <f t="shared" si="4"/>
        <v>1.2646602544213466</v>
      </c>
    </row>
    <row r="25" spans="2:25" s="162" customFormat="1" ht="18" customHeight="1" x14ac:dyDescent="0.2">
      <c r="B25" s="146" t="s">
        <v>45</v>
      </c>
      <c r="C25" s="159"/>
      <c r="D25" s="163">
        <f>'41abenpreGIII'!D25</f>
        <v>17145</v>
      </c>
      <c r="F25" s="164">
        <f>'41abenpreGIII'!F25+'41abenpreGIII'!H25+'41abenpreGIII'!J25+'41abenpreGIII'!L25+'41abenpreGIII'!N25</f>
        <v>13949</v>
      </c>
      <c r="G25" s="167">
        <f t="shared" si="0"/>
        <v>58.381115807977231</v>
      </c>
      <c r="H25" s="163">
        <f>'41abenpreGIII'!P25</f>
        <v>668</v>
      </c>
      <c r="I25" s="165">
        <f t="shared" si="1"/>
        <v>2.7957979324488345</v>
      </c>
      <c r="J25" s="164">
        <f>'41abenpreGIII'!R25</f>
        <v>7280</v>
      </c>
      <c r="K25" s="165">
        <f t="shared" si="2"/>
        <v>30.469175072196879</v>
      </c>
      <c r="L25" s="164">
        <f>'41abenpreGIII'!T25</f>
        <v>1996</v>
      </c>
      <c r="M25" s="165">
        <f t="shared" si="3"/>
        <v>8.3539111873770562</v>
      </c>
      <c r="N25" s="163">
        <f t="shared" si="5"/>
        <v>23893</v>
      </c>
      <c r="O25" s="165">
        <f t="shared" si="5"/>
        <v>100</v>
      </c>
      <c r="P25" s="166"/>
      <c r="Q25" s="166">
        <f t="shared" si="4"/>
        <v>1.3935841353164187</v>
      </c>
    </row>
    <row r="26" spans="2:25" s="162" customFormat="1" ht="18" customHeight="1" x14ac:dyDescent="0.2">
      <c r="B26" s="146" t="s">
        <v>46</v>
      </c>
      <c r="C26" s="159"/>
      <c r="D26" s="163">
        <f>'41abenpreGIII'!D26</f>
        <v>2325</v>
      </c>
      <c r="F26" s="164">
        <f>'41abenpreGIII'!F26+'41abenpreGIII'!H26+'41abenpreGIII'!J26+'41abenpreGIII'!L26+'41abenpreGIII'!N26</f>
        <v>2692</v>
      </c>
      <c r="G26" s="167">
        <f t="shared" si="0"/>
        <v>73.612250478534321</v>
      </c>
      <c r="H26" s="163">
        <f>'41abenpreGIII'!P26</f>
        <v>488</v>
      </c>
      <c r="I26" s="165">
        <f t="shared" si="1"/>
        <v>13.344271260596116</v>
      </c>
      <c r="J26" s="164">
        <f>'41abenpreGIII'!R26</f>
        <v>477</v>
      </c>
      <c r="K26" s="165">
        <f t="shared" si="2"/>
        <v>13.043478260869565</v>
      </c>
      <c r="L26" s="164">
        <f>'41abenpreGIII'!T26</f>
        <v>0</v>
      </c>
      <c r="M26" s="165">
        <f t="shared" si="3"/>
        <v>0</v>
      </c>
      <c r="N26" s="163">
        <f t="shared" si="5"/>
        <v>3657</v>
      </c>
      <c r="O26" s="165">
        <f t="shared" si="5"/>
        <v>100</v>
      </c>
      <c r="P26" s="166"/>
      <c r="Q26" s="166">
        <f t="shared" si="4"/>
        <v>1.5729032258064517</v>
      </c>
    </row>
    <row r="27" spans="2:25" s="162" customFormat="1" ht="18" customHeight="1" x14ac:dyDescent="0.2">
      <c r="B27" s="146" t="s">
        <v>1</v>
      </c>
      <c r="C27" s="159"/>
      <c r="D27" s="163">
        <f>'41abenpreGIII'!D27</f>
        <v>1193</v>
      </c>
      <c r="F27" s="164">
        <f>'41abenpreGIII'!F27+'41abenpreGIII'!H27+'41abenpreGIII'!J27+'41abenpreGIII'!L27+'41abenpreGIII'!N27</f>
        <v>859</v>
      </c>
      <c r="G27" s="167">
        <f t="shared" si="0"/>
        <v>55.851755526657996</v>
      </c>
      <c r="H27" s="163">
        <f>'41abenpreGIII'!P27</f>
        <v>1</v>
      </c>
      <c r="I27" s="165">
        <f t="shared" si="1"/>
        <v>6.5019505851755532E-2</v>
      </c>
      <c r="J27" s="164">
        <f>'41abenpreGIII'!R27</f>
        <v>678</v>
      </c>
      <c r="K27" s="165">
        <f t="shared" si="2"/>
        <v>44.083224967490246</v>
      </c>
      <c r="L27" s="164">
        <f>'41abenpreGIII'!T27</f>
        <v>0</v>
      </c>
      <c r="M27" s="165">
        <f t="shared" si="3"/>
        <v>0</v>
      </c>
      <c r="N27" s="164">
        <f t="shared" si="5"/>
        <v>1538</v>
      </c>
      <c r="O27" s="165">
        <f t="shared" si="5"/>
        <v>100</v>
      </c>
      <c r="P27" s="166"/>
      <c r="Q27" s="166">
        <f t="shared" si="4"/>
        <v>1.28918692372171</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408345</v>
      </c>
      <c r="E30" s="174"/>
      <c r="F30" s="147">
        <f>SUM(F10:F27)</f>
        <v>317598</v>
      </c>
      <c r="G30" s="175">
        <f>F30*100/$N30</f>
        <v>57.564443220004129</v>
      </c>
      <c r="H30" s="147">
        <f>SUM(H10:H27)</f>
        <v>75010</v>
      </c>
      <c r="I30" s="175">
        <f>H30*100/$N30</f>
        <v>13.595516615131423</v>
      </c>
      <c r="J30" s="147">
        <f>SUM(J10:J27)</f>
        <v>155994</v>
      </c>
      <c r="K30" s="175">
        <f>J30*100/$N30</f>
        <v>28.27381707586737</v>
      </c>
      <c r="L30" s="147">
        <f>SUM(L10:L28)</f>
        <v>3124</v>
      </c>
      <c r="M30" s="175">
        <f>L30*100/$N30</f>
        <v>0.56622308899707463</v>
      </c>
      <c r="N30" s="147">
        <f>F30+H30+J30+L30</f>
        <v>551726</v>
      </c>
      <c r="O30" s="175">
        <f>G30+I30+K30+M30</f>
        <v>100</v>
      </c>
      <c r="P30" s="176"/>
      <c r="Q30" s="176">
        <f>(N30/D30)</f>
        <v>1.3511271106539813</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B43"/>
  <sheetViews>
    <sheetView zoomScaleNormal="100" workbookViewId="0">
      <selection activeCell="K7" sqref="K7"/>
    </sheetView>
  </sheetViews>
  <sheetFormatPr baseColWidth="10" defaultColWidth="11.42578125" defaultRowHeight="15" x14ac:dyDescent="0.25"/>
  <cols>
    <col min="1" max="1" width="1.85546875" style="220" customWidth="1"/>
    <col min="2" max="2" width="44.140625" style="220" customWidth="1"/>
    <col min="3" max="3" width="1.140625"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4" x14ac:dyDescent="0.25">
      <c r="A1" s="219"/>
      <c r="B1" s="219"/>
      <c r="C1" s="219"/>
      <c r="J1" s="221"/>
      <c r="K1" s="221"/>
    </row>
    <row r="2" spans="1:24" ht="48.75" customHeight="1" x14ac:dyDescent="0.25">
      <c r="A2" s="219"/>
      <c r="B2" s="219"/>
      <c r="C2" s="219"/>
      <c r="J2" s="221"/>
      <c r="K2" s="221"/>
    </row>
    <row r="3" spans="1:24" ht="24" customHeight="1" x14ac:dyDescent="0.25">
      <c r="A3" s="219"/>
      <c r="B3" s="1376" t="s">
        <v>338</v>
      </c>
      <c r="C3" s="1376"/>
      <c r="D3" s="1376"/>
      <c r="E3" s="1376"/>
      <c r="F3" s="1376"/>
      <c r="G3" s="1376"/>
      <c r="H3" s="1376"/>
      <c r="I3" s="1376"/>
      <c r="J3" s="1376"/>
      <c r="K3" s="1376"/>
      <c r="L3" s="1376"/>
      <c r="M3" s="1376"/>
      <c r="N3" s="1376"/>
      <c r="O3" s="1376"/>
      <c r="P3" s="1376"/>
      <c r="Q3" s="1376"/>
      <c r="R3" s="1376"/>
      <c r="S3" s="1376"/>
      <c r="T3" s="1376"/>
      <c r="U3" s="1376"/>
      <c r="V3" s="1376"/>
      <c r="W3" s="1376"/>
    </row>
    <row r="4" spans="1:24" ht="13.5" customHeight="1" x14ac:dyDescent="0.25">
      <c r="A4" s="219"/>
      <c r="B4" s="219"/>
      <c r="C4" s="219"/>
      <c r="J4" s="221"/>
      <c r="K4" s="221"/>
    </row>
    <row r="5" spans="1:24" x14ac:dyDescent="0.25">
      <c r="A5" s="219"/>
      <c r="B5" s="219"/>
      <c r="C5" s="219"/>
      <c r="D5" s="1365" t="s">
        <v>339</v>
      </c>
      <c r="E5" s="1365"/>
      <c r="F5" s="1365"/>
      <c r="G5" s="1365"/>
      <c r="H5" s="1365"/>
      <c r="I5" s="1365"/>
      <c r="J5" s="1365"/>
      <c r="K5" s="1365"/>
      <c r="L5" s="219"/>
      <c r="M5" s="1366" t="s">
        <v>340</v>
      </c>
      <c r="N5" s="1366"/>
      <c r="O5" s="1366"/>
      <c r="P5" s="1366"/>
      <c r="Q5" s="1366"/>
      <c r="R5" s="1366"/>
      <c r="S5" s="1366"/>
      <c r="T5" s="1366"/>
      <c r="U5" s="1366"/>
      <c r="V5" s="1366"/>
      <c r="W5" s="1366"/>
      <c r="X5" s="1366"/>
    </row>
    <row r="6" spans="1:24" ht="25.5" customHeight="1" x14ac:dyDescent="0.25">
      <c r="A6" s="219"/>
      <c r="B6" s="219"/>
      <c r="C6" s="219"/>
      <c r="D6" s="1366"/>
      <c r="E6" s="1366"/>
      <c r="F6" s="1366"/>
      <c r="G6" s="1366"/>
      <c r="H6" s="1366"/>
      <c r="I6" s="1366"/>
      <c r="J6" s="1366"/>
      <c r="K6" s="1366"/>
      <c r="L6" s="219"/>
      <c r="M6" s="1367">
        <v>43830</v>
      </c>
      <c r="N6" s="1368"/>
      <c r="O6" s="1369">
        <v>44196</v>
      </c>
      <c r="P6" s="1370"/>
      <c r="Q6" s="1369">
        <v>44561</v>
      </c>
      <c r="R6" s="1370"/>
      <c r="S6" s="1373">
        <v>44926</v>
      </c>
      <c r="T6" s="1374"/>
      <c r="U6" s="1371">
        <v>45291</v>
      </c>
      <c r="V6" s="1375"/>
      <c r="W6" s="1371">
        <v>45565</v>
      </c>
      <c r="X6" s="1372"/>
    </row>
    <row r="7" spans="1:24" x14ac:dyDescent="0.25">
      <c r="B7" s="225"/>
      <c r="C7" s="219"/>
      <c r="D7" s="226">
        <v>43465</v>
      </c>
      <c r="E7" s="227">
        <v>43830</v>
      </c>
      <c r="F7" s="228">
        <v>44196</v>
      </c>
      <c r="G7" s="228">
        <v>44561</v>
      </c>
      <c r="H7" s="228">
        <v>44926</v>
      </c>
      <c r="I7" s="228">
        <v>45291</v>
      </c>
      <c r="J7" s="228">
        <v>45565</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4" ht="6.75" customHeight="1" x14ac:dyDescent="0.25">
      <c r="B8" s="225"/>
      <c r="C8" s="219"/>
      <c r="D8" s="234"/>
      <c r="E8" s="234"/>
      <c r="F8" s="234"/>
      <c r="G8" s="234"/>
      <c r="H8" s="234"/>
      <c r="I8" s="234"/>
      <c r="J8" s="234"/>
      <c r="K8" s="234"/>
      <c r="L8" s="219"/>
      <c r="M8" s="234"/>
      <c r="N8" s="234"/>
      <c r="O8" s="234"/>
      <c r="P8" s="234"/>
      <c r="Q8" s="234"/>
      <c r="R8" s="234"/>
      <c r="S8" s="234"/>
      <c r="T8" s="234"/>
      <c r="U8" s="234"/>
      <c r="V8" s="234"/>
      <c r="W8" s="234"/>
      <c r="X8" s="234"/>
    </row>
    <row r="9" spans="1:24" x14ac:dyDescent="0.25">
      <c r="B9" s="235" t="s">
        <v>29</v>
      </c>
      <c r="C9" s="219"/>
      <c r="D9" s="236">
        <v>1767186</v>
      </c>
      <c r="E9" s="237">
        <v>1894744</v>
      </c>
      <c r="F9" s="237">
        <v>1850950</v>
      </c>
      <c r="G9" s="237">
        <v>1892604</v>
      </c>
      <c r="H9" s="237">
        <v>1982018</v>
      </c>
      <c r="I9" s="237">
        <v>2061372</v>
      </c>
      <c r="J9" s="238">
        <v>2133072</v>
      </c>
      <c r="K9" s="239"/>
      <c r="L9" s="222"/>
      <c r="M9" s="240">
        <v>7.2181422894930236E-2</v>
      </c>
      <c r="N9" s="241">
        <v>127558</v>
      </c>
      <c r="O9" s="242">
        <v>-2.3113412682663204E-2</v>
      </c>
      <c r="P9" s="243">
        <v>-43794</v>
      </c>
      <c r="Q9" s="242">
        <f>G9/F9-1</f>
        <v>2.250411950619946E-2</v>
      </c>
      <c r="R9" s="243">
        <f t="shared" ref="R9:R23" si="0">G9-F9</f>
        <v>41654</v>
      </c>
      <c r="S9" s="242">
        <f>H9/G9-1</f>
        <v>4.7243903109155383E-2</v>
      </c>
      <c r="T9" s="243">
        <f>H9-G9</f>
        <v>89414</v>
      </c>
      <c r="U9" s="242">
        <f>I9/H9-1</f>
        <v>4.003697241901949E-2</v>
      </c>
      <c r="V9" s="243">
        <f>I9-H9</f>
        <v>79354</v>
      </c>
      <c r="W9" s="242">
        <v>2.6554771321347426E-2</v>
      </c>
      <c r="X9" s="243">
        <v>55178</v>
      </c>
    </row>
    <row r="10" spans="1:24" x14ac:dyDescent="0.25">
      <c r="B10" s="244" t="s">
        <v>244</v>
      </c>
      <c r="C10" s="219"/>
      <c r="D10" s="245">
        <v>1638618</v>
      </c>
      <c r="E10" s="246">
        <v>1735551</v>
      </c>
      <c r="F10" s="246">
        <v>1709394</v>
      </c>
      <c r="G10" s="246">
        <v>1768008</v>
      </c>
      <c r="H10" s="246">
        <v>1850208</v>
      </c>
      <c r="I10" s="246">
        <v>1944185</v>
      </c>
      <c r="J10" s="247">
        <v>1999307</v>
      </c>
      <c r="K10" s="248"/>
      <c r="L10" s="219"/>
      <c r="M10" s="249">
        <v>5.9155336997396502E-2</v>
      </c>
      <c r="N10" s="250">
        <v>96933</v>
      </c>
      <c r="O10" s="251">
        <v>-1.507129436127197E-2</v>
      </c>
      <c r="P10" s="250">
        <v>-26157</v>
      </c>
      <c r="Q10" s="251">
        <f t="shared" ref="Q10:Q23" si="1">G10/F10-1</f>
        <v>3.4289344644944375E-2</v>
      </c>
      <c r="R10" s="250">
        <f t="shared" si="0"/>
        <v>58614</v>
      </c>
      <c r="S10" s="251">
        <f t="shared" ref="S10:S23" si="2">H10/G10-1</f>
        <v>4.6493002294107244E-2</v>
      </c>
      <c r="T10" s="250">
        <f t="shared" ref="T10:T23" si="3">H10-G10</f>
        <v>82200</v>
      </c>
      <c r="U10" s="251">
        <f t="shared" ref="U10:U23" si="4">I10/H10-1</f>
        <v>5.0792667635206401E-2</v>
      </c>
      <c r="V10" s="250">
        <f t="shared" ref="V10:V23" si="5">I10-H10</f>
        <v>93977</v>
      </c>
      <c r="W10" s="251">
        <v>2.9348134998434805E-2</v>
      </c>
      <c r="X10" s="250">
        <v>57003</v>
      </c>
    </row>
    <row r="11" spans="1:24" x14ac:dyDescent="0.25">
      <c r="B11" s="252" t="s">
        <v>342</v>
      </c>
      <c r="C11" s="219"/>
      <c r="D11" s="253">
        <v>334306</v>
      </c>
      <c r="E11" s="254">
        <v>350514</v>
      </c>
      <c r="F11" s="254">
        <v>352921</v>
      </c>
      <c r="G11" s="254">
        <v>352430</v>
      </c>
      <c r="H11" s="254">
        <v>359348</v>
      </c>
      <c r="I11" s="254">
        <v>377078</v>
      </c>
      <c r="J11" s="255">
        <v>391066</v>
      </c>
      <c r="L11" s="222"/>
      <c r="M11" s="256">
        <v>4.8482527983344514E-2</v>
      </c>
      <c r="N11" s="257">
        <v>16208</v>
      </c>
      <c r="O11" s="258">
        <v>6.8670580918308577E-3</v>
      </c>
      <c r="P11" s="257">
        <v>2407</v>
      </c>
      <c r="Q11" s="258">
        <f t="shared" si="1"/>
        <v>-1.3912461995744252E-3</v>
      </c>
      <c r="R11" s="257">
        <f t="shared" si="0"/>
        <v>-491</v>
      </c>
      <c r="S11" s="258">
        <f t="shared" si="2"/>
        <v>1.9629429957722211E-2</v>
      </c>
      <c r="T11" s="257">
        <f t="shared" si="3"/>
        <v>6918</v>
      </c>
      <c r="U11" s="258">
        <f t="shared" si="4"/>
        <v>4.9339359061411292E-2</v>
      </c>
      <c r="V11" s="257">
        <f t="shared" si="5"/>
        <v>17730</v>
      </c>
      <c r="W11" s="258">
        <v>5.5058841303843531E-2</v>
      </c>
      <c r="X11" s="257">
        <v>20408</v>
      </c>
    </row>
    <row r="12" spans="1:24" x14ac:dyDescent="0.25">
      <c r="B12" s="303" t="s">
        <v>343</v>
      </c>
      <c r="C12" s="219"/>
      <c r="D12" s="1206">
        <v>1304312</v>
      </c>
      <c r="E12" s="1207">
        <v>1385037</v>
      </c>
      <c r="F12" s="1209">
        <v>1356473</v>
      </c>
      <c r="G12" s="1209">
        <v>1415578</v>
      </c>
      <c r="H12" s="1207">
        <v>1490860</v>
      </c>
      <c r="I12" s="1207">
        <v>1567107</v>
      </c>
      <c r="J12" s="1210">
        <v>1608241</v>
      </c>
      <c r="K12" s="1211"/>
      <c r="L12" s="219"/>
      <c r="M12" s="1213">
        <v>6.1890866602469341E-2</v>
      </c>
      <c r="N12" s="1212">
        <v>80725</v>
      </c>
      <c r="O12" s="1215">
        <v>-2.0623275768084204E-2</v>
      </c>
      <c r="P12" s="1217">
        <v>-28564</v>
      </c>
      <c r="Q12" s="1219">
        <f t="shared" si="1"/>
        <v>4.3572559129448241E-2</v>
      </c>
      <c r="R12" s="1217">
        <f t="shared" si="0"/>
        <v>59105</v>
      </c>
      <c r="S12" s="1215">
        <f t="shared" si="2"/>
        <v>5.3181103407936581E-2</v>
      </c>
      <c r="T12" s="1217">
        <f t="shared" si="3"/>
        <v>75282</v>
      </c>
      <c r="U12" s="1215">
        <f t="shared" si="4"/>
        <v>5.1142964463464002E-2</v>
      </c>
      <c r="V12" s="1217">
        <f t="shared" si="5"/>
        <v>76247</v>
      </c>
      <c r="W12" s="1219">
        <v>2.3284505543869294E-2</v>
      </c>
      <c r="X12" s="1217">
        <v>36595</v>
      </c>
    </row>
    <row r="13" spans="1:24" x14ac:dyDescent="0.25">
      <c r="B13" s="1205" t="s">
        <v>344</v>
      </c>
      <c r="C13" s="219"/>
      <c r="D13" s="253">
        <v>429437</v>
      </c>
      <c r="E13" s="1208">
        <v>467298</v>
      </c>
      <c r="F13" s="254">
        <v>473559</v>
      </c>
      <c r="G13" s="254">
        <v>487549</v>
      </c>
      <c r="H13" s="1208">
        <v>515590</v>
      </c>
      <c r="I13" s="1208">
        <v>543298</v>
      </c>
      <c r="J13" s="255">
        <v>576230</v>
      </c>
      <c r="K13" s="269"/>
      <c r="L13" s="219"/>
      <c r="M13" s="1214">
        <v>8.8164270894217411E-2</v>
      </c>
      <c r="N13" s="257">
        <v>37861</v>
      </c>
      <c r="O13" s="1216">
        <v>1.3398302582078303E-2</v>
      </c>
      <c r="P13" s="1218">
        <v>6261</v>
      </c>
      <c r="Q13" s="258">
        <f t="shared" si="1"/>
        <v>2.9542253446772193E-2</v>
      </c>
      <c r="R13" s="1218">
        <f t="shared" si="0"/>
        <v>13990</v>
      </c>
      <c r="S13" s="1216">
        <f t="shared" si="2"/>
        <v>5.7514219083620421E-2</v>
      </c>
      <c r="T13" s="1218">
        <f t="shared" si="3"/>
        <v>28041</v>
      </c>
      <c r="U13" s="1216">
        <f t="shared" si="4"/>
        <v>5.374037510424956E-2</v>
      </c>
      <c r="V13" s="1218">
        <f t="shared" si="5"/>
        <v>27708</v>
      </c>
      <c r="W13" s="258">
        <v>4.6509304948412877E-2</v>
      </c>
      <c r="X13" s="1218">
        <v>25609</v>
      </c>
    </row>
    <row r="14" spans="1:24" x14ac:dyDescent="0.25">
      <c r="B14" s="252" t="s">
        <v>345</v>
      </c>
      <c r="C14" s="219"/>
      <c r="D14" s="253">
        <v>490680</v>
      </c>
      <c r="E14" s="254">
        <v>515590</v>
      </c>
      <c r="F14" s="254">
        <v>506355</v>
      </c>
      <c r="G14" s="254">
        <v>529632</v>
      </c>
      <c r="H14" s="254">
        <v>560619</v>
      </c>
      <c r="I14" s="254">
        <v>592130</v>
      </c>
      <c r="J14" s="255">
        <v>604172</v>
      </c>
      <c r="L14" s="222"/>
      <c r="M14" s="256">
        <v>5.076628352490431E-2</v>
      </c>
      <c r="N14" s="257">
        <v>24910</v>
      </c>
      <c r="O14" s="258">
        <v>-1.7911518842491092E-2</v>
      </c>
      <c r="P14" s="257">
        <v>-9235</v>
      </c>
      <c r="Q14" s="258">
        <f t="shared" si="1"/>
        <v>4.5969724797819689E-2</v>
      </c>
      <c r="R14" s="257">
        <f t="shared" si="0"/>
        <v>23277</v>
      </c>
      <c r="S14" s="258">
        <f t="shared" si="2"/>
        <v>5.8506661228928669E-2</v>
      </c>
      <c r="T14" s="257">
        <f t="shared" si="3"/>
        <v>30987</v>
      </c>
      <c r="U14" s="258">
        <f t="shared" si="4"/>
        <v>5.6207513480634796E-2</v>
      </c>
      <c r="V14" s="257">
        <f t="shared" si="5"/>
        <v>31511</v>
      </c>
      <c r="W14" s="258">
        <v>2.2981752424233726E-2</v>
      </c>
      <c r="X14" s="257">
        <v>13573</v>
      </c>
    </row>
    <row r="15" spans="1:24" x14ac:dyDescent="0.25">
      <c r="B15" s="259" t="s">
        <v>346</v>
      </c>
      <c r="C15" s="219"/>
      <c r="D15" s="260">
        <v>384195</v>
      </c>
      <c r="E15" s="261">
        <v>402149</v>
      </c>
      <c r="F15" s="261">
        <v>376559</v>
      </c>
      <c r="G15" s="261">
        <v>398397</v>
      </c>
      <c r="H15" s="261">
        <v>414651</v>
      </c>
      <c r="I15" s="261">
        <v>431679</v>
      </c>
      <c r="J15" s="262">
        <v>427839</v>
      </c>
      <c r="K15" s="263"/>
      <c r="L15" s="222"/>
      <c r="M15" s="264">
        <v>4.67314775049128E-2</v>
      </c>
      <c r="N15" s="265">
        <v>17954</v>
      </c>
      <c r="O15" s="266">
        <v>-6.363313100368273E-2</v>
      </c>
      <c r="P15" s="265">
        <v>-25590</v>
      </c>
      <c r="Q15" s="266">
        <f t="shared" si="1"/>
        <v>5.7993568072997936E-2</v>
      </c>
      <c r="R15" s="265">
        <f t="shared" si="0"/>
        <v>21838</v>
      </c>
      <c r="S15" s="266">
        <f t="shared" si="2"/>
        <v>4.0798499988704773E-2</v>
      </c>
      <c r="T15" s="265">
        <f t="shared" si="3"/>
        <v>16254</v>
      </c>
      <c r="U15" s="266">
        <f t="shared" si="4"/>
        <v>4.1065860205329319E-2</v>
      </c>
      <c r="V15" s="265">
        <f t="shared" si="5"/>
        <v>17028</v>
      </c>
      <c r="W15" s="266">
        <v>-6.0103246551090894E-3</v>
      </c>
      <c r="X15" s="265">
        <v>-2587</v>
      </c>
    </row>
    <row r="16" spans="1:24" x14ac:dyDescent="0.25">
      <c r="B16" s="244" t="s">
        <v>347</v>
      </c>
      <c r="C16" s="219"/>
      <c r="D16" s="245">
        <v>1054275</v>
      </c>
      <c r="E16" s="246">
        <v>1115183</v>
      </c>
      <c r="F16" s="246">
        <v>1124230</v>
      </c>
      <c r="G16" s="246">
        <v>1222142</v>
      </c>
      <c r="H16" s="246">
        <v>1313437</v>
      </c>
      <c r="I16" s="246">
        <v>1411866</v>
      </c>
      <c r="J16" s="247">
        <v>1477071</v>
      </c>
      <c r="K16" s="267"/>
      <c r="L16" s="222"/>
      <c r="M16" s="249">
        <v>5.7772402836072212E-2</v>
      </c>
      <c r="N16" s="250">
        <v>60908</v>
      </c>
      <c r="O16" s="268">
        <v>8.1125698652149136E-3</v>
      </c>
      <c r="P16" s="250">
        <v>9047</v>
      </c>
      <c r="Q16" s="268">
        <f t="shared" si="1"/>
        <v>8.7092498865890322E-2</v>
      </c>
      <c r="R16" s="250">
        <f t="shared" si="0"/>
        <v>97912</v>
      </c>
      <c r="S16" s="268">
        <f t="shared" si="2"/>
        <v>7.4700812180581222E-2</v>
      </c>
      <c r="T16" s="250">
        <f t="shared" si="3"/>
        <v>91295</v>
      </c>
      <c r="U16" s="268">
        <f t="shared" si="4"/>
        <v>7.4940023769697328E-2</v>
      </c>
      <c r="V16" s="250">
        <f t="shared" si="5"/>
        <v>98429</v>
      </c>
      <c r="W16" s="268">
        <v>6.9604207535242102E-2</v>
      </c>
      <c r="X16" s="250">
        <v>96120</v>
      </c>
    </row>
    <row r="17" spans="2:24" x14ac:dyDescent="0.25">
      <c r="B17" s="252" t="s">
        <v>344</v>
      </c>
      <c r="C17" s="219"/>
      <c r="D17" s="253">
        <v>277636</v>
      </c>
      <c r="E17" s="254">
        <v>310719</v>
      </c>
      <c r="F17" s="254">
        <v>337667</v>
      </c>
      <c r="G17" s="254">
        <v>378893</v>
      </c>
      <c r="H17" s="254">
        <v>419029</v>
      </c>
      <c r="I17" s="254">
        <v>459833</v>
      </c>
      <c r="J17" s="255">
        <v>503336</v>
      </c>
      <c r="L17" s="222"/>
      <c r="M17" s="256">
        <v>0.11915961906957317</v>
      </c>
      <c r="N17" s="257">
        <v>33083</v>
      </c>
      <c r="O17" s="258">
        <v>8.6727879531023122E-2</v>
      </c>
      <c r="P17" s="257">
        <v>26948</v>
      </c>
      <c r="Q17" s="258">
        <f t="shared" si="1"/>
        <v>0.12209069882458157</v>
      </c>
      <c r="R17" s="257">
        <f t="shared" si="0"/>
        <v>41226</v>
      </c>
      <c r="S17" s="258">
        <f t="shared" si="2"/>
        <v>0.10592964240563951</v>
      </c>
      <c r="T17" s="257">
        <f t="shared" si="3"/>
        <v>40136</v>
      </c>
      <c r="U17" s="258">
        <f t="shared" si="4"/>
        <v>9.7377508477933583E-2</v>
      </c>
      <c r="V17" s="257">
        <f t="shared" si="5"/>
        <v>40804</v>
      </c>
      <c r="W17" s="258">
        <v>0.12647989579743157</v>
      </c>
      <c r="X17" s="257">
        <v>56514</v>
      </c>
    </row>
    <row r="18" spans="2:24" x14ac:dyDescent="0.25">
      <c r="B18" s="252" t="s">
        <v>345</v>
      </c>
      <c r="C18" s="219"/>
      <c r="D18" s="253">
        <v>427294</v>
      </c>
      <c r="E18" s="254">
        <v>442658</v>
      </c>
      <c r="F18" s="254">
        <v>443395</v>
      </c>
      <c r="G18" s="254">
        <v>474372</v>
      </c>
      <c r="H18" s="254">
        <v>508082</v>
      </c>
      <c r="I18" s="254">
        <v>544804</v>
      </c>
      <c r="J18" s="255">
        <v>565390</v>
      </c>
      <c r="K18" s="269"/>
      <c r="L18" s="219"/>
      <c r="M18" s="256">
        <v>3.5956507697276319E-2</v>
      </c>
      <c r="N18" s="257">
        <v>15364</v>
      </c>
      <c r="O18" s="258">
        <v>1.6649422353147703E-3</v>
      </c>
      <c r="P18" s="257">
        <v>737</v>
      </c>
      <c r="Q18" s="258">
        <f t="shared" si="1"/>
        <v>6.9863214515274219E-2</v>
      </c>
      <c r="R18" s="257">
        <f t="shared" si="0"/>
        <v>30977</v>
      </c>
      <c r="S18" s="258">
        <f t="shared" si="2"/>
        <v>7.1062372989974198E-2</v>
      </c>
      <c r="T18" s="257">
        <f t="shared" si="3"/>
        <v>33710</v>
      </c>
      <c r="U18" s="258">
        <f t="shared" si="4"/>
        <v>7.2275735019150522E-2</v>
      </c>
      <c r="V18" s="257">
        <f t="shared" si="5"/>
        <v>36722</v>
      </c>
      <c r="W18" s="258">
        <v>6.0106912566820325E-2</v>
      </c>
      <c r="X18" s="257">
        <v>32057</v>
      </c>
    </row>
    <row r="19" spans="2:24" x14ac:dyDescent="0.25">
      <c r="B19" s="259" t="s">
        <v>346</v>
      </c>
      <c r="C19" s="219"/>
      <c r="D19" s="260">
        <v>349345</v>
      </c>
      <c r="E19" s="261">
        <v>361806</v>
      </c>
      <c r="F19" s="261">
        <v>343168</v>
      </c>
      <c r="G19" s="261">
        <v>368877</v>
      </c>
      <c r="H19" s="261">
        <v>386326</v>
      </c>
      <c r="I19" s="261">
        <v>407229</v>
      </c>
      <c r="J19" s="262">
        <v>408345</v>
      </c>
      <c r="K19" s="270"/>
      <c r="L19" s="219"/>
      <c r="M19" s="264">
        <v>3.5669610270649299E-2</v>
      </c>
      <c r="N19" s="265">
        <v>12461</v>
      </c>
      <c r="O19" s="266">
        <v>-5.151379468554973E-2</v>
      </c>
      <c r="P19" s="265">
        <v>-18638</v>
      </c>
      <c r="Q19" s="266">
        <f t="shared" si="1"/>
        <v>7.4916658895934463E-2</v>
      </c>
      <c r="R19" s="265">
        <f t="shared" si="0"/>
        <v>25709</v>
      </c>
      <c r="S19" s="266">
        <f t="shared" si="2"/>
        <v>4.7303030549478597E-2</v>
      </c>
      <c r="T19" s="265">
        <f t="shared" si="3"/>
        <v>17449</v>
      </c>
      <c r="U19" s="266">
        <f t="shared" si="4"/>
        <v>5.4107153026200727E-2</v>
      </c>
      <c r="V19" s="265">
        <f t="shared" si="5"/>
        <v>20903</v>
      </c>
      <c r="W19" s="266">
        <v>1.883501831355594E-2</v>
      </c>
      <c r="X19" s="265">
        <v>7549</v>
      </c>
    </row>
    <row r="20" spans="2:24" ht="15" customHeight="1" x14ac:dyDescent="0.25">
      <c r="B20" s="244" t="s">
        <v>348</v>
      </c>
      <c r="C20" s="219"/>
      <c r="D20" s="245">
        <v>250037</v>
      </c>
      <c r="E20" s="246">
        <v>269854</v>
      </c>
      <c r="F20" s="246">
        <v>232243</v>
      </c>
      <c r="G20" s="246">
        <v>193436</v>
      </c>
      <c r="H20" s="246">
        <v>177423</v>
      </c>
      <c r="I20" s="246">
        <v>155241</v>
      </c>
      <c r="J20" s="247">
        <v>131170</v>
      </c>
      <c r="K20" s="267"/>
      <c r="L20" s="222"/>
      <c r="M20" s="249">
        <v>7.92562700720294E-2</v>
      </c>
      <c r="N20" s="250">
        <v>19817</v>
      </c>
      <c r="O20" s="268">
        <v>-0.13937536593861866</v>
      </c>
      <c r="P20" s="250">
        <v>-37611</v>
      </c>
      <c r="Q20" s="268">
        <f t="shared" si="1"/>
        <v>-0.16709653251120593</v>
      </c>
      <c r="R20" s="250">
        <f>G20-F20</f>
        <v>-38807</v>
      </c>
      <c r="S20" s="268">
        <f t="shared" si="2"/>
        <v>-8.2781902024442244E-2</v>
      </c>
      <c r="T20" s="250">
        <f t="shared" si="3"/>
        <v>-16013</v>
      </c>
      <c r="U20" s="268">
        <f t="shared" si="4"/>
        <v>-0.12502324952232802</v>
      </c>
      <c r="V20" s="250">
        <f t="shared" si="5"/>
        <v>-22182</v>
      </c>
      <c r="W20" s="268">
        <v>-0.31214767036366975</v>
      </c>
      <c r="X20" s="250">
        <v>-59525</v>
      </c>
    </row>
    <row r="21" spans="2:24" x14ac:dyDescent="0.25">
      <c r="B21" s="252" t="s">
        <v>344</v>
      </c>
      <c r="C21" s="219"/>
      <c r="D21" s="253">
        <v>151801</v>
      </c>
      <c r="E21" s="254">
        <v>156579</v>
      </c>
      <c r="F21" s="254">
        <v>135892</v>
      </c>
      <c r="G21" s="254">
        <v>108656</v>
      </c>
      <c r="H21" s="254">
        <v>96561</v>
      </c>
      <c r="I21" s="254">
        <v>83465</v>
      </c>
      <c r="J21" s="255">
        <v>72894</v>
      </c>
      <c r="L21" s="222"/>
      <c r="M21" s="256">
        <v>3.1475418475504169E-2</v>
      </c>
      <c r="N21" s="257">
        <v>4778</v>
      </c>
      <c r="O21" s="258">
        <v>-0.13211861105256772</v>
      </c>
      <c r="P21" s="257">
        <v>-20687</v>
      </c>
      <c r="Q21" s="258">
        <f t="shared" si="1"/>
        <v>-0.20042386601124418</v>
      </c>
      <c r="R21" s="257">
        <f t="shared" si="0"/>
        <v>-27236</v>
      </c>
      <c r="S21" s="258">
        <f t="shared" si="2"/>
        <v>-0.11131460756884115</v>
      </c>
      <c r="T21" s="257">
        <f t="shared" si="3"/>
        <v>-12095</v>
      </c>
      <c r="U21" s="258">
        <f t="shared" si="4"/>
        <v>-0.1356241132548337</v>
      </c>
      <c r="V21" s="257">
        <f t="shared" si="5"/>
        <v>-13096</v>
      </c>
      <c r="W21" s="258">
        <v>-0.29773889921868224</v>
      </c>
      <c r="X21" s="257">
        <v>-30905</v>
      </c>
    </row>
    <row r="22" spans="2:24" x14ac:dyDescent="0.25">
      <c r="B22" s="252" t="s">
        <v>345</v>
      </c>
      <c r="C22" s="219"/>
      <c r="D22" s="253">
        <v>63386</v>
      </c>
      <c r="E22" s="254">
        <v>72932</v>
      </c>
      <c r="F22" s="254">
        <v>62960</v>
      </c>
      <c r="G22" s="254">
        <v>55260</v>
      </c>
      <c r="H22" s="254">
        <v>52537</v>
      </c>
      <c r="I22" s="254">
        <v>47326</v>
      </c>
      <c r="J22" s="255">
        <v>38782</v>
      </c>
      <c r="L22" s="222"/>
      <c r="M22" s="256">
        <v>0.15060107910264087</v>
      </c>
      <c r="N22" s="257">
        <v>9546</v>
      </c>
      <c r="O22" s="258">
        <v>-0.13673010475511438</v>
      </c>
      <c r="P22" s="257">
        <v>-9972</v>
      </c>
      <c r="Q22" s="258">
        <f t="shared" si="1"/>
        <v>-0.12229987293519695</v>
      </c>
      <c r="R22" s="257">
        <f t="shared" si="0"/>
        <v>-7700</v>
      </c>
      <c r="S22" s="258">
        <f t="shared" si="2"/>
        <v>-4.9276149113282708E-2</v>
      </c>
      <c r="T22" s="257">
        <f t="shared" si="3"/>
        <v>-2723</v>
      </c>
      <c r="U22" s="258">
        <f t="shared" si="4"/>
        <v>-9.9187239469326394E-2</v>
      </c>
      <c r="V22" s="257">
        <f t="shared" si="5"/>
        <v>-5211</v>
      </c>
      <c r="W22" s="258">
        <v>-0.322774421122481</v>
      </c>
      <c r="X22" s="257">
        <v>-18484</v>
      </c>
    </row>
    <row r="23" spans="2:24" x14ac:dyDescent="0.25">
      <c r="B23" s="259" t="s">
        <v>346</v>
      </c>
      <c r="C23" s="219"/>
      <c r="D23" s="260">
        <v>34850</v>
      </c>
      <c r="E23" s="261">
        <v>40343</v>
      </c>
      <c r="F23" s="261">
        <v>33391</v>
      </c>
      <c r="G23" s="261">
        <v>29520</v>
      </c>
      <c r="H23" s="261">
        <v>28325</v>
      </c>
      <c r="I23" s="261">
        <v>24450</v>
      </c>
      <c r="J23" s="262">
        <v>19494</v>
      </c>
      <c r="K23" s="263"/>
      <c r="L23" s="222"/>
      <c r="M23" s="264">
        <f t="shared" ref="M23" si="6">E23/D23-1</f>
        <v>0.15761836441893839</v>
      </c>
      <c r="N23" s="265">
        <f t="shared" ref="N23" si="7">E23-D23</f>
        <v>5493</v>
      </c>
      <c r="O23" s="266">
        <f t="shared" ref="O23" si="8">F23/E23-1</f>
        <v>-0.17232233596906521</v>
      </c>
      <c r="P23" s="265">
        <f t="shared" ref="P23" si="9">F23-E23</f>
        <v>-6952</v>
      </c>
      <c r="Q23" s="266">
        <f t="shared" si="1"/>
        <v>-0.11592944206522715</v>
      </c>
      <c r="R23" s="265">
        <f t="shared" si="0"/>
        <v>-3871</v>
      </c>
      <c r="S23" s="266">
        <f t="shared" si="2"/>
        <v>-4.0481029810298108E-2</v>
      </c>
      <c r="T23" s="265">
        <f t="shared" si="3"/>
        <v>-1195</v>
      </c>
      <c r="U23" s="266">
        <f t="shared" si="4"/>
        <v>-0.13680494263018539</v>
      </c>
      <c r="V23" s="265">
        <f t="shared" si="5"/>
        <v>-3875</v>
      </c>
      <c r="W23" s="266">
        <v>-0.34208572392845094</v>
      </c>
      <c r="X23" s="265">
        <v>-10136</v>
      </c>
    </row>
    <row r="24" spans="2:24" x14ac:dyDescent="0.25">
      <c r="L24" s="219"/>
    </row>
    <row r="25" spans="2:24" x14ac:dyDescent="0.25">
      <c r="B25" s="219"/>
      <c r="C25" s="219"/>
      <c r="D25" s="1365" t="s">
        <v>339</v>
      </c>
      <c r="E25" s="1365"/>
      <c r="F25" s="1365"/>
      <c r="G25" s="1365"/>
      <c r="H25" s="1365"/>
      <c r="I25" s="1365"/>
      <c r="J25" s="1365"/>
      <c r="K25" s="1365"/>
      <c r="L25" s="219"/>
      <c r="M25" s="1366" t="s">
        <v>340</v>
      </c>
      <c r="N25" s="1366"/>
      <c r="O25" s="1366"/>
      <c r="P25" s="1366"/>
      <c r="Q25" s="1366"/>
      <c r="R25" s="1366"/>
      <c r="S25" s="1366"/>
      <c r="T25" s="1366"/>
      <c r="U25" s="1366"/>
      <c r="V25" s="1366"/>
      <c r="W25" s="1366"/>
      <c r="X25" s="1366"/>
    </row>
    <row r="26" spans="2:24" ht="24" customHeight="1" x14ac:dyDescent="0.25">
      <c r="B26" s="219"/>
      <c r="C26" s="219"/>
      <c r="D26" s="1366"/>
      <c r="E26" s="1366"/>
      <c r="F26" s="1366"/>
      <c r="G26" s="1366"/>
      <c r="H26" s="1366"/>
      <c r="I26" s="1366"/>
      <c r="J26" s="1366"/>
      <c r="K26" s="1366"/>
      <c r="L26" s="219"/>
      <c r="M26" s="1367">
        <v>43830</v>
      </c>
      <c r="N26" s="1368"/>
      <c r="O26" s="1369">
        <v>44196</v>
      </c>
      <c r="P26" s="1370"/>
      <c r="Q26" s="1369">
        <v>44561</v>
      </c>
      <c r="R26" s="1370"/>
      <c r="S26" s="1373">
        <v>44926</v>
      </c>
      <c r="T26" s="1374"/>
      <c r="U26" s="1371">
        <v>44926</v>
      </c>
      <c r="V26" s="1375"/>
      <c r="W26" s="1371">
        <f>W6</f>
        <v>45565</v>
      </c>
      <c r="X26" s="1372"/>
    </row>
    <row r="27" spans="2:24" x14ac:dyDescent="0.25">
      <c r="B27" s="225"/>
      <c r="C27" s="225"/>
      <c r="D27" s="226">
        <v>43465</v>
      </c>
      <c r="E27" s="227">
        <v>43830</v>
      </c>
      <c r="F27" s="228">
        <v>44196</v>
      </c>
      <c r="G27" s="228">
        <v>44561</v>
      </c>
      <c r="H27" s="228">
        <v>44926</v>
      </c>
      <c r="I27" s="228">
        <v>45291</v>
      </c>
      <c r="J27" s="228">
        <v>45565</v>
      </c>
      <c r="K27" s="229"/>
      <c r="L27" s="219"/>
      <c r="M27" s="230" t="s">
        <v>28</v>
      </c>
      <c r="N27" s="231" t="s">
        <v>341</v>
      </c>
      <c r="O27" s="232" t="s">
        <v>28</v>
      </c>
      <c r="P27" s="233" t="s">
        <v>341</v>
      </c>
      <c r="Q27" s="231" t="s">
        <v>28</v>
      </c>
      <c r="R27" s="232" t="s">
        <v>341</v>
      </c>
      <c r="S27" s="232" t="s">
        <v>28</v>
      </c>
      <c r="T27" s="232" t="s">
        <v>341</v>
      </c>
      <c r="U27" s="232" t="s">
        <v>28</v>
      </c>
      <c r="V27" s="227" t="s">
        <v>341</v>
      </c>
      <c r="W27" s="231" t="s">
        <v>28</v>
      </c>
      <c r="X27" s="229" t="s">
        <v>341</v>
      </c>
    </row>
    <row r="28" spans="2:24" x14ac:dyDescent="0.25">
      <c r="B28" s="235" t="s">
        <v>69</v>
      </c>
      <c r="C28" s="219"/>
      <c r="D28" s="236">
        <v>1320659</v>
      </c>
      <c r="E28" s="237">
        <v>1411021</v>
      </c>
      <c r="F28" s="237">
        <v>1427207</v>
      </c>
      <c r="G28" s="237">
        <v>1569205</v>
      </c>
      <c r="H28" s="237">
        <v>1727429</v>
      </c>
      <c r="I28" s="237">
        <v>1906051</v>
      </c>
      <c r="J28" s="238">
        <v>2044895</v>
      </c>
      <c r="K28" s="239"/>
      <c r="L28" s="223"/>
      <c r="M28" s="271">
        <v>6.842190149008931E-2</v>
      </c>
      <c r="N28" s="272">
        <v>90362</v>
      </c>
      <c r="O28" s="273">
        <v>1.1471126227037054E-2</v>
      </c>
      <c r="P28" s="237">
        <v>16186</v>
      </c>
      <c r="Q28" s="273">
        <f>G28/F28-1</f>
        <v>9.9493626362538778E-2</v>
      </c>
      <c r="R28" s="237">
        <f>G28-F28</f>
        <v>141998</v>
      </c>
      <c r="S28" s="273">
        <f>H28/G28-1</f>
        <v>0.10083067540569912</v>
      </c>
      <c r="T28" s="237">
        <f>H28-G28</f>
        <v>158224</v>
      </c>
      <c r="U28" s="273">
        <f>I28/H28-1</f>
        <v>0.10340338155721596</v>
      </c>
      <c r="V28" s="237">
        <f>I28-H28</f>
        <v>178622</v>
      </c>
      <c r="W28" s="273">
        <v>0.1014293462775433</v>
      </c>
      <c r="X28" s="243">
        <v>188312</v>
      </c>
    </row>
    <row r="29" spans="2:24" ht="15" customHeight="1" x14ac:dyDescent="0.25">
      <c r="B29" s="274" t="s">
        <v>349</v>
      </c>
      <c r="C29" s="219"/>
      <c r="D29" s="275">
        <v>52274</v>
      </c>
      <c r="E29" s="276">
        <v>60438</v>
      </c>
      <c r="F29" s="276">
        <v>61411</v>
      </c>
      <c r="G29" s="276">
        <v>62214</v>
      </c>
      <c r="H29" s="276">
        <v>65642</v>
      </c>
      <c r="I29" s="276">
        <v>69697</v>
      </c>
      <c r="J29" s="277">
        <v>74365</v>
      </c>
      <c r="K29" s="267"/>
      <c r="L29" s="222"/>
      <c r="M29" s="278">
        <v>0.15617706699315148</v>
      </c>
      <c r="N29" s="279">
        <v>8164</v>
      </c>
      <c r="O29" s="280">
        <v>1.6099142923326371E-2</v>
      </c>
      <c r="P29" s="279">
        <v>973</v>
      </c>
      <c r="Q29" s="281">
        <f t="shared" ref="Q29:Q42" si="10">G29/F29-1</f>
        <v>1.3075833319763586E-2</v>
      </c>
      <c r="R29" s="276">
        <f t="shared" ref="R29:R43" si="11">G29-F29</f>
        <v>803</v>
      </c>
      <c r="S29" s="280">
        <f t="shared" ref="S29:S43" si="12">H29/G29-1</f>
        <v>5.510013823255222E-2</v>
      </c>
      <c r="T29" s="279">
        <f t="shared" ref="T29:T42" si="13">H29-G29</f>
        <v>3428</v>
      </c>
      <c r="U29" s="280">
        <f t="shared" ref="U29:U43" si="14">I29/H29-1</f>
        <v>6.1774473660156648E-2</v>
      </c>
      <c r="V29" s="279">
        <f t="shared" ref="V29:V43" si="15">I29-H29</f>
        <v>4055</v>
      </c>
      <c r="W29" s="281">
        <v>8.8767532429504303E-2</v>
      </c>
      <c r="X29" s="279">
        <v>6063</v>
      </c>
    </row>
    <row r="30" spans="2:24" x14ac:dyDescent="0.25">
      <c r="B30" s="252" t="s">
        <v>350</v>
      </c>
      <c r="C30" s="219"/>
      <c r="D30" s="253">
        <v>224714</v>
      </c>
      <c r="E30" s="254">
        <v>246617</v>
      </c>
      <c r="F30" s="254">
        <v>254644</v>
      </c>
      <c r="G30" s="254">
        <v>292469</v>
      </c>
      <c r="H30" s="254">
        <v>351993</v>
      </c>
      <c r="I30" s="254">
        <v>427677</v>
      </c>
      <c r="J30" s="255">
        <v>495741</v>
      </c>
      <c r="K30" s="269"/>
      <c r="L30" s="219"/>
      <c r="M30" s="256">
        <v>9.747056258177067E-2</v>
      </c>
      <c r="N30" s="257">
        <v>21903</v>
      </c>
      <c r="O30" s="258">
        <v>3.2548445565390827E-2</v>
      </c>
      <c r="P30" s="257">
        <v>8027</v>
      </c>
      <c r="Q30" s="282">
        <f t="shared" si="10"/>
        <v>0.14854070781169004</v>
      </c>
      <c r="R30" s="254">
        <f t="shared" si="11"/>
        <v>37825</v>
      </c>
      <c r="S30" s="258">
        <f t="shared" si="12"/>
        <v>0.20352242459884629</v>
      </c>
      <c r="T30" s="257">
        <f t="shared" si="13"/>
        <v>59524</v>
      </c>
      <c r="U30" s="258">
        <f t="shared" si="14"/>
        <v>0.21501563951555847</v>
      </c>
      <c r="V30" s="257">
        <f t="shared" si="15"/>
        <v>75684</v>
      </c>
      <c r="W30" s="282">
        <v>0.21184957391988823</v>
      </c>
      <c r="X30" s="257">
        <v>86663</v>
      </c>
    </row>
    <row r="31" spans="2:24" x14ac:dyDescent="0.25">
      <c r="B31" s="252" t="s">
        <v>351</v>
      </c>
      <c r="C31" s="219"/>
      <c r="D31" s="253">
        <v>235924</v>
      </c>
      <c r="E31" s="254">
        <v>250318</v>
      </c>
      <c r="F31" s="254">
        <v>253202</v>
      </c>
      <c r="G31" s="254">
        <v>291129</v>
      </c>
      <c r="H31" s="254">
        <v>322595</v>
      </c>
      <c r="I31" s="254">
        <v>343152</v>
      </c>
      <c r="J31" s="255">
        <v>344330</v>
      </c>
      <c r="K31" s="269"/>
      <c r="L31" s="219"/>
      <c r="M31" s="256">
        <v>6.1011173089638993E-2</v>
      </c>
      <c r="N31" s="257">
        <v>14394</v>
      </c>
      <c r="O31" s="258">
        <v>1.1521344849351633E-2</v>
      </c>
      <c r="P31" s="257">
        <v>2884</v>
      </c>
      <c r="Q31" s="282">
        <f t="shared" si="10"/>
        <v>0.14978949613352177</v>
      </c>
      <c r="R31" s="254">
        <f t="shared" si="11"/>
        <v>37927</v>
      </c>
      <c r="S31" s="258">
        <f t="shared" si="12"/>
        <v>0.1080826712556977</v>
      </c>
      <c r="T31" s="257">
        <f t="shared" si="13"/>
        <v>31466</v>
      </c>
      <c r="U31" s="258">
        <f t="shared" si="14"/>
        <v>6.3723864288039112E-2</v>
      </c>
      <c r="V31" s="257">
        <f t="shared" si="15"/>
        <v>20557</v>
      </c>
      <c r="W31" s="282">
        <v>2.0019432891353439E-2</v>
      </c>
      <c r="X31" s="257">
        <v>6758</v>
      </c>
    </row>
    <row r="32" spans="2:24" x14ac:dyDescent="0.25">
      <c r="B32" s="252" t="s">
        <v>352</v>
      </c>
      <c r="C32" s="219"/>
      <c r="D32" s="253">
        <v>94802</v>
      </c>
      <c r="E32" s="254">
        <v>96748</v>
      </c>
      <c r="F32" s="254">
        <v>88465</v>
      </c>
      <c r="G32" s="254">
        <v>91795</v>
      </c>
      <c r="H32" s="254">
        <v>97929</v>
      </c>
      <c r="I32" s="254">
        <v>104917</v>
      </c>
      <c r="J32" s="255">
        <v>107722</v>
      </c>
      <c r="L32" s="222"/>
      <c r="M32" s="256">
        <v>2.0526993101411373E-2</v>
      </c>
      <c r="N32" s="257">
        <v>1946</v>
      </c>
      <c r="O32" s="258">
        <v>-8.5614172902799046E-2</v>
      </c>
      <c r="P32" s="257">
        <v>-8283</v>
      </c>
      <c r="Q32" s="282">
        <f t="shared" si="10"/>
        <v>3.764200531283568E-2</v>
      </c>
      <c r="R32" s="254">
        <f t="shared" si="11"/>
        <v>3330</v>
      </c>
      <c r="S32" s="258">
        <f t="shared" si="12"/>
        <v>6.6822811699983609E-2</v>
      </c>
      <c r="T32" s="257">
        <f t="shared" si="13"/>
        <v>6134</v>
      </c>
      <c r="U32" s="258">
        <f t="shared" si="14"/>
        <v>7.1357820461763088E-2</v>
      </c>
      <c r="V32" s="257">
        <f t="shared" si="15"/>
        <v>6988</v>
      </c>
      <c r="W32" s="282">
        <v>3.789418917226306E-2</v>
      </c>
      <c r="X32" s="257">
        <v>3933</v>
      </c>
    </row>
    <row r="33" spans="2:28" x14ac:dyDescent="0.25">
      <c r="B33" s="252" t="s">
        <v>353</v>
      </c>
      <c r="C33" s="219"/>
      <c r="D33" s="253">
        <v>166579</v>
      </c>
      <c r="E33" s="254">
        <v>170785</v>
      </c>
      <c r="F33" s="254">
        <v>156437</v>
      </c>
      <c r="G33" s="254">
        <v>169990</v>
      </c>
      <c r="H33" s="254">
        <v>175956</v>
      </c>
      <c r="I33" s="254">
        <v>181817</v>
      </c>
      <c r="J33" s="255">
        <v>182987</v>
      </c>
      <c r="K33" s="269"/>
      <c r="L33" s="219"/>
      <c r="M33" s="256">
        <v>2.5249281121870082E-2</v>
      </c>
      <c r="N33" s="257">
        <v>4206</v>
      </c>
      <c r="O33" s="258">
        <v>-8.4012061949234385E-2</v>
      </c>
      <c r="P33" s="257">
        <v>-14348</v>
      </c>
      <c r="Q33" s="282">
        <f t="shared" si="10"/>
        <v>8.6635514616107523E-2</v>
      </c>
      <c r="R33" s="254">
        <f t="shared" si="11"/>
        <v>13553</v>
      </c>
      <c r="S33" s="258">
        <f t="shared" si="12"/>
        <v>3.5096182128360409E-2</v>
      </c>
      <c r="T33" s="257">
        <f t="shared" si="13"/>
        <v>5966</v>
      </c>
      <c r="U33" s="258">
        <f t="shared" si="14"/>
        <v>3.3309463729568778E-2</v>
      </c>
      <c r="V33" s="257">
        <f t="shared" si="15"/>
        <v>5861</v>
      </c>
      <c r="W33" s="282">
        <v>1.7600738508080305E-2</v>
      </c>
      <c r="X33" s="257">
        <v>3165</v>
      </c>
      <c r="Z33" s="224"/>
    </row>
    <row r="34" spans="2:28" x14ac:dyDescent="0.25">
      <c r="B34" s="252" t="s">
        <v>354</v>
      </c>
      <c r="C34" s="219"/>
      <c r="D34" s="253">
        <v>132491</v>
      </c>
      <c r="E34" s="254">
        <v>151340</v>
      </c>
      <c r="F34" s="254">
        <v>154547</v>
      </c>
      <c r="G34" s="254">
        <v>170517</v>
      </c>
      <c r="H34" s="254">
        <v>187214</v>
      </c>
      <c r="I34" s="254">
        <v>210403</v>
      </c>
      <c r="J34" s="255">
        <v>218669</v>
      </c>
      <c r="L34" s="222"/>
      <c r="M34" s="256">
        <v>0.14226626714267376</v>
      </c>
      <c r="N34" s="257">
        <v>18849</v>
      </c>
      <c r="O34" s="258">
        <v>2.1190696445090529E-2</v>
      </c>
      <c r="P34" s="257">
        <v>3207</v>
      </c>
      <c r="Q34" s="282">
        <f t="shared" si="10"/>
        <v>0.10333426077503938</v>
      </c>
      <c r="R34" s="254">
        <f t="shared" si="11"/>
        <v>15970</v>
      </c>
      <c r="S34" s="258">
        <f t="shared" si="12"/>
        <v>9.7919855498278752E-2</v>
      </c>
      <c r="T34" s="257">
        <f t="shared" si="13"/>
        <v>16697</v>
      </c>
      <c r="U34" s="258">
        <f t="shared" si="14"/>
        <v>0.12386359994444862</v>
      </c>
      <c r="V34" s="257">
        <f t="shared" si="15"/>
        <v>23189</v>
      </c>
      <c r="W34" s="282">
        <v>7.7866832288339349E-2</v>
      </c>
      <c r="X34" s="257">
        <v>15797</v>
      </c>
    </row>
    <row r="35" spans="2:28" x14ac:dyDescent="0.25">
      <c r="B35" s="252" t="s">
        <v>355</v>
      </c>
      <c r="C35" s="219"/>
      <c r="D35" s="253">
        <v>7022</v>
      </c>
      <c r="E35" s="254">
        <v>9202</v>
      </c>
      <c r="F35" s="254">
        <v>11820</v>
      </c>
      <c r="G35" s="254">
        <v>15678</v>
      </c>
      <c r="H35" s="254">
        <v>19892</v>
      </c>
      <c r="I35" s="254">
        <v>22322</v>
      </c>
      <c r="J35" s="255">
        <v>23626</v>
      </c>
      <c r="K35" s="269"/>
      <c r="L35" s="219"/>
      <c r="M35" s="256">
        <v>0.31045286243235548</v>
      </c>
      <c r="N35" s="257">
        <v>2180</v>
      </c>
      <c r="O35" s="258">
        <v>0.28450336883286242</v>
      </c>
      <c r="P35" s="257">
        <v>2618</v>
      </c>
      <c r="Q35" s="282">
        <f t="shared" si="10"/>
        <v>0.3263959390862945</v>
      </c>
      <c r="R35" s="254">
        <f t="shared" si="11"/>
        <v>3858</v>
      </c>
      <c r="S35" s="258">
        <f t="shared" si="12"/>
        <v>0.26878428370965679</v>
      </c>
      <c r="T35" s="257">
        <f t="shared" si="13"/>
        <v>4214</v>
      </c>
      <c r="U35" s="258">
        <f t="shared" si="14"/>
        <v>0.12215966217574903</v>
      </c>
      <c r="V35" s="257">
        <f t="shared" si="15"/>
        <v>2430</v>
      </c>
      <c r="W35" s="282">
        <v>0.10660421545667442</v>
      </c>
      <c r="X35" s="257">
        <v>2276</v>
      </c>
    </row>
    <row r="36" spans="2:28" x14ac:dyDescent="0.25">
      <c r="B36" s="252" t="s">
        <v>356</v>
      </c>
      <c r="C36" s="219"/>
      <c r="D36" s="253">
        <v>171</v>
      </c>
      <c r="E36" s="254">
        <v>236</v>
      </c>
      <c r="F36" s="254">
        <v>293</v>
      </c>
      <c r="G36" s="254">
        <v>388</v>
      </c>
      <c r="H36" s="254">
        <v>233</v>
      </c>
      <c r="I36" s="254">
        <v>197</v>
      </c>
      <c r="J36" s="255">
        <v>230</v>
      </c>
      <c r="L36" s="222"/>
      <c r="M36" s="256">
        <v>0.38011695906432741</v>
      </c>
      <c r="N36" s="257">
        <v>65</v>
      </c>
      <c r="O36" s="258">
        <v>0.24152542372881358</v>
      </c>
      <c r="P36" s="257">
        <v>57</v>
      </c>
      <c r="Q36" s="282">
        <f t="shared" si="10"/>
        <v>0.32423208191126274</v>
      </c>
      <c r="R36" s="254">
        <f t="shared" si="11"/>
        <v>95</v>
      </c>
      <c r="S36" s="258">
        <f t="shared" si="12"/>
        <v>-0.39948453608247425</v>
      </c>
      <c r="T36" s="257">
        <f t="shared" si="13"/>
        <v>-155</v>
      </c>
      <c r="U36" s="258">
        <f t="shared" si="14"/>
        <v>-0.15450643776824036</v>
      </c>
      <c r="V36" s="257">
        <f t="shared" si="15"/>
        <v>-36</v>
      </c>
      <c r="W36" s="282">
        <v>0.19791666666666674</v>
      </c>
      <c r="X36" s="257">
        <v>38</v>
      </c>
    </row>
    <row r="37" spans="2:28" x14ac:dyDescent="0.25">
      <c r="B37" s="252" t="s">
        <v>357</v>
      </c>
      <c r="C37" s="219"/>
      <c r="D37" s="253">
        <v>29845</v>
      </c>
      <c r="E37" s="254">
        <v>37073</v>
      </c>
      <c r="F37" s="254">
        <v>46805</v>
      </c>
      <c r="G37" s="254">
        <v>56289</v>
      </c>
      <c r="H37" s="254">
        <v>61732</v>
      </c>
      <c r="I37" s="254">
        <v>67194</v>
      </c>
      <c r="J37" s="255">
        <v>68685</v>
      </c>
      <c r="K37" s="269"/>
      <c r="L37" s="219"/>
      <c r="M37" s="256">
        <v>0.24218462053945378</v>
      </c>
      <c r="N37" s="257">
        <v>7228</v>
      </c>
      <c r="O37" s="258">
        <v>0.26250910366034574</v>
      </c>
      <c r="P37" s="257">
        <v>9732</v>
      </c>
      <c r="Q37" s="282">
        <f t="shared" si="10"/>
        <v>0.20262792436705479</v>
      </c>
      <c r="R37" s="254">
        <f t="shared" si="11"/>
        <v>9484</v>
      </c>
      <c r="S37" s="258">
        <f t="shared" si="12"/>
        <v>9.6697400913144715E-2</v>
      </c>
      <c r="T37" s="257">
        <f t="shared" si="13"/>
        <v>5443</v>
      </c>
      <c r="U37" s="258">
        <f t="shared" si="14"/>
        <v>8.8479232812803676E-2</v>
      </c>
      <c r="V37" s="257">
        <f t="shared" si="15"/>
        <v>5462</v>
      </c>
      <c r="W37" s="282">
        <v>5.4453621541957098E-2</v>
      </c>
      <c r="X37" s="257">
        <v>3547</v>
      </c>
    </row>
    <row r="38" spans="2:28" x14ac:dyDescent="0.25">
      <c r="B38" s="252" t="s">
        <v>358</v>
      </c>
      <c r="C38" s="219"/>
      <c r="D38" s="253">
        <v>21423</v>
      </c>
      <c r="E38" s="254">
        <v>24365</v>
      </c>
      <c r="F38" s="254">
        <v>24374</v>
      </c>
      <c r="G38" s="254">
        <v>23330</v>
      </c>
      <c r="H38" s="254">
        <v>22270</v>
      </c>
      <c r="I38" s="254">
        <v>27295</v>
      </c>
      <c r="J38" s="255">
        <v>29520</v>
      </c>
      <c r="K38" s="269"/>
      <c r="L38" s="219"/>
      <c r="M38" s="256">
        <v>0.13732903888344294</v>
      </c>
      <c r="N38" s="257">
        <v>2942</v>
      </c>
      <c r="O38" s="258">
        <v>3.6938231069161276E-4</v>
      </c>
      <c r="P38" s="257">
        <v>9</v>
      </c>
      <c r="Q38" s="282">
        <f t="shared" si="10"/>
        <v>-4.2832526462624143E-2</v>
      </c>
      <c r="R38" s="254">
        <f t="shared" si="11"/>
        <v>-1044</v>
      </c>
      <c r="S38" s="258">
        <f t="shared" si="12"/>
        <v>-4.5435062151735983E-2</v>
      </c>
      <c r="T38" s="257">
        <f t="shared" si="13"/>
        <v>-1060</v>
      </c>
      <c r="U38" s="258">
        <f t="shared" si="14"/>
        <v>0.22563987427031873</v>
      </c>
      <c r="V38" s="257">
        <f t="shared" si="15"/>
        <v>5025</v>
      </c>
      <c r="W38" s="282">
        <v>0.14285714285714279</v>
      </c>
      <c r="X38" s="257">
        <v>3690</v>
      </c>
    </row>
    <row r="39" spans="2:28" x14ac:dyDescent="0.25">
      <c r="B39" s="252" t="s">
        <v>359</v>
      </c>
      <c r="C39" s="219"/>
      <c r="D39" s="253">
        <v>73552</v>
      </c>
      <c r="E39" s="254">
        <v>80417</v>
      </c>
      <c r="F39" s="254">
        <v>71239</v>
      </c>
      <c r="G39" s="254">
        <v>74832</v>
      </c>
      <c r="H39" s="254">
        <v>83087</v>
      </c>
      <c r="I39" s="254">
        <v>93395</v>
      </c>
      <c r="J39" s="255">
        <v>96608</v>
      </c>
      <c r="K39" s="269"/>
      <c r="L39" s="219"/>
      <c r="M39" s="256">
        <v>9.333532738742667E-2</v>
      </c>
      <c r="N39" s="257">
        <v>6865</v>
      </c>
      <c r="O39" s="258">
        <v>-0.11413009687006481</v>
      </c>
      <c r="P39" s="257">
        <v>-9178</v>
      </c>
      <c r="Q39" s="282">
        <f t="shared" si="10"/>
        <v>5.0435856763851206E-2</v>
      </c>
      <c r="R39" s="254">
        <f t="shared" si="11"/>
        <v>3593</v>
      </c>
      <c r="S39" s="258">
        <f t="shared" si="12"/>
        <v>0.11031376951036997</v>
      </c>
      <c r="T39" s="257">
        <f t="shared" si="13"/>
        <v>8255</v>
      </c>
      <c r="U39" s="258">
        <f t="shared" si="14"/>
        <v>0.12406272942818974</v>
      </c>
      <c r="V39" s="257">
        <f t="shared" si="15"/>
        <v>10308</v>
      </c>
      <c r="W39" s="282">
        <v>6.9121976051880196E-2</v>
      </c>
      <c r="X39" s="257">
        <v>6246</v>
      </c>
    </row>
    <row r="40" spans="2:28" x14ac:dyDescent="0.25">
      <c r="B40" s="252" t="s">
        <v>360</v>
      </c>
      <c r="C40" s="219"/>
      <c r="D40" s="253">
        <v>478</v>
      </c>
      <c r="E40" s="254">
        <v>47</v>
      </c>
      <c r="F40" s="254">
        <v>16</v>
      </c>
      <c r="G40" s="254">
        <v>0</v>
      </c>
      <c r="H40" s="254">
        <v>0</v>
      </c>
      <c r="I40" s="254">
        <v>0</v>
      </c>
      <c r="J40" s="255">
        <v>0</v>
      </c>
      <c r="L40" s="222"/>
      <c r="M40" s="256">
        <v>-0.90167364016736395</v>
      </c>
      <c r="N40" s="257">
        <v>-431</v>
      </c>
      <c r="O40" s="258">
        <v>-0.65957446808510634</v>
      </c>
      <c r="P40" s="257">
        <v>-31</v>
      </c>
      <c r="Q40" s="282">
        <f t="shared" si="10"/>
        <v>-1</v>
      </c>
      <c r="R40" s="254">
        <f t="shared" si="11"/>
        <v>-16</v>
      </c>
      <c r="S40" s="283" t="str">
        <f>IFERROR((H40/G40-1),"-")</f>
        <v>-</v>
      </c>
      <c r="T40" s="257">
        <f t="shared" si="13"/>
        <v>0</v>
      </c>
      <c r="U40" s="283" t="s">
        <v>364</v>
      </c>
      <c r="V40" s="257">
        <f t="shared" si="15"/>
        <v>0</v>
      </c>
      <c r="W40" s="284" t="s">
        <v>364</v>
      </c>
      <c r="X40" s="257">
        <v>0</v>
      </c>
    </row>
    <row r="41" spans="2:28" x14ac:dyDescent="0.25">
      <c r="B41" s="252" t="s">
        <v>361</v>
      </c>
      <c r="C41" s="219"/>
      <c r="D41" s="253">
        <v>406849</v>
      </c>
      <c r="E41" s="254">
        <v>426938</v>
      </c>
      <c r="F41" s="254">
        <v>450517</v>
      </c>
      <c r="G41" s="254">
        <v>482545</v>
      </c>
      <c r="H41" s="254">
        <v>517053</v>
      </c>
      <c r="I41" s="254">
        <v>558234</v>
      </c>
      <c r="J41" s="255">
        <v>610331</v>
      </c>
      <c r="L41" s="222"/>
      <c r="M41" s="256">
        <v>4.9377041605116467E-2</v>
      </c>
      <c r="N41" s="257">
        <v>20089</v>
      </c>
      <c r="O41" s="258">
        <v>5.5228159592259241E-2</v>
      </c>
      <c r="P41" s="257">
        <v>23579</v>
      </c>
      <c r="Q41" s="282">
        <f t="shared" si="10"/>
        <v>7.109165691860686E-2</v>
      </c>
      <c r="R41" s="254">
        <f t="shared" si="11"/>
        <v>32028</v>
      </c>
      <c r="S41" s="258">
        <f t="shared" si="12"/>
        <v>7.1512501424737529E-2</v>
      </c>
      <c r="T41" s="257">
        <f t="shared" si="13"/>
        <v>34508</v>
      </c>
      <c r="U41" s="258">
        <f t="shared" si="14"/>
        <v>7.9645606930043966E-2</v>
      </c>
      <c r="V41" s="257">
        <f t="shared" si="15"/>
        <v>41181</v>
      </c>
      <c r="W41" s="282">
        <v>0.1192983421361502</v>
      </c>
      <c r="X41" s="257">
        <v>65051</v>
      </c>
    </row>
    <row r="42" spans="2:28" x14ac:dyDescent="0.25">
      <c r="B42" s="259" t="s">
        <v>362</v>
      </c>
      <c r="C42" s="219"/>
      <c r="D42" s="260">
        <v>7026</v>
      </c>
      <c r="E42" s="261">
        <v>7837</v>
      </c>
      <c r="F42" s="254">
        <v>7984</v>
      </c>
      <c r="G42" s="261">
        <v>8546</v>
      </c>
      <c r="H42" s="261">
        <v>9047</v>
      </c>
      <c r="I42" s="261">
        <v>10154</v>
      </c>
      <c r="J42" s="262">
        <v>10750</v>
      </c>
      <c r="K42" s="263"/>
      <c r="L42" s="222"/>
      <c r="M42" s="264">
        <v>0.11542840876743532</v>
      </c>
      <c r="N42" s="265">
        <v>811</v>
      </c>
      <c r="O42" s="266">
        <v>1.8757177491387056E-2</v>
      </c>
      <c r="P42" s="265">
        <v>147</v>
      </c>
      <c r="Q42" s="285">
        <f t="shared" si="10"/>
        <v>7.039078156312617E-2</v>
      </c>
      <c r="R42" s="261">
        <f t="shared" si="11"/>
        <v>562</v>
      </c>
      <c r="S42" s="266">
        <f t="shared" si="12"/>
        <v>5.8623917622279365E-2</v>
      </c>
      <c r="T42" s="265">
        <f t="shared" si="13"/>
        <v>501</v>
      </c>
      <c r="U42" s="266">
        <f t="shared" si="14"/>
        <v>0.12236100364761793</v>
      </c>
      <c r="V42" s="265">
        <f t="shared" si="15"/>
        <v>1107</v>
      </c>
      <c r="W42" s="285">
        <v>8.9379813538710939E-2</v>
      </c>
      <c r="X42" s="265">
        <v>882</v>
      </c>
      <c r="Z42" s="224"/>
      <c r="AA42" s="224"/>
      <c r="AB42" s="286"/>
    </row>
    <row r="43" spans="2:28" x14ac:dyDescent="0.25">
      <c r="B43" s="287" t="s">
        <v>363</v>
      </c>
      <c r="C43" s="219"/>
      <c r="D43" s="288">
        <v>1.2526703184652961</v>
      </c>
      <c r="E43" s="288">
        <v>1.2652820209777229</v>
      </c>
      <c r="F43" s="289">
        <v>1.2694973448493636</v>
      </c>
      <c r="G43" s="288">
        <v>1.2839792757306434</v>
      </c>
      <c r="H43" s="288">
        <v>1.31519745522625</v>
      </c>
      <c r="I43" s="288">
        <v>1.3500225942121986</v>
      </c>
      <c r="J43" s="288">
        <v>1.3844256640337533</v>
      </c>
      <c r="K43" s="239"/>
      <c r="L43" s="223"/>
      <c r="M43" s="290">
        <f>E43/D43-1</f>
        <v>1.0067854507703089E-2</v>
      </c>
      <c r="N43" s="291">
        <f t="shared" ref="N43" si="16">E43-D43</f>
        <v>1.2611702512426826E-2</v>
      </c>
      <c r="O43" s="290">
        <f>F43/E43-1</f>
        <v>3.3315290992463886E-3</v>
      </c>
      <c r="P43" s="292">
        <f t="shared" ref="P43" si="17">F43-E43</f>
        <v>4.2153238716406971E-3</v>
      </c>
      <c r="Q43" s="293">
        <f>G43/F43-1</f>
        <v>1.1407610216780828E-2</v>
      </c>
      <c r="R43" s="291">
        <f t="shared" si="11"/>
        <v>1.4481930881279803E-2</v>
      </c>
      <c r="S43" s="290">
        <f t="shared" si="12"/>
        <v>2.4313616337648503E-2</v>
      </c>
      <c r="T43" s="291">
        <f>H43-G43</f>
        <v>3.1218179495606568E-2</v>
      </c>
      <c r="U43" s="294">
        <f t="shared" si="14"/>
        <v>2.6479019441197016E-2</v>
      </c>
      <c r="V43" s="291">
        <f t="shared" si="15"/>
        <v>3.4825138985948634E-2</v>
      </c>
      <c r="W43" s="290">
        <v>4.2153238716406971E-3</v>
      </c>
      <c r="X43" s="295">
        <v>2.9754126356362987E-2</v>
      </c>
    </row>
  </sheetData>
  <mergeCells count="17">
    <mergeCell ref="B3:W3"/>
    <mergeCell ref="D5:K6"/>
    <mergeCell ref="M5:X5"/>
    <mergeCell ref="M6:N6"/>
    <mergeCell ref="O6:P6"/>
    <mergeCell ref="W6:X6"/>
    <mergeCell ref="Q6:R6"/>
    <mergeCell ref="S6:T6"/>
    <mergeCell ref="U6:V6"/>
    <mergeCell ref="D25:K26"/>
    <mergeCell ref="M25:X25"/>
    <mergeCell ref="M26:N26"/>
    <mergeCell ref="O26:P26"/>
    <mergeCell ref="W26:X26"/>
    <mergeCell ref="Q26:R26"/>
    <mergeCell ref="S26:T26"/>
    <mergeCell ref="U26:V26"/>
  </mergeCells>
  <pageMargins left="0.7" right="0.7" top="0.75" bottom="0.75" header="0.3" footer="0.3"/>
  <pageSetup paperSize="9" scale="58"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K28</xm:sqref>
            </x14:sparkline>
            <x14:sparkline>
              <xm:f>EVO!D29:J29</xm:f>
              <xm:sqref>K29</xm:sqref>
            </x14:sparkline>
            <x14:sparkline>
              <xm:f>EVO!D30:J30</xm:f>
              <xm:sqref>K30</xm:sqref>
            </x14:sparkline>
            <x14:sparkline>
              <xm:f>EVO!D31:J31</xm:f>
              <xm:sqref>K31</xm:sqref>
            </x14:sparkline>
            <x14:sparkline>
              <xm:f>EVO!D32:J32</xm:f>
              <xm:sqref>K32</xm:sqref>
            </x14:sparkline>
            <x14:sparkline>
              <xm:f>EVO!D33:J33</xm:f>
              <xm:sqref>K33</xm:sqref>
            </x14:sparkline>
            <x14:sparkline>
              <xm:f>EVO!D34:J34</xm:f>
              <xm:sqref>K34</xm:sqref>
            </x14:sparkline>
            <x14:sparkline>
              <xm:f>EVO!D35:J35</xm:f>
              <xm:sqref>K35</xm:sqref>
            </x14:sparkline>
            <x14:sparkline>
              <xm:f>EVO!D36:J36</xm:f>
              <xm:sqref>K36</xm:sqref>
            </x14:sparkline>
            <x14:sparkline>
              <xm:f>EVO!D37:J37</xm:f>
              <xm:sqref>K37</xm:sqref>
            </x14:sparkline>
            <x14:sparkline>
              <xm:f>EVO!D38:J38</xm:f>
              <xm:sqref>K38</xm:sqref>
            </x14:sparkline>
            <x14:sparkline>
              <xm:f>EVO!D39:J39</xm:f>
              <xm:sqref>K39</xm:sqref>
            </x14:sparkline>
            <x14:sparkline>
              <xm:f>EVO!D40:J40</xm:f>
              <xm:sqref>K40</xm:sqref>
            </x14:sparkline>
            <x14:sparkline>
              <xm:f>EVO!D41:J41</xm:f>
              <xm:sqref>K41</xm:sqref>
            </x14:sparkline>
            <x14:sparkline>
              <xm:f>EVO!D42:J42</xm:f>
              <xm:sqref>K42</xm:sqref>
            </x14:sparkline>
            <x14:sparkline>
              <xm:f>EVO!D43:J43</xm:f>
              <xm:sqref>K43</xm:sqref>
            </x14:sparkline>
          </x14:sparklines>
        </x14:sparklineGroup>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K9</xm:sqref>
            </x14:sparkline>
            <x14:sparkline>
              <xm:f>EVO!D10:J10</xm:f>
              <xm:sqref>K10</xm:sqref>
            </x14:sparkline>
            <x14:sparkline>
              <xm:f>EVO!D11:J11</xm:f>
              <xm:sqref>K11</xm:sqref>
            </x14:sparkline>
            <x14:sparkline>
              <xm:f>EVO!D12:J12</xm:f>
              <xm:sqref>K12</xm:sqref>
            </x14:sparkline>
            <x14:sparkline>
              <xm:f>EVO!D13:J13</xm:f>
              <xm:sqref>K13</xm:sqref>
            </x14:sparkline>
            <x14:sparkline>
              <xm:f>EVO!D14:J14</xm:f>
              <xm:sqref>K14</xm:sqref>
            </x14:sparkline>
            <x14:sparkline>
              <xm:f>EVO!D15:J15</xm:f>
              <xm:sqref>K15</xm:sqref>
            </x14:sparkline>
            <x14:sparkline>
              <xm:f>EVO!D16:J16</xm:f>
              <xm:sqref>K16</xm:sqref>
            </x14:sparkline>
            <x14:sparkline>
              <xm:f>EVO!D17:J17</xm:f>
              <xm:sqref>K17</xm:sqref>
            </x14:sparkline>
            <x14:sparkline>
              <xm:f>EVO!D18:J18</xm:f>
              <xm:sqref>K18</xm:sqref>
            </x14:sparkline>
            <x14:sparkline>
              <xm:f>EVO!D19:J19</xm:f>
              <xm:sqref>K19</xm:sqref>
            </x14:sparkline>
            <x14:sparkline>
              <xm:f>EVO!D20:J20</xm:f>
              <xm:sqref>K20</xm:sqref>
            </x14:sparkline>
            <x14:sparkline>
              <xm:f>EVO!D21:J21</xm:f>
              <xm:sqref>K21</xm:sqref>
            </x14:sparkline>
            <x14:sparkline>
              <xm:f>EVO!D22:J22</xm:f>
              <xm:sqref>K22</xm:sqref>
            </x14:sparkline>
            <x14:sparkline>
              <xm:f>EVO!D23:J23</xm:f>
              <xm:sqref>K23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B1" s="613" t="s">
        <v>33</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84" t="s">
        <v>419</v>
      </c>
      <c r="C3" s="1484"/>
      <c r="D3" s="1484"/>
      <c r="E3" s="1484"/>
      <c r="F3" s="1484"/>
      <c r="G3" s="1484"/>
      <c r="H3" s="1484"/>
      <c r="I3" s="1484"/>
      <c r="J3" s="1484"/>
      <c r="K3" s="1484"/>
      <c r="L3" s="1484"/>
      <c r="M3" s="1484"/>
      <c r="N3" s="1484"/>
      <c r="O3" s="1484"/>
      <c r="P3" s="1484"/>
      <c r="Q3" s="1484"/>
      <c r="R3" s="1484"/>
      <c r="S3" s="1484"/>
      <c r="T3" s="1484"/>
      <c r="U3" s="1484"/>
      <c r="V3" s="1484"/>
      <c r="W3" s="1484"/>
      <c r="X3" s="1484"/>
      <c r="Y3" s="823"/>
    </row>
    <row r="4" spans="2:30" s="621" customFormat="1" ht="14.25" customHeight="1" x14ac:dyDescent="0.2">
      <c r="B4" s="1418" t="str">
        <f>porsaad!$B$6</f>
        <v>Situación a 30 de septiembre de 2024</v>
      </c>
      <c r="C4" s="1418"/>
      <c r="D4" s="1418"/>
      <c r="E4" s="1418"/>
      <c r="F4" s="1418"/>
      <c r="G4" s="1418"/>
      <c r="H4" s="1418"/>
      <c r="I4" s="1418"/>
      <c r="J4" s="1418"/>
      <c r="K4" s="1418"/>
      <c r="L4" s="1418"/>
      <c r="M4" s="1418"/>
      <c r="N4" s="1418"/>
      <c r="O4" s="1418"/>
      <c r="P4" s="1418"/>
      <c r="Q4" s="1418"/>
      <c r="R4" s="1418"/>
      <c r="S4" s="1418"/>
      <c r="T4" s="1418"/>
      <c r="U4" s="1418"/>
      <c r="V4" s="1418"/>
      <c r="W4" s="1418"/>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5" t="s">
        <v>52</v>
      </c>
      <c r="G6" s="1536"/>
      <c r="H6" s="1536"/>
      <c r="I6" s="1536"/>
      <c r="J6" s="1536"/>
      <c r="K6" s="1536"/>
      <c r="L6" s="1536"/>
      <c r="M6" s="1536"/>
      <c r="N6" s="1536"/>
      <c r="O6" s="1536"/>
      <c r="P6" s="1536"/>
      <c r="Q6" s="1536"/>
      <c r="R6" s="1536"/>
      <c r="S6" s="1536"/>
      <c r="T6" s="1536"/>
      <c r="U6" s="1536"/>
      <c r="V6" s="1536"/>
      <c r="W6" s="1537"/>
      <c r="X6" s="827"/>
      <c r="Y6" s="828"/>
    </row>
    <row r="7" spans="2:30" s="621" customFormat="1" ht="64.5" customHeight="1" x14ac:dyDescent="0.2">
      <c r="B7" s="1492" t="s">
        <v>12</v>
      </c>
      <c r="C7" s="625"/>
      <c r="D7" s="873" t="s">
        <v>248</v>
      </c>
      <c r="E7" s="625"/>
      <c r="F7" s="1538" t="s">
        <v>54</v>
      </c>
      <c r="G7" s="1539"/>
      <c r="H7" s="1540" t="s">
        <v>55</v>
      </c>
      <c r="I7" s="1541"/>
      <c r="J7" s="1542" t="s">
        <v>56</v>
      </c>
      <c r="K7" s="1543"/>
      <c r="L7" s="1542" t="s">
        <v>57</v>
      </c>
      <c r="M7" s="1544"/>
      <c r="N7" s="1543" t="s">
        <v>58</v>
      </c>
      <c r="O7" s="1543"/>
      <c r="P7" s="1542" t="s">
        <v>59</v>
      </c>
      <c r="Q7" s="1544"/>
      <c r="R7" s="1540" t="s">
        <v>60</v>
      </c>
      <c r="S7" s="1541"/>
      <c r="T7" s="1542" t="s">
        <v>61</v>
      </c>
      <c r="U7" s="1544"/>
      <c r="V7" s="1542" t="s">
        <v>0</v>
      </c>
      <c r="W7" s="1545"/>
      <c r="X7" s="627"/>
      <c r="Y7" s="857" t="s">
        <v>249</v>
      </c>
      <c r="AD7" s="829"/>
    </row>
    <row r="8" spans="2:30" s="626" customFormat="1" ht="20.25" customHeight="1" x14ac:dyDescent="0.2">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130886</v>
      </c>
      <c r="E10" s="633"/>
      <c r="F10" s="675">
        <v>24</v>
      </c>
      <c r="G10" s="676">
        <v>0.10980645769756742</v>
      </c>
      <c r="H10" s="675">
        <v>58702</v>
      </c>
      <c r="I10" s="676">
        <v>28.272131390500057</v>
      </c>
      <c r="J10" s="675">
        <v>68742</v>
      </c>
      <c r="K10" s="676">
        <v>32.258846830096402</v>
      </c>
      <c r="L10" s="675">
        <v>8198</v>
      </c>
      <c r="M10" s="676">
        <v>4.8732510121730224</v>
      </c>
      <c r="N10" s="675">
        <v>15875</v>
      </c>
      <c r="O10" s="676">
        <v>8.4901275236959641</v>
      </c>
      <c r="P10" s="675">
        <v>2412</v>
      </c>
      <c r="Q10" s="676">
        <v>1.0178991262639532</v>
      </c>
      <c r="R10" s="675">
        <v>39557</v>
      </c>
      <c r="S10" s="676">
        <v>24.976590341073678</v>
      </c>
      <c r="T10" s="675">
        <v>4</v>
      </c>
      <c r="U10" s="676">
        <v>1.3473184993566553E-3</v>
      </c>
      <c r="V10" s="833">
        <f>F10+H10+J10+L10+N10+P10+R10+T10</f>
        <v>193514</v>
      </c>
      <c r="W10" s="676">
        <f t="shared" ref="V10:W27" si="0">G10+I10+K10+M10+O10+Q10+S10+U10</f>
        <v>100</v>
      </c>
      <c r="X10" s="678"/>
      <c r="Y10" s="834">
        <f t="shared" ref="Y10:Y27" si="1">V10/D10</f>
        <v>1.4784927341350489</v>
      </c>
    </row>
    <row r="11" spans="2:30" s="633" customFormat="1" ht="18" customHeight="1" x14ac:dyDescent="0.2">
      <c r="B11" s="682" t="s">
        <v>7</v>
      </c>
      <c r="D11" s="835">
        <v>15709</v>
      </c>
      <c r="F11" s="683">
        <v>1253</v>
      </c>
      <c r="G11" s="684">
        <v>6.7192847663616684</v>
      </c>
      <c r="H11" s="683">
        <v>3282</v>
      </c>
      <c r="I11" s="684">
        <v>7.4806174477893412</v>
      </c>
      <c r="J11" s="683">
        <v>1613</v>
      </c>
      <c r="K11" s="684">
        <v>9.4083956136062028</v>
      </c>
      <c r="L11" s="683">
        <v>652</v>
      </c>
      <c r="M11" s="684">
        <v>4.4632255360759938</v>
      </c>
      <c r="N11" s="683">
        <v>1188</v>
      </c>
      <c r="O11" s="684">
        <v>7.9346231752462106</v>
      </c>
      <c r="P11" s="683">
        <v>3911</v>
      </c>
      <c r="Q11" s="684">
        <v>21.121743381993433</v>
      </c>
      <c r="R11" s="683">
        <v>8305</v>
      </c>
      <c r="S11" s="684">
        <v>42.87211007892715</v>
      </c>
      <c r="T11" s="683">
        <v>0</v>
      </c>
      <c r="U11" s="684">
        <v>0</v>
      </c>
      <c r="V11" s="836">
        <f t="shared" si="0"/>
        <v>20204</v>
      </c>
      <c r="W11" s="684">
        <f t="shared" si="0"/>
        <v>100</v>
      </c>
      <c r="X11" s="678"/>
      <c r="Y11" s="837">
        <f t="shared" si="1"/>
        <v>1.2861417022089248</v>
      </c>
    </row>
    <row r="12" spans="2:30" s="633" customFormat="1" ht="22.5" customHeight="1" x14ac:dyDescent="0.2">
      <c r="B12" s="682" t="s">
        <v>37</v>
      </c>
      <c r="D12" s="835">
        <v>10590</v>
      </c>
      <c r="F12" s="685">
        <v>2720</v>
      </c>
      <c r="G12" s="684">
        <v>23.348325837081461</v>
      </c>
      <c r="H12" s="685">
        <v>1472</v>
      </c>
      <c r="I12" s="684">
        <v>3.2783608195902048</v>
      </c>
      <c r="J12" s="685">
        <v>1869</v>
      </c>
      <c r="K12" s="684">
        <v>9.9050474762618688</v>
      </c>
      <c r="L12" s="685">
        <v>854</v>
      </c>
      <c r="M12" s="684">
        <v>9.3253373313343335</v>
      </c>
      <c r="N12" s="685">
        <v>1913</v>
      </c>
      <c r="O12" s="684">
        <v>15.282358820589705</v>
      </c>
      <c r="P12" s="685">
        <v>1698</v>
      </c>
      <c r="Q12" s="684">
        <v>7.6761619190404797</v>
      </c>
      <c r="R12" s="685">
        <v>4211</v>
      </c>
      <c r="S12" s="684">
        <v>31.174412793603199</v>
      </c>
      <c r="T12" s="685">
        <v>3</v>
      </c>
      <c r="U12" s="684">
        <v>9.9950024987506252E-3</v>
      </c>
      <c r="V12" s="836">
        <f t="shared" si="0"/>
        <v>14740</v>
      </c>
      <c r="W12" s="684">
        <f t="shared" si="0"/>
        <v>100</v>
      </c>
      <c r="X12" s="678"/>
      <c r="Y12" s="837">
        <f t="shared" si="1"/>
        <v>1.3918791312559018</v>
      </c>
    </row>
    <row r="13" spans="2:30" s="633" customFormat="1" ht="18" customHeight="1" x14ac:dyDescent="0.2">
      <c r="B13" s="682" t="s">
        <v>38</v>
      </c>
      <c r="D13" s="835">
        <v>10442</v>
      </c>
      <c r="F13" s="683">
        <v>982</v>
      </c>
      <c r="G13" s="684">
        <v>4.3208578637510513</v>
      </c>
      <c r="H13" s="683">
        <v>5247</v>
      </c>
      <c r="I13" s="684">
        <v>17.29394449116905</v>
      </c>
      <c r="J13" s="683">
        <v>835</v>
      </c>
      <c r="K13" s="684">
        <v>2.6913372582001682</v>
      </c>
      <c r="L13" s="683">
        <v>916</v>
      </c>
      <c r="M13" s="684">
        <v>5.1198486122792266</v>
      </c>
      <c r="N13" s="683">
        <v>858</v>
      </c>
      <c r="O13" s="684">
        <v>9.8927670311185878</v>
      </c>
      <c r="P13" s="683">
        <v>356</v>
      </c>
      <c r="Q13" s="684">
        <v>3.4798149705634986</v>
      </c>
      <c r="R13" s="683">
        <v>8033</v>
      </c>
      <c r="S13" s="684">
        <v>57.201429772918416</v>
      </c>
      <c r="T13" s="683">
        <v>0</v>
      </c>
      <c r="U13" s="684">
        <v>0</v>
      </c>
      <c r="V13" s="836">
        <f t="shared" si="0"/>
        <v>17227</v>
      </c>
      <c r="W13" s="684">
        <f t="shared" si="0"/>
        <v>100</v>
      </c>
      <c r="X13" s="678"/>
      <c r="Y13" s="837">
        <f t="shared" si="1"/>
        <v>1.6497797356828194</v>
      </c>
    </row>
    <row r="14" spans="2:30" s="633" customFormat="1" ht="18" customHeight="1" x14ac:dyDescent="0.2">
      <c r="B14" s="682" t="s">
        <v>6</v>
      </c>
      <c r="D14" s="835">
        <v>15430</v>
      </c>
      <c r="F14" s="683">
        <v>1015</v>
      </c>
      <c r="G14" s="684">
        <v>0.42908762420957541</v>
      </c>
      <c r="H14" s="683">
        <v>1183</v>
      </c>
      <c r="I14" s="684">
        <v>4.9683830171635046</v>
      </c>
      <c r="J14" s="683">
        <v>563</v>
      </c>
      <c r="K14" s="684">
        <v>4.5167118337850046E-2</v>
      </c>
      <c r="L14" s="683">
        <v>2083</v>
      </c>
      <c r="M14" s="684">
        <v>21.081752484191508</v>
      </c>
      <c r="N14" s="683">
        <v>2096</v>
      </c>
      <c r="O14" s="684">
        <v>16.700542005420054</v>
      </c>
      <c r="P14" s="683">
        <v>4906</v>
      </c>
      <c r="Q14" s="684">
        <v>17.626467931345982</v>
      </c>
      <c r="R14" s="683">
        <v>7198</v>
      </c>
      <c r="S14" s="684">
        <v>39.14859981933153</v>
      </c>
      <c r="T14" s="683">
        <v>0</v>
      </c>
      <c r="U14" s="684">
        <v>0</v>
      </c>
      <c r="V14" s="836">
        <f t="shared" si="0"/>
        <v>19044</v>
      </c>
      <c r="W14" s="684">
        <f t="shared" si="0"/>
        <v>100</v>
      </c>
      <c r="X14" s="678"/>
      <c r="Y14" s="837">
        <f t="shared" si="1"/>
        <v>1.2342190537913156</v>
      </c>
    </row>
    <row r="15" spans="2:30" s="633" customFormat="1" ht="18" customHeight="1" x14ac:dyDescent="0.2">
      <c r="B15" s="682" t="s">
        <v>5</v>
      </c>
      <c r="D15" s="835">
        <v>7725</v>
      </c>
      <c r="F15" s="685">
        <v>3344</v>
      </c>
      <c r="G15" s="684">
        <v>0</v>
      </c>
      <c r="H15" s="685">
        <v>1493</v>
      </c>
      <c r="I15" s="684">
        <v>11.413246850442809</v>
      </c>
      <c r="J15" s="685">
        <v>583</v>
      </c>
      <c r="K15" s="684">
        <v>6.1619059498565552</v>
      </c>
      <c r="L15" s="685">
        <v>865</v>
      </c>
      <c r="M15" s="684">
        <v>9.0931769988773858</v>
      </c>
      <c r="N15" s="685">
        <v>2649</v>
      </c>
      <c r="O15" s="684">
        <v>28.888611700137208</v>
      </c>
      <c r="P15" s="685">
        <v>101</v>
      </c>
      <c r="Q15" s="684">
        <v>0</v>
      </c>
      <c r="R15" s="685">
        <v>3608</v>
      </c>
      <c r="S15" s="684">
        <v>44.443058500686043</v>
      </c>
      <c r="T15" s="685">
        <v>0</v>
      </c>
      <c r="U15" s="684">
        <v>0</v>
      </c>
      <c r="V15" s="836">
        <f t="shared" si="0"/>
        <v>12643</v>
      </c>
      <c r="W15" s="684">
        <f t="shared" si="0"/>
        <v>100</v>
      </c>
      <c r="X15" s="678"/>
      <c r="Y15" s="837">
        <f t="shared" si="1"/>
        <v>1.6366343042071196</v>
      </c>
    </row>
    <row r="16" spans="2:30" s="744" customFormat="1" ht="18" customHeight="1" x14ac:dyDescent="0.2">
      <c r="B16" s="838" t="s">
        <v>4</v>
      </c>
      <c r="D16" s="839">
        <v>41152</v>
      </c>
      <c r="E16" s="822"/>
      <c r="F16" s="840">
        <v>4711</v>
      </c>
      <c r="G16" s="841">
        <v>10.020679338261175</v>
      </c>
      <c r="H16" s="840">
        <v>8528</v>
      </c>
      <c r="I16" s="841">
        <v>9.329901443153819</v>
      </c>
      <c r="J16" s="840">
        <v>6716</v>
      </c>
      <c r="K16" s="841">
        <v>17.52243928194298</v>
      </c>
      <c r="L16" s="840">
        <v>2451</v>
      </c>
      <c r="M16" s="841">
        <v>6.0366068285814851</v>
      </c>
      <c r="N16" s="840">
        <v>3458</v>
      </c>
      <c r="O16" s="841">
        <v>6.7053854276663145</v>
      </c>
      <c r="P16" s="840">
        <v>16993</v>
      </c>
      <c r="Q16" s="841">
        <v>27.28132699753608</v>
      </c>
      <c r="R16" s="840">
        <v>13148</v>
      </c>
      <c r="S16" s="841">
        <v>22.32268567405843</v>
      </c>
      <c r="T16" s="840">
        <v>880</v>
      </c>
      <c r="U16" s="841">
        <v>0.78097500879971837</v>
      </c>
      <c r="V16" s="842">
        <f t="shared" si="0"/>
        <v>56885</v>
      </c>
      <c r="W16" s="841">
        <f t="shared" si="0"/>
        <v>100</v>
      </c>
      <c r="X16" s="843"/>
      <c r="Y16" s="837">
        <f t="shared" si="1"/>
        <v>1.3823143468118195</v>
      </c>
    </row>
    <row r="17" spans="2:25" s="744" customFormat="1" ht="18" customHeight="1" x14ac:dyDescent="0.2">
      <c r="B17" s="838" t="s">
        <v>40</v>
      </c>
      <c r="D17" s="839">
        <v>24670</v>
      </c>
      <c r="E17" s="822"/>
      <c r="F17" s="840">
        <v>2588</v>
      </c>
      <c r="G17" s="841">
        <v>6.2973598149477548</v>
      </c>
      <c r="H17" s="840">
        <v>9115</v>
      </c>
      <c r="I17" s="841">
        <v>14.552923346893197</v>
      </c>
      <c r="J17" s="840">
        <v>4562</v>
      </c>
      <c r="K17" s="841">
        <v>18.975831538645608</v>
      </c>
      <c r="L17" s="840">
        <v>1540</v>
      </c>
      <c r="M17" s="841">
        <v>5.4997208263539923</v>
      </c>
      <c r="N17" s="840">
        <v>3960</v>
      </c>
      <c r="O17" s="841">
        <v>17.08542713567839</v>
      </c>
      <c r="P17" s="840">
        <v>4147</v>
      </c>
      <c r="Q17" s="841">
        <v>12.363404323203318</v>
      </c>
      <c r="R17" s="840">
        <v>7546</v>
      </c>
      <c r="S17" s="841">
        <v>25.201403844619925</v>
      </c>
      <c r="T17" s="840">
        <v>3</v>
      </c>
      <c r="U17" s="841">
        <v>2.3929169657812874E-2</v>
      </c>
      <c r="V17" s="842">
        <f t="shared" si="0"/>
        <v>33461</v>
      </c>
      <c r="W17" s="841">
        <f t="shared" si="0"/>
        <v>99.999999999999986</v>
      </c>
      <c r="X17" s="843"/>
      <c r="Y17" s="837">
        <f t="shared" si="1"/>
        <v>1.3563437373327929</v>
      </c>
    </row>
    <row r="18" spans="2:25" s="744" customFormat="1" ht="18" customHeight="1" x14ac:dyDescent="0.2">
      <c r="B18" s="838" t="s">
        <v>41</v>
      </c>
      <c r="D18" s="839">
        <v>88252</v>
      </c>
      <c r="E18" s="822"/>
      <c r="F18" s="840">
        <v>5</v>
      </c>
      <c r="G18" s="841">
        <v>0.42117310443490702</v>
      </c>
      <c r="H18" s="840">
        <v>12034</v>
      </c>
      <c r="I18" s="841">
        <v>9.6183118741058653</v>
      </c>
      <c r="J18" s="840">
        <v>13148</v>
      </c>
      <c r="K18" s="841">
        <v>13.866666666666667</v>
      </c>
      <c r="L18" s="840">
        <v>7257</v>
      </c>
      <c r="M18" s="841">
        <v>8.0606580829756798</v>
      </c>
      <c r="N18" s="840">
        <v>19989</v>
      </c>
      <c r="O18" s="841">
        <v>18.894420600858368</v>
      </c>
      <c r="P18" s="840">
        <v>11541</v>
      </c>
      <c r="Q18" s="841">
        <v>7.6623748211731044</v>
      </c>
      <c r="R18" s="840">
        <v>46570</v>
      </c>
      <c r="S18" s="841">
        <v>41.460371959942776</v>
      </c>
      <c r="T18" s="840">
        <v>17</v>
      </c>
      <c r="U18" s="841">
        <v>1.602288984263233E-2</v>
      </c>
      <c r="V18" s="842">
        <f t="shared" si="0"/>
        <v>110561</v>
      </c>
      <c r="W18" s="841">
        <f t="shared" si="0"/>
        <v>99.999999999999986</v>
      </c>
      <c r="X18" s="843"/>
      <c r="Y18" s="837">
        <f t="shared" si="1"/>
        <v>1.2527874722385894</v>
      </c>
    </row>
    <row r="19" spans="2:25" s="744" customFormat="1" ht="18" customHeight="1" x14ac:dyDescent="0.2">
      <c r="B19" s="838" t="s">
        <v>3</v>
      </c>
      <c r="D19" s="839">
        <v>59691</v>
      </c>
      <c r="E19" s="822"/>
      <c r="F19" s="840">
        <v>310</v>
      </c>
      <c r="G19" s="841">
        <v>0.3575259206292456</v>
      </c>
      <c r="H19" s="840">
        <v>30439</v>
      </c>
      <c r="I19" s="841">
        <v>6.0600643546657134</v>
      </c>
      <c r="J19" s="840">
        <v>2000</v>
      </c>
      <c r="K19" s="841">
        <v>9.8319628173042545E-2</v>
      </c>
      <c r="L19" s="840">
        <v>4220</v>
      </c>
      <c r="M19" s="841">
        <v>10.001787629603147</v>
      </c>
      <c r="N19" s="840">
        <v>6504</v>
      </c>
      <c r="O19" s="841">
        <v>14.864140150160887</v>
      </c>
      <c r="P19" s="840">
        <v>8957</v>
      </c>
      <c r="Q19" s="841">
        <v>14.593016327017041</v>
      </c>
      <c r="R19" s="840">
        <v>38104</v>
      </c>
      <c r="S19" s="841">
        <v>54.019187224407105</v>
      </c>
      <c r="T19" s="840">
        <v>310</v>
      </c>
      <c r="U19" s="841">
        <v>5.9587653438207605E-3</v>
      </c>
      <c r="V19" s="842">
        <f t="shared" si="0"/>
        <v>90844</v>
      </c>
      <c r="W19" s="841">
        <f t="shared" si="0"/>
        <v>100</v>
      </c>
      <c r="X19" s="843"/>
      <c r="Y19" s="837">
        <f t="shared" si="1"/>
        <v>1.5219044747114305</v>
      </c>
    </row>
    <row r="20" spans="2:25" s="633" customFormat="1" ht="18" customHeight="1" x14ac:dyDescent="0.2">
      <c r="B20" s="838" t="s">
        <v>2</v>
      </c>
      <c r="D20" s="835">
        <v>12255</v>
      </c>
      <c r="F20" s="683">
        <v>367</v>
      </c>
      <c r="G20" s="684">
        <v>1.8696778970751573</v>
      </c>
      <c r="H20" s="683">
        <v>2174</v>
      </c>
      <c r="I20" s="684">
        <v>6.5808959644576079</v>
      </c>
      <c r="J20" s="683">
        <v>295</v>
      </c>
      <c r="K20" s="684">
        <v>2.4157719363198815</v>
      </c>
      <c r="L20" s="683">
        <v>905</v>
      </c>
      <c r="M20" s="684">
        <v>7.2102924842650866</v>
      </c>
      <c r="N20" s="683">
        <v>1821</v>
      </c>
      <c r="O20" s="684">
        <v>12.865605331358756</v>
      </c>
      <c r="P20" s="683">
        <v>6537</v>
      </c>
      <c r="Q20" s="684">
        <v>43.169196593854132</v>
      </c>
      <c r="R20" s="683">
        <v>2606</v>
      </c>
      <c r="S20" s="684">
        <v>25.888559792669383</v>
      </c>
      <c r="T20" s="683">
        <v>0</v>
      </c>
      <c r="U20" s="684">
        <v>0</v>
      </c>
      <c r="V20" s="836">
        <f t="shared" si="0"/>
        <v>14705</v>
      </c>
      <c r="W20" s="684">
        <f t="shared" si="0"/>
        <v>100</v>
      </c>
      <c r="X20" s="678"/>
      <c r="Y20" s="837">
        <f t="shared" si="1"/>
        <v>1.1999184006527948</v>
      </c>
    </row>
    <row r="21" spans="2:25" s="633" customFormat="1" ht="18" customHeight="1" x14ac:dyDescent="0.2">
      <c r="B21" s="682" t="s">
        <v>35</v>
      </c>
      <c r="D21" s="835">
        <v>26409</v>
      </c>
      <c r="F21" s="683">
        <v>2240</v>
      </c>
      <c r="G21" s="684">
        <v>6.8877841448142387</v>
      </c>
      <c r="H21" s="683">
        <v>6035</v>
      </c>
      <c r="I21" s="684">
        <v>7.9655421046639594</v>
      </c>
      <c r="J21" s="683">
        <v>8627</v>
      </c>
      <c r="K21" s="684">
        <v>32.791924405145913</v>
      </c>
      <c r="L21" s="683">
        <v>3210</v>
      </c>
      <c r="M21" s="684">
        <v>12.428370839816326</v>
      </c>
      <c r="N21" s="683">
        <v>2607</v>
      </c>
      <c r="O21" s="684">
        <v>10.219726006603166</v>
      </c>
      <c r="P21" s="683">
        <v>5306</v>
      </c>
      <c r="Q21" s="684">
        <v>11.248149975333005</v>
      </c>
      <c r="R21" s="683">
        <v>6890</v>
      </c>
      <c r="S21" s="684">
        <v>18.30670562786991</v>
      </c>
      <c r="T21" s="683">
        <v>46</v>
      </c>
      <c r="U21" s="684">
        <v>0.15179689575348185</v>
      </c>
      <c r="V21" s="836">
        <f t="shared" si="0"/>
        <v>34961</v>
      </c>
      <c r="W21" s="684">
        <f t="shared" si="0"/>
        <v>100</v>
      </c>
      <c r="X21" s="678"/>
      <c r="Y21" s="837">
        <f t="shared" si="1"/>
        <v>1.3238289976901814</v>
      </c>
    </row>
    <row r="22" spans="2:25" s="633" customFormat="1" ht="21" customHeight="1" x14ac:dyDescent="0.2">
      <c r="B22" s="682" t="s">
        <v>42</v>
      </c>
      <c r="D22" s="835">
        <v>69755</v>
      </c>
      <c r="F22" s="683">
        <v>2500</v>
      </c>
      <c r="G22" s="684">
        <v>2.5204128338771832</v>
      </c>
      <c r="H22" s="683">
        <v>28886</v>
      </c>
      <c r="I22" s="684">
        <v>25.114060861990048</v>
      </c>
      <c r="J22" s="683">
        <v>21193</v>
      </c>
      <c r="K22" s="684">
        <v>22.629084412420454</v>
      </c>
      <c r="L22" s="683">
        <v>7974</v>
      </c>
      <c r="M22" s="684">
        <v>9.9753421825859707</v>
      </c>
      <c r="N22" s="683">
        <v>8075</v>
      </c>
      <c r="O22" s="684">
        <v>9.2193659840240976</v>
      </c>
      <c r="P22" s="683">
        <v>9937</v>
      </c>
      <c r="Q22" s="684">
        <v>9.4349373218952568</v>
      </c>
      <c r="R22" s="683">
        <v>19914</v>
      </c>
      <c r="S22" s="684">
        <v>21.083172147001935</v>
      </c>
      <c r="T22" s="683">
        <v>16</v>
      </c>
      <c r="U22" s="684">
        <v>2.3624256205058543E-2</v>
      </c>
      <c r="V22" s="836">
        <f t="shared" si="0"/>
        <v>98495</v>
      </c>
      <c r="W22" s="684">
        <f t="shared" si="0"/>
        <v>100</v>
      </c>
      <c r="X22" s="678"/>
      <c r="Y22" s="837">
        <f t="shared" si="1"/>
        <v>1.4120134757365064</v>
      </c>
    </row>
    <row r="23" spans="2:25" s="633" customFormat="1" ht="18" customHeight="1" x14ac:dyDescent="0.2">
      <c r="B23" s="682" t="s">
        <v>43</v>
      </c>
      <c r="D23" s="835">
        <v>17280</v>
      </c>
      <c r="F23" s="683">
        <v>1856</v>
      </c>
      <c r="G23" s="684">
        <v>10.863942058975686</v>
      </c>
      <c r="H23" s="683">
        <v>4209</v>
      </c>
      <c r="I23" s="684">
        <v>12.81945162959131</v>
      </c>
      <c r="J23" s="683">
        <v>1218</v>
      </c>
      <c r="K23" s="684">
        <v>1.5468184169684429</v>
      </c>
      <c r="L23" s="683">
        <v>2026</v>
      </c>
      <c r="M23" s="684">
        <v>10.57941024314537</v>
      </c>
      <c r="N23" s="683">
        <v>2474</v>
      </c>
      <c r="O23" s="684">
        <v>11.810657009829281</v>
      </c>
      <c r="P23" s="683">
        <v>463</v>
      </c>
      <c r="Q23" s="684">
        <v>2.7728918779099843</v>
      </c>
      <c r="R23" s="683">
        <v>10101</v>
      </c>
      <c r="S23" s="684">
        <v>49.606828763579927</v>
      </c>
      <c r="T23" s="683">
        <v>0</v>
      </c>
      <c r="U23" s="684">
        <v>0</v>
      </c>
      <c r="V23" s="836">
        <f>F23+H23+J23+L23+N23+P23+R23+T23</f>
        <v>22347</v>
      </c>
      <c r="W23" s="684">
        <f t="shared" si="0"/>
        <v>100</v>
      </c>
      <c r="X23" s="678"/>
      <c r="Y23" s="837">
        <f t="shared" si="1"/>
        <v>1.2932291666666667</v>
      </c>
    </row>
    <row r="24" spans="2:25" s="633" customFormat="1" ht="22.5" customHeight="1" x14ac:dyDescent="0.2">
      <c r="B24" s="682" t="s">
        <v>44</v>
      </c>
      <c r="D24" s="835">
        <v>6220</v>
      </c>
      <c r="F24" s="685">
        <v>577</v>
      </c>
      <c r="G24" s="686">
        <v>3.1306171360095867</v>
      </c>
      <c r="H24" s="685">
        <v>1101</v>
      </c>
      <c r="I24" s="684">
        <v>11.593768723786699</v>
      </c>
      <c r="J24" s="685">
        <v>299</v>
      </c>
      <c r="K24" s="684">
        <v>5.0179748352306772</v>
      </c>
      <c r="L24" s="685">
        <v>332</v>
      </c>
      <c r="M24" s="684">
        <v>1.6776512881965249</v>
      </c>
      <c r="N24" s="685">
        <v>1486</v>
      </c>
      <c r="O24" s="684">
        <v>14.679448771719592</v>
      </c>
      <c r="P24" s="685">
        <v>1327</v>
      </c>
      <c r="Q24" s="684">
        <v>12.732174955062911</v>
      </c>
      <c r="R24" s="685">
        <v>3082</v>
      </c>
      <c r="S24" s="684">
        <v>51.078490113840623</v>
      </c>
      <c r="T24" s="685">
        <v>17</v>
      </c>
      <c r="U24" s="684">
        <v>8.9874176153385263E-2</v>
      </c>
      <c r="V24" s="844">
        <f t="shared" si="0"/>
        <v>8221</v>
      </c>
      <c r="W24" s="684">
        <f t="shared" si="0"/>
        <v>100</v>
      </c>
      <c r="X24" s="678"/>
      <c r="Y24" s="837">
        <f t="shared" si="1"/>
        <v>1.3217041800643088</v>
      </c>
    </row>
    <row r="25" spans="2:25" s="633" customFormat="1" ht="18" customHeight="1" x14ac:dyDescent="0.2">
      <c r="B25" s="682" t="s">
        <v>45</v>
      </c>
      <c r="D25" s="835">
        <v>23565</v>
      </c>
      <c r="F25" s="685">
        <v>469</v>
      </c>
      <c r="G25" s="686">
        <v>0.32482446354747685</v>
      </c>
      <c r="H25" s="685">
        <v>8355</v>
      </c>
      <c r="I25" s="684">
        <v>17.120545967583176</v>
      </c>
      <c r="J25" s="685">
        <v>1894</v>
      </c>
      <c r="K25" s="684">
        <v>6.9394317212415517</v>
      </c>
      <c r="L25" s="685">
        <v>3231</v>
      </c>
      <c r="M25" s="684">
        <v>10.256578515650633</v>
      </c>
      <c r="N25" s="685">
        <v>4860</v>
      </c>
      <c r="O25" s="684">
        <v>14.54163659032745</v>
      </c>
      <c r="P25" s="685">
        <v>663</v>
      </c>
      <c r="Q25" s="684">
        <v>1.9030120086619857</v>
      </c>
      <c r="R25" s="685">
        <v>12405</v>
      </c>
      <c r="S25" s="684">
        <v>42.788240698208547</v>
      </c>
      <c r="T25" s="685">
        <v>2548</v>
      </c>
      <c r="U25" s="684">
        <v>6.1257300347791848</v>
      </c>
      <c r="V25" s="844">
        <f t="shared" si="0"/>
        <v>34425</v>
      </c>
      <c r="W25" s="684">
        <f t="shared" si="0"/>
        <v>100</v>
      </c>
      <c r="X25" s="678"/>
      <c r="Y25" s="837">
        <f t="shared" si="1"/>
        <v>1.4608529598981541</v>
      </c>
    </row>
    <row r="26" spans="2:25" s="633" customFormat="1" ht="18" customHeight="1" x14ac:dyDescent="0.2">
      <c r="B26" s="682" t="s">
        <v>46</v>
      </c>
      <c r="D26" s="835">
        <v>4036</v>
      </c>
      <c r="F26" s="685">
        <v>578</v>
      </c>
      <c r="G26" s="686">
        <v>7.345642247369466</v>
      </c>
      <c r="H26" s="685">
        <v>1263</v>
      </c>
      <c r="I26" s="684">
        <v>16.100853682747669</v>
      </c>
      <c r="J26" s="685">
        <v>1385</v>
      </c>
      <c r="K26" s="684">
        <v>24.200913242009133</v>
      </c>
      <c r="L26" s="685">
        <v>706</v>
      </c>
      <c r="M26" s="684">
        <v>8.9537423069287279</v>
      </c>
      <c r="N26" s="685">
        <v>1174</v>
      </c>
      <c r="O26" s="684">
        <v>17.272185824895772</v>
      </c>
      <c r="P26" s="685">
        <v>529</v>
      </c>
      <c r="Q26" s="684">
        <v>6.9088743299583086</v>
      </c>
      <c r="R26" s="685">
        <v>705</v>
      </c>
      <c r="S26" s="684">
        <v>19.217788366090929</v>
      </c>
      <c r="T26" s="685">
        <v>0</v>
      </c>
      <c r="U26" s="684">
        <v>0</v>
      </c>
      <c r="V26" s="844">
        <f t="shared" si="0"/>
        <v>6340</v>
      </c>
      <c r="W26" s="684">
        <f t="shared" si="0"/>
        <v>100</v>
      </c>
      <c r="X26" s="678"/>
      <c r="Y26" s="837">
        <f t="shared" si="1"/>
        <v>1.5708622398414271</v>
      </c>
    </row>
    <row r="27" spans="2:25" s="633" customFormat="1" ht="18" customHeight="1" x14ac:dyDescent="0.2">
      <c r="B27" s="682" t="s">
        <v>1</v>
      </c>
      <c r="D27" s="835">
        <v>1323</v>
      </c>
      <c r="F27" s="685">
        <v>241</v>
      </c>
      <c r="G27" s="686">
        <v>8.9026915113871627</v>
      </c>
      <c r="H27" s="685">
        <v>272</v>
      </c>
      <c r="I27" s="684">
        <v>14.699792960662526</v>
      </c>
      <c r="J27" s="685">
        <v>424</v>
      </c>
      <c r="K27" s="684">
        <v>20.496894409937887</v>
      </c>
      <c r="L27" s="685">
        <v>29</v>
      </c>
      <c r="M27" s="684">
        <v>2.8985507246376812</v>
      </c>
      <c r="N27" s="685">
        <v>116</v>
      </c>
      <c r="O27" s="684">
        <v>10.420979986197377</v>
      </c>
      <c r="P27" s="685">
        <v>3</v>
      </c>
      <c r="Q27" s="684">
        <v>0.34506556245686681</v>
      </c>
      <c r="R27" s="685">
        <v>689</v>
      </c>
      <c r="S27" s="684">
        <v>42.236024844720497</v>
      </c>
      <c r="T27" s="685">
        <v>0</v>
      </c>
      <c r="U27" s="684">
        <v>0</v>
      </c>
      <c r="V27" s="836">
        <f t="shared" si="0"/>
        <v>1774</v>
      </c>
      <c r="W27" s="684">
        <f t="shared" si="0"/>
        <v>100</v>
      </c>
      <c r="X27" s="678"/>
      <c r="Y27" s="837">
        <f t="shared" si="1"/>
        <v>1.3408919123204837</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
      <c r="B30" s="1255" t="s">
        <v>0</v>
      </c>
      <c r="C30" s="1275"/>
      <c r="D30" s="1276">
        <f>SUM(D10:D29)</f>
        <v>565390</v>
      </c>
      <c r="E30" s="1277"/>
      <c r="F30" s="1256">
        <f>SUM(F10:F27)</f>
        <v>25780</v>
      </c>
      <c r="G30" s="1257">
        <f>F30*100/$V30</f>
        <v>3.2616768156520002</v>
      </c>
      <c r="H30" s="1256">
        <f>SUM(H10:H27)</f>
        <v>183790</v>
      </c>
      <c r="I30" s="1257">
        <f>H30*100/$V30</f>
        <v>23.253048174890655</v>
      </c>
      <c r="J30" s="1256">
        <f>SUM(J10:J27)</f>
        <v>135966</v>
      </c>
      <c r="K30" s="1257">
        <f>J30*100/$V30</f>
        <v>17.202371990571756</v>
      </c>
      <c r="L30" s="1256">
        <f>SUM(L10:L27)</f>
        <v>47449</v>
      </c>
      <c r="M30" s="1257">
        <f>L30*100/$V30</f>
        <v>6.0032313120974301</v>
      </c>
      <c r="N30" s="1256">
        <f>SUM(N10:N27)</f>
        <v>81103</v>
      </c>
      <c r="O30" s="1257">
        <f>N30*100/$V30</f>
        <v>10.261123924741046</v>
      </c>
      <c r="P30" s="1256">
        <f>SUM(P10:P27)</f>
        <v>79787</v>
      </c>
      <c r="Q30" s="1257">
        <f>P30*100/$V30</f>
        <v>10.094624053158499</v>
      </c>
      <c r="R30" s="1256">
        <f>SUM(R10:R27)</f>
        <v>232672</v>
      </c>
      <c r="S30" s="1257">
        <f>R30*100/$V30</f>
        <v>29.43758215870373</v>
      </c>
      <c r="T30" s="1256">
        <f>SUM(T10:T28)</f>
        <v>3844</v>
      </c>
      <c r="U30" s="1257">
        <f>T30*100/$V30</f>
        <v>0.48634157018488317</v>
      </c>
      <c r="V30" s="1256">
        <f>SUM(V10:V27)</f>
        <v>790391</v>
      </c>
      <c r="W30" s="1257">
        <f>G30+I30+K30+M30+O30+Q30+S30+U30</f>
        <v>99.999999999999986</v>
      </c>
      <c r="X30" s="1273"/>
      <c r="Y30" s="1274">
        <f>(V30/D30)</f>
        <v>1.3979571623127398</v>
      </c>
    </row>
    <row r="31" spans="2:25" s="631" customFormat="1" ht="5.25" customHeight="1" x14ac:dyDescent="0.2">
      <c r="B31" s="644"/>
      <c r="C31" s="645"/>
      <c r="D31" s="1225"/>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
      <c r="B36" s="854" t="s">
        <v>47</v>
      </c>
      <c r="D36" s="855" t="e">
        <f>GETPIVOTDATA("Cuenta número de expedientes",#REF!,"CCAA",$B36,"Grado Resuelto",$B$1)</f>
        <v>#REF!</v>
      </c>
      <c r="N36" s="854" t="e">
        <f>GETPIVOTDATA("ID PRESTACION
COUNT",#REF!,"
CCAA",$B36,"
Tipo Prestación",N$1,"Grado Resuelto",$B$1)</f>
        <v>#REF!</v>
      </c>
      <c r="T36" s="697"/>
      <c r="U36" s="697"/>
    </row>
    <row r="37" spans="2:25" s="1347" customFormat="1" x14ac:dyDescent="0.2">
      <c r="T37" s="1346"/>
      <c r="U37" s="1346"/>
    </row>
    <row r="38" spans="2:25" s="1347" customFormat="1" x14ac:dyDescent="0.2">
      <c r="T38" s="1346"/>
      <c r="U38" s="1346"/>
    </row>
    <row r="39" spans="2:25" s="1347" customFormat="1" x14ac:dyDescent="0.2">
      <c r="T39" s="1346"/>
      <c r="U39" s="1346"/>
    </row>
    <row r="40" spans="2:25" s="1347" customFormat="1" x14ac:dyDescent="0.2">
      <c r="T40" s="1346"/>
      <c r="U40" s="1346"/>
    </row>
    <row r="41" spans="2:25" s="822" customFormat="1" x14ac:dyDescent="0.2">
      <c r="T41" s="920"/>
      <c r="U41" s="920"/>
    </row>
    <row r="42" spans="2:25" s="822" customFormat="1" x14ac:dyDescent="0.2">
      <c r="T42" s="920"/>
      <c r="U42" s="920"/>
    </row>
    <row r="43" spans="2:25" s="822" customFormat="1" x14ac:dyDescent="0.2">
      <c r="T43" s="920"/>
      <c r="U43" s="920"/>
    </row>
    <row r="44" spans="2:25" s="822" customFormat="1" x14ac:dyDescent="0.2">
      <c r="T44" s="920"/>
      <c r="U44" s="920"/>
    </row>
    <row r="45" spans="2:25" s="822" customFormat="1" x14ac:dyDescent="0.2">
      <c r="T45" s="920"/>
      <c r="U45" s="920"/>
    </row>
    <row r="46" spans="2:25" s="822" customFormat="1" x14ac:dyDescent="0.2">
      <c r="T46" s="920"/>
      <c r="U46" s="920"/>
    </row>
    <row r="47" spans="2:25" s="822" customFormat="1" x14ac:dyDescent="0.2">
      <c r="T47" s="920"/>
      <c r="U47" s="920"/>
    </row>
    <row r="48" spans="2:25" s="822" customFormat="1" x14ac:dyDescent="0.2">
      <c r="T48" s="920"/>
      <c r="U48" s="920"/>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8" t="s">
        <v>418</v>
      </c>
      <c r="C3" s="1498"/>
      <c r="D3" s="1498"/>
      <c r="E3" s="1498"/>
      <c r="F3" s="1498"/>
      <c r="G3" s="1498"/>
      <c r="H3" s="1498"/>
      <c r="I3" s="1498"/>
      <c r="J3" s="1498"/>
      <c r="K3" s="1498"/>
      <c r="L3" s="1498"/>
      <c r="M3" s="1498"/>
      <c r="N3" s="1498"/>
      <c r="O3" s="1498"/>
      <c r="P3" s="1498"/>
      <c r="Q3" s="1498"/>
      <c r="R3" s="1498"/>
      <c r="S3" s="1498"/>
      <c r="T3" s="1498"/>
      <c r="U3" s="1498"/>
      <c r="V3" s="1498"/>
      <c r="W3" s="1498"/>
      <c r="X3" s="1498"/>
      <c r="Y3" s="7"/>
    </row>
    <row r="4" spans="2:25" s="4" customFormat="1" ht="14.25" customHeight="1" x14ac:dyDescent="0.2">
      <c r="B4" s="1418" t="str">
        <f>porsaad!$B$6</f>
        <v>Situación a 30 de septiembre de 2024</v>
      </c>
      <c r="C4" s="1418"/>
      <c r="D4" s="1418"/>
      <c r="E4" s="1418"/>
      <c r="F4" s="1418"/>
      <c r="G4" s="1418"/>
      <c r="H4" s="1418"/>
      <c r="I4" s="1418"/>
      <c r="J4" s="1418"/>
      <c r="K4" s="1418"/>
      <c r="L4" s="1418"/>
      <c r="M4" s="1418"/>
      <c r="N4" s="1418"/>
      <c r="O4" s="1418"/>
      <c r="P4" s="1418"/>
      <c r="Q4" s="1418"/>
      <c r="R4" s="1418"/>
      <c r="S4" s="1418"/>
      <c r="T4" s="1418"/>
      <c r="U4" s="1418"/>
      <c r="V4" s="1418"/>
      <c r="W4" s="1418"/>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01" t="s">
        <v>52</v>
      </c>
      <c r="G6" s="1501"/>
      <c r="H6" s="1501"/>
      <c r="I6" s="1501"/>
      <c r="J6" s="1501"/>
      <c r="K6" s="1501"/>
      <c r="L6" s="1501"/>
      <c r="M6" s="1501"/>
      <c r="N6" s="1501"/>
      <c r="O6" s="1501"/>
      <c r="P6" s="1501"/>
      <c r="Q6" s="1501"/>
      <c r="R6" s="1501"/>
      <c r="S6" s="1501"/>
      <c r="T6" s="1501"/>
      <c r="U6" s="1501"/>
      <c r="V6" s="1501"/>
      <c r="W6" s="1501"/>
      <c r="X6" s="154"/>
      <c r="Y6" s="154"/>
    </row>
    <row r="7" spans="2:25" s="133" customFormat="1" ht="64.5" customHeight="1" x14ac:dyDescent="0.2">
      <c r="B7" s="1502" t="s">
        <v>12</v>
      </c>
      <c r="C7" s="155"/>
      <c r="D7" s="156" t="s">
        <v>53</v>
      </c>
      <c r="E7" s="155"/>
      <c r="F7" s="1503" t="s">
        <v>168</v>
      </c>
      <c r="G7" s="1503"/>
      <c r="H7" s="1503" t="s">
        <v>59</v>
      </c>
      <c r="I7" s="1503"/>
      <c r="J7" s="1503" t="s">
        <v>60</v>
      </c>
      <c r="K7" s="1503"/>
      <c r="L7" s="1503" t="s">
        <v>152</v>
      </c>
      <c r="M7" s="1503"/>
      <c r="N7" s="1503" t="s">
        <v>0</v>
      </c>
      <c r="O7" s="1503"/>
      <c r="P7" s="156"/>
      <c r="Q7" s="156" t="s">
        <v>62</v>
      </c>
    </row>
    <row r="8" spans="2:25" s="155" customFormat="1" ht="20.25" customHeight="1" x14ac:dyDescent="0.2">
      <c r="B8" s="1502"/>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'41bbenpreGII'!D10</f>
        <v>130886</v>
      </c>
      <c r="F10" s="164">
        <f>'41bbenpreGII'!F10+'41bbenpreGII'!H10+'41bbenpreGII'!J10+'41bbenpreGII'!L10+'41bbenpreGII'!N10</f>
        <v>151541</v>
      </c>
      <c r="G10" s="165">
        <f t="shared" ref="G10:G27" si="0">F10*100/$N10</f>
        <v>78.310096427131882</v>
      </c>
      <c r="H10" s="164">
        <f>'41bbenpreGII'!P10</f>
        <v>2412</v>
      </c>
      <c r="I10" s="165">
        <f t="shared" ref="I10:I27" si="1">H10*100/$N10</f>
        <v>1.2464214475438469</v>
      </c>
      <c r="J10" s="164">
        <f>'41bbenpreGII'!R10</f>
        <v>39557</v>
      </c>
      <c r="K10" s="165">
        <f t="shared" ref="K10:K27" si="2">J10*100/$N10</f>
        <v>20.441415091414573</v>
      </c>
      <c r="L10" s="164">
        <f>'41bbenpreGII'!T10</f>
        <v>4</v>
      </c>
      <c r="M10" s="165">
        <f t="shared" ref="M10:M27" si="3">L10*100/$N10</f>
        <v>2.0670339096912887E-3</v>
      </c>
      <c r="N10" s="164">
        <f>F10+H10+J10+L10</f>
        <v>193514</v>
      </c>
      <c r="O10" s="165">
        <f>G10+I10+K10+M10</f>
        <v>100</v>
      </c>
      <c r="P10" s="166"/>
      <c r="Q10" s="166">
        <f t="shared" ref="Q10:Q27" si="4">N10/D10</f>
        <v>1.4784927341350489</v>
      </c>
    </row>
    <row r="11" spans="2:25" s="162" customFormat="1" ht="18" customHeight="1" x14ac:dyDescent="0.2">
      <c r="B11" s="146" t="s">
        <v>7</v>
      </c>
      <c r="C11" s="159"/>
      <c r="D11" s="163">
        <f>'41bbenpreGII'!D11</f>
        <v>15709</v>
      </c>
      <c r="F11" s="164">
        <f>'41bbenpreGII'!F11+'41bbenpreGII'!H11+'41bbenpreGII'!J11+'41bbenpreGII'!L11+'41bbenpreGII'!N11</f>
        <v>7988</v>
      </c>
      <c r="G11" s="165">
        <f t="shared" si="0"/>
        <v>39.536725400910711</v>
      </c>
      <c r="H11" s="164">
        <f>'41bbenpreGII'!P11</f>
        <v>3911</v>
      </c>
      <c r="I11" s="165">
        <f t="shared" si="1"/>
        <v>19.35755295980994</v>
      </c>
      <c r="J11" s="164">
        <f>'41bbenpreGII'!R11</f>
        <v>8305</v>
      </c>
      <c r="K11" s="165">
        <f t="shared" si="2"/>
        <v>41.105721639279352</v>
      </c>
      <c r="L11" s="164">
        <f>'41bbenpreGII'!T11</f>
        <v>0</v>
      </c>
      <c r="M11" s="165">
        <f t="shared" si="3"/>
        <v>0</v>
      </c>
      <c r="N11" s="164">
        <f t="shared" ref="N11:O27" si="5">F11+H11+J11+L11</f>
        <v>20204</v>
      </c>
      <c r="O11" s="165">
        <f t="shared" si="5"/>
        <v>100</v>
      </c>
      <c r="P11" s="166"/>
      <c r="Q11" s="166">
        <f t="shared" si="4"/>
        <v>1.2861417022089248</v>
      </c>
    </row>
    <row r="12" spans="2:25" s="162" customFormat="1" ht="22.5" customHeight="1" x14ac:dyDescent="0.2">
      <c r="B12" s="146" t="s">
        <v>37</v>
      </c>
      <c r="C12" s="159"/>
      <c r="D12" s="163">
        <f>'41bbenpreGII'!D12</f>
        <v>10590</v>
      </c>
      <c r="F12" s="164">
        <f>'41bbenpreGII'!F12+'41bbenpreGII'!H12+'41bbenpreGII'!J12+'41bbenpreGII'!L12+'41bbenpreGII'!N12</f>
        <v>8828</v>
      </c>
      <c r="G12" s="165">
        <f t="shared" si="0"/>
        <v>59.891451831750338</v>
      </c>
      <c r="H12" s="164">
        <f>'41bbenpreGII'!P12</f>
        <v>1698</v>
      </c>
      <c r="I12" s="165">
        <f t="shared" si="1"/>
        <v>11.519674355495251</v>
      </c>
      <c r="J12" s="164">
        <f>'41bbenpreGII'!R12</f>
        <v>4211</v>
      </c>
      <c r="K12" s="165">
        <f t="shared" si="2"/>
        <v>28.568521031207599</v>
      </c>
      <c r="L12" s="164">
        <f>'41bbenpreGII'!T12</f>
        <v>3</v>
      </c>
      <c r="M12" s="165">
        <f t="shared" si="3"/>
        <v>2.0352781546811399E-2</v>
      </c>
      <c r="N12" s="164">
        <f t="shared" si="5"/>
        <v>14740</v>
      </c>
      <c r="O12" s="165">
        <f t="shared" si="5"/>
        <v>99.999999999999986</v>
      </c>
      <c r="P12" s="166"/>
      <c r="Q12" s="166">
        <f t="shared" si="4"/>
        <v>1.3918791312559018</v>
      </c>
    </row>
    <row r="13" spans="2:25" s="162" customFormat="1" ht="18" customHeight="1" x14ac:dyDescent="0.2">
      <c r="B13" s="146" t="s">
        <v>38</v>
      </c>
      <c r="C13" s="159"/>
      <c r="D13" s="163">
        <f>'41bbenpreGII'!D13</f>
        <v>10442</v>
      </c>
      <c r="F13" s="164">
        <f>'41bbenpreGII'!F13+'41bbenpreGII'!H13+'41bbenpreGII'!J13+'41bbenpreGII'!L13+'41bbenpreGII'!N13</f>
        <v>8838</v>
      </c>
      <c r="G13" s="165">
        <f t="shared" si="0"/>
        <v>51.303186857839435</v>
      </c>
      <c r="H13" s="164">
        <f>'41bbenpreGII'!P13</f>
        <v>356</v>
      </c>
      <c r="I13" s="165">
        <f t="shared" si="1"/>
        <v>2.0665234805828061</v>
      </c>
      <c r="J13" s="164">
        <f>'41bbenpreGII'!R13</f>
        <v>8033</v>
      </c>
      <c r="K13" s="165">
        <f t="shared" si="2"/>
        <v>46.630289661577756</v>
      </c>
      <c r="L13" s="164">
        <f>'41bbenpreGII'!T13</f>
        <v>0</v>
      </c>
      <c r="M13" s="165">
        <f t="shared" si="3"/>
        <v>0</v>
      </c>
      <c r="N13" s="164">
        <f t="shared" si="5"/>
        <v>17227</v>
      </c>
      <c r="O13" s="165">
        <f t="shared" si="5"/>
        <v>100</v>
      </c>
      <c r="P13" s="166"/>
      <c r="Q13" s="166">
        <f t="shared" si="4"/>
        <v>1.6497797356828194</v>
      </c>
    </row>
    <row r="14" spans="2:25" s="162" customFormat="1" ht="18" customHeight="1" x14ac:dyDescent="0.2">
      <c r="B14" s="146" t="s">
        <v>6</v>
      </c>
      <c r="C14" s="159"/>
      <c r="D14" s="163">
        <f>'41bbenpreGII'!D14</f>
        <v>15430</v>
      </c>
      <c r="F14" s="164">
        <f>'41bbenpreGII'!F14+'41bbenpreGII'!H14+'41bbenpreGII'!J14+'41bbenpreGII'!L14+'41bbenpreGII'!N14</f>
        <v>6940</v>
      </c>
      <c r="G14" s="165">
        <f t="shared" si="0"/>
        <v>36.441923965553457</v>
      </c>
      <c r="H14" s="164">
        <f>'41bbenpreGII'!P14</f>
        <v>4906</v>
      </c>
      <c r="I14" s="165">
        <f t="shared" si="1"/>
        <v>25.761394664986348</v>
      </c>
      <c r="J14" s="164">
        <f>'41bbenpreGII'!R14</f>
        <v>7198</v>
      </c>
      <c r="K14" s="165">
        <f t="shared" si="2"/>
        <v>37.796681369460195</v>
      </c>
      <c r="L14" s="164">
        <f>'41bbenpreGII'!T14</f>
        <v>0</v>
      </c>
      <c r="M14" s="165">
        <f t="shared" si="3"/>
        <v>0</v>
      </c>
      <c r="N14" s="164">
        <f t="shared" si="5"/>
        <v>19044</v>
      </c>
      <c r="O14" s="165">
        <f t="shared" si="5"/>
        <v>100</v>
      </c>
      <c r="P14" s="166"/>
      <c r="Q14" s="166">
        <f t="shared" si="4"/>
        <v>1.2342190537913156</v>
      </c>
    </row>
    <row r="15" spans="2:25" s="162" customFormat="1" ht="18" customHeight="1" x14ac:dyDescent="0.2">
      <c r="B15" s="146" t="s">
        <v>5</v>
      </c>
      <c r="C15" s="159"/>
      <c r="D15" s="163">
        <f>'41bbenpreGII'!D15</f>
        <v>7725</v>
      </c>
      <c r="F15" s="164">
        <f>'41bbenpreGII'!F15+'41bbenpreGII'!H15+'41bbenpreGII'!J15+'41bbenpreGII'!L15+'41bbenpreGII'!N15</f>
        <v>8934</v>
      </c>
      <c r="G15" s="165">
        <f t="shared" si="0"/>
        <v>70.663608320809928</v>
      </c>
      <c r="H15" s="164">
        <f>'41bbenpreGII'!P15</f>
        <v>101</v>
      </c>
      <c r="I15" s="165">
        <f t="shared" si="1"/>
        <v>0.79886102981887208</v>
      </c>
      <c r="J15" s="164">
        <f>'41bbenpreGII'!R15</f>
        <v>3608</v>
      </c>
      <c r="K15" s="165">
        <f t="shared" si="2"/>
        <v>28.537530649371192</v>
      </c>
      <c r="L15" s="164">
        <f>'41bbenpreGII'!T15</f>
        <v>0</v>
      </c>
      <c r="M15" s="165">
        <f t="shared" si="3"/>
        <v>0</v>
      </c>
      <c r="N15" s="164">
        <f t="shared" si="5"/>
        <v>12643</v>
      </c>
      <c r="O15" s="165">
        <f t="shared" si="5"/>
        <v>99.999999999999986</v>
      </c>
      <c r="P15" s="166"/>
      <c r="Q15" s="166">
        <f t="shared" si="4"/>
        <v>1.6366343042071196</v>
      </c>
    </row>
    <row r="16" spans="2:25" s="162" customFormat="1" ht="18" customHeight="1" x14ac:dyDescent="0.2">
      <c r="B16" s="146" t="s">
        <v>4</v>
      </c>
      <c r="C16" s="159"/>
      <c r="D16" s="163">
        <f>'41bbenpreGII'!D16</f>
        <v>41152</v>
      </c>
      <c r="F16" s="164">
        <f>'41bbenpreGII'!F16+'41bbenpreGII'!H16+'41bbenpreGII'!J16+'41bbenpreGII'!L16+'41bbenpreGII'!N16</f>
        <v>25864</v>
      </c>
      <c r="G16" s="165">
        <f t="shared" si="0"/>
        <v>45.467170607365738</v>
      </c>
      <c r="H16" s="164">
        <f>'41bbenpreGII'!P16</f>
        <v>16993</v>
      </c>
      <c r="I16" s="165">
        <f t="shared" si="1"/>
        <v>29.872549881339545</v>
      </c>
      <c r="J16" s="164">
        <f>'41bbenpreGII'!R16</f>
        <v>13148</v>
      </c>
      <c r="K16" s="165">
        <f t="shared" si="2"/>
        <v>23.113298760657468</v>
      </c>
      <c r="L16" s="164">
        <f>'41bbenpreGII'!T16</f>
        <v>880</v>
      </c>
      <c r="M16" s="165">
        <f t="shared" si="3"/>
        <v>1.5469807506372506</v>
      </c>
      <c r="N16" s="164">
        <f t="shared" si="5"/>
        <v>56885</v>
      </c>
      <c r="O16" s="165">
        <f t="shared" si="5"/>
        <v>100</v>
      </c>
      <c r="P16" s="166"/>
      <c r="Q16" s="166">
        <f t="shared" si="4"/>
        <v>1.3823143468118195</v>
      </c>
    </row>
    <row r="17" spans="2:25" s="162" customFormat="1" ht="18" customHeight="1" x14ac:dyDescent="0.2">
      <c r="B17" s="146" t="s">
        <v>40</v>
      </c>
      <c r="C17" s="159"/>
      <c r="D17" s="163">
        <f>'41bbenpreGII'!D17</f>
        <v>24670</v>
      </c>
      <c r="F17" s="164">
        <f>'41bbenpreGII'!F17+'41bbenpreGII'!H17+'41bbenpreGII'!J17+'41bbenpreGII'!L17+'41bbenpreGII'!N17</f>
        <v>21765</v>
      </c>
      <c r="G17" s="165">
        <f t="shared" si="0"/>
        <v>65.045874301425542</v>
      </c>
      <c r="H17" s="164">
        <f>'41bbenpreGII'!P17</f>
        <v>4147</v>
      </c>
      <c r="I17" s="165">
        <f t="shared" si="1"/>
        <v>12.393532769492843</v>
      </c>
      <c r="J17" s="164">
        <f>'41bbenpreGII'!R17</f>
        <v>7546</v>
      </c>
      <c r="K17" s="165">
        <f t="shared" si="2"/>
        <v>22.551627267565227</v>
      </c>
      <c r="L17" s="164">
        <f>'41bbenpreGII'!T17</f>
        <v>3</v>
      </c>
      <c r="M17" s="165">
        <f t="shared" si="3"/>
        <v>8.965661516392217E-3</v>
      </c>
      <c r="N17" s="164">
        <f t="shared" si="5"/>
        <v>33461</v>
      </c>
      <c r="O17" s="165">
        <f t="shared" si="5"/>
        <v>100</v>
      </c>
      <c r="P17" s="166"/>
      <c r="Q17" s="166">
        <f t="shared" si="4"/>
        <v>1.3563437373327929</v>
      </c>
    </row>
    <row r="18" spans="2:25" s="162" customFormat="1" ht="18" customHeight="1" x14ac:dyDescent="0.2">
      <c r="B18" s="146" t="s">
        <v>41</v>
      </c>
      <c r="C18" s="159"/>
      <c r="D18" s="163">
        <f>'41bbenpreGII'!D18</f>
        <v>88252</v>
      </c>
      <c r="F18" s="164">
        <f>'41bbenpreGII'!F18+'41bbenpreGII'!H18+'41bbenpreGII'!J18+'41bbenpreGII'!L18+'41bbenpreGII'!N18</f>
        <v>52433</v>
      </c>
      <c r="G18" s="165">
        <f t="shared" si="0"/>
        <v>47.424498693029186</v>
      </c>
      <c r="H18" s="164">
        <f>'41bbenpreGII'!P18</f>
        <v>11541</v>
      </c>
      <c r="I18" s="165">
        <f t="shared" si="1"/>
        <v>10.438581416593555</v>
      </c>
      <c r="J18" s="164">
        <f>'41bbenpreGII'!R18</f>
        <v>46570</v>
      </c>
      <c r="K18" s="165">
        <f t="shared" si="2"/>
        <v>42.121543763171459</v>
      </c>
      <c r="L18" s="164">
        <f>'41bbenpreGII'!T18</f>
        <v>17</v>
      </c>
      <c r="M18" s="165">
        <f t="shared" si="3"/>
        <v>1.5376127205795896E-2</v>
      </c>
      <c r="N18" s="164">
        <f t="shared" si="5"/>
        <v>110561</v>
      </c>
      <c r="O18" s="165">
        <f t="shared" si="5"/>
        <v>100</v>
      </c>
      <c r="P18" s="166"/>
      <c r="Q18" s="166">
        <f t="shared" si="4"/>
        <v>1.2527874722385894</v>
      </c>
    </row>
    <row r="19" spans="2:25" s="162" customFormat="1" ht="18" customHeight="1" x14ac:dyDescent="0.2">
      <c r="B19" s="146" t="s">
        <v>3</v>
      </c>
      <c r="C19" s="159"/>
      <c r="D19" s="163">
        <f>'41bbenpreGII'!D19</f>
        <v>59691</v>
      </c>
      <c r="F19" s="164">
        <f>'41bbenpreGII'!F19+'41bbenpreGII'!H19+'41bbenpreGII'!J19+'41bbenpreGII'!L19+'41bbenpreGII'!N19</f>
        <v>43473</v>
      </c>
      <c r="G19" s="165">
        <f t="shared" si="0"/>
        <v>47.854563867729297</v>
      </c>
      <c r="H19" s="164">
        <f>'41bbenpreGII'!P19</f>
        <v>8957</v>
      </c>
      <c r="I19" s="165">
        <f>H19*100/$N19</f>
        <v>9.8597595878649109</v>
      </c>
      <c r="J19" s="164">
        <f>'41bbenpreGII'!R19</f>
        <v>38104</v>
      </c>
      <c r="K19" s="165">
        <f>J19*100/$N19</f>
        <v>41.944432213464843</v>
      </c>
      <c r="L19" s="164">
        <f>'41bbenpreGII'!T19</f>
        <v>310</v>
      </c>
      <c r="M19" s="165">
        <f t="shared" si="3"/>
        <v>0.34124433094095374</v>
      </c>
      <c r="N19" s="164">
        <f t="shared" si="5"/>
        <v>90844</v>
      </c>
      <c r="O19" s="165">
        <f t="shared" si="5"/>
        <v>100</v>
      </c>
      <c r="P19" s="166"/>
      <c r="Q19" s="166">
        <f t="shared" si="4"/>
        <v>1.5219044747114305</v>
      </c>
    </row>
    <row r="20" spans="2:25" s="162" customFormat="1" ht="18" customHeight="1" x14ac:dyDescent="0.2">
      <c r="B20" s="146" t="s">
        <v>2</v>
      </c>
      <c r="C20" s="159"/>
      <c r="D20" s="163">
        <f>'41bbenpreGII'!D20</f>
        <v>12255</v>
      </c>
      <c r="F20" s="164">
        <f>'41bbenpreGII'!F20+'41bbenpreGII'!H20+'41bbenpreGII'!J20+'41bbenpreGII'!L20+'41bbenpreGII'!N20</f>
        <v>5562</v>
      </c>
      <c r="G20" s="165">
        <f t="shared" si="0"/>
        <v>37.823869432165928</v>
      </c>
      <c r="H20" s="164">
        <f>'41bbenpreGII'!P20</f>
        <v>6537</v>
      </c>
      <c r="I20" s="165">
        <f>H20*100/$N20</f>
        <v>44.454267256035365</v>
      </c>
      <c r="J20" s="164">
        <f>'41bbenpreGII'!R20</f>
        <v>2606</v>
      </c>
      <c r="K20" s="165">
        <f>J20*100/$N20</f>
        <v>17.721863311798707</v>
      </c>
      <c r="L20" s="164">
        <f>'41bbenpreGII'!T20</f>
        <v>0</v>
      </c>
      <c r="M20" s="165">
        <f t="shared" si="3"/>
        <v>0</v>
      </c>
      <c r="N20" s="164">
        <f t="shared" si="5"/>
        <v>14705</v>
      </c>
      <c r="O20" s="165">
        <f t="shared" si="5"/>
        <v>100</v>
      </c>
      <c r="P20" s="166"/>
      <c r="Q20" s="166">
        <f t="shared" si="4"/>
        <v>1.1999184006527948</v>
      </c>
    </row>
    <row r="21" spans="2:25" s="162" customFormat="1" ht="18" customHeight="1" x14ac:dyDescent="0.2">
      <c r="B21" s="146" t="s">
        <v>35</v>
      </c>
      <c r="C21" s="159"/>
      <c r="D21" s="163">
        <f>'41bbenpreGII'!D21</f>
        <v>26409</v>
      </c>
      <c r="F21" s="164">
        <f>'41bbenpreGII'!F21+'41bbenpreGII'!H21+'41bbenpreGII'!J21+'41bbenpreGII'!L21+'41bbenpreGII'!N21</f>
        <v>22719</v>
      </c>
      <c r="G21" s="165">
        <f t="shared" si="0"/>
        <v>64.983839135036177</v>
      </c>
      <c r="H21" s="164">
        <f>'41bbenpreGII'!P21</f>
        <v>5306</v>
      </c>
      <c r="I21" s="165">
        <f>H21*100/$N21</f>
        <v>15.176911415577358</v>
      </c>
      <c r="J21" s="164">
        <f>'41bbenpreGII'!R21</f>
        <v>6890</v>
      </c>
      <c r="K21" s="165">
        <f>J21*100/$N21</f>
        <v>19.707674265610251</v>
      </c>
      <c r="L21" s="164">
        <f>'41bbenpreGII'!T21</f>
        <v>46</v>
      </c>
      <c r="M21" s="165">
        <f t="shared" si="3"/>
        <v>0.13157518377620778</v>
      </c>
      <c r="N21" s="164">
        <f t="shared" si="5"/>
        <v>34961</v>
      </c>
      <c r="O21" s="165">
        <f t="shared" si="5"/>
        <v>99.999999999999986</v>
      </c>
      <c r="P21" s="166"/>
      <c r="Q21" s="166">
        <f t="shared" si="4"/>
        <v>1.3238289976901814</v>
      </c>
    </row>
    <row r="22" spans="2:25" s="162" customFormat="1" ht="21" customHeight="1" x14ac:dyDescent="0.2">
      <c r="B22" s="146" t="s">
        <v>42</v>
      </c>
      <c r="C22" s="159"/>
      <c r="D22" s="163">
        <f>'41bbenpreGII'!D22</f>
        <v>69755</v>
      </c>
      <c r="F22" s="164">
        <f>'41bbenpreGII'!F22+'41bbenpreGII'!H22+'41bbenpreGII'!J22+'41bbenpreGII'!L22+'41bbenpreGII'!N22</f>
        <v>68628</v>
      </c>
      <c r="G22" s="165">
        <f t="shared" si="0"/>
        <v>69.676633331641199</v>
      </c>
      <c r="H22" s="164">
        <f>'41bbenpreGII'!P22</f>
        <v>9937</v>
      </c>
      <c r="I22" s="165">
        <f>H22*100/$N22</f>
        <v>10.088836996801868</v>
      </c>
      <c r="J22" s="164">
        <f>'41bbenpreGII'!R22</f>
        <v>19914</v>
      </c>
      <c r="K22" s="165">
        <f>J22*100/$N22</f>
        <v>20.218285192141732</v>
      </c>
      <c r="L22" s="164">
        <f>'41bbenpreGII'!T22</f>
        <v>16</v>
      </c>
      <c r="M22" s="165">
        <f t="shared" si="3"/>
        <v>1.6244479415198743E-2</v>
      </c>
      <c r="N22" s="164">
        <f t="shared" si="5"/>
        <v>98495</v>
      </c>
      <c r="O22" s="165">
        <f t="shared" si="5"/>
        <v>100</v>
      </c>
      <c r="P22" s="166"/>
      <c r="Q22" s="166">
        <f t="shared" si="4"/>
        <v>1.4120134757365064</v>
      </c>
    </row>
    <row r="23" spans="2:25" s="162" customFormat="1" ht="18" customHeight="1" x14ac:dyDescent="0.2">
      <c r="B23" s="146" t="s">
        <v>43</v>
      </c>
      <c r="C23" s="159"/>
      <c r="D23" s="163">
        <f>'41bbenpreGII'!D23</f>
        <v>17280</v>
      </c>
      <c r="F23" s="164">
        <f>'41bbenpreGII'!F23+'41bbenpreGII'!H23+'41bbenpreGII'!J23+'41bbenpreGII'!L23+'41bbenpreGII'!N23</f>
        <v>11783</v>
      </c>
      <c r="G23" s="165">
        <f t="shared" si="0"/>
        <v>52.727435449948537</v>
      </c>
      <c r="H23" s="164">
        <f>'41bbenpreGII'!P23</f>
        <v>463</v>
      </c>
      <c r="I23" s="165">
        <f>H23*100/$N23</f>
        <v>2.0718664697722291</v>
      </c>
      <c r="J23" s="164">
        <f>'41bbenpreGII'!R23</f>
        <v>10101</v>
      </c>
      <c r="K23" s="165">
        <f>J23*100/$N23</f>
        <v>45.200698080279231</v>
      </c>
      <c r="L23" s="164">
        <f>'41bbenpreGII'!T23</f>
        <v>0</v>
      </c>
      <c r="M23" s="165">
        <f t="shared" si="3"/>
        <v>0</v>
      </c>
      <c r="N23" s="164">
        <f t="shared" si="5"/>
        <v>22347</v>
      </c>
      <c r="O23" s="165">
        <f t="shared" si="5"/>
        <v>100</v>
      </c>
      <c r="P23" s="166"/>
      <c r="Q23" s="166">
        <f t="shared" si="4"/>
        <v>1.2932291666666667</v>
      </c>
    </row>
    <row r="24" spans="2:25" s="162" customFormat="1" ht="22.5" customHeight="1" x14ac:dyDescent="0.2">
      <c r="B24" s="146" t="s">
        <v>44</v>
      </c>
      <c r="C24" s="159"/>
      <c r="D24" s="163">
        <f>'41bbenpreGII'!D24</f>
        <v>6220</v>
      </c>
      <c r="F24" s="164">
        <f>'41bbenpreGII'!F24+'41bbenpreGII'!H24+'41bbenpreGII'!J24+'41bbenpreGII'!L24+'41bbenpreGII'!N24</f>
        <v>3795</v>
      </c>
      <c r="G24" s="167">
        <f t="shared" si="0"/>
        <v>46.162267364067631</v>
      </c>
      <c r="H24" s="164">
        <f>'41bbenpreGII'!P24</f>
        <v>1327</v>
      </c>
      <c r="I24" s="165">
        <f t="shared" si="1"/>
        <v>16.14158861452378</v>
      </c>
      <c r="J24" s="164">
        <f>'41bbenpreGII'!R24</f>
        <v>3082</v>
      </c>
      <c r="K24" s="165">
        <f t="shared" si="2"/>
        <v>37.489356525970074</v>
      </c>
      <c r="L24" s="164">
        <f>'41bbenpreGII'!T24</f>
        <v>17</v>
      </c>
      <c r="M24" s="165">
        <f t="shared" si="3"/>
        <v>0.20678749543851113</v>
      </c>
      <c r="N24" s="163">
        <f t="shared" si="5"/>
        <v>8221</v>
      </c>
      <c r="O24" s="165">
        <f t="shared" si="5"/>
        <v>100</v>
      </c>
      <c r="P24" s="166"/>
      <c r="Q24" s="166">
        <f t="shared" si="4"/>
        <v>1.3217041800643088</v>
      </c>
    </row>
    <row r="25" spans="2:25" s="162" customFormat="1" ht="18" customHeight="1" x14ac:dyDescent="0.2">
      <c r="B25" s="146" t="s">
        <v>45</v>
      </c>
      <c r="C25" s="159"/>
      <c r="D25" s="163">
        <f>'41bbenpreGII'!D25</f>
        <v>23565</v>
      </c>
      <c r="F25" s="164">
        <f>'41bbenpreGII'!F25+'41bbenpreGII'!H25+'41bbenpreGII'!J25+'41bbenpreGII'!L25+'41bbenpreGII'!N25</f>
        <v>18809</v>
      </c>
      <c r="G25" s="167">
        <f t="shared" si="0"/>
        <v>54.637618010167031</v>
      </c>
      <c r="H25" s="164">
        <f>'41bbenpreGII'!P25</f>
        <v>663</v>
      </c>
      <c r="I25" s="165">
        <f t="shared" si="1"/>
        <v>1.9259259259259258</v>
      </c>
      <c r="J25" s="164">
        <f>'41bbenpreGII'!R25</f>
        <v>12405</v>
      </c>
      <c r="K25" s="165">
        <f t="shared" si="2"/>
        <v>36.034858387799567</v>
      </c>
      <c r="L25" s="164">
        <f>'41bbenpreGII'!T25</f>
        <v>2548</v>
      </c>
      <c r="M25" s="165">
        <f t="shared" si="3"/>
        <v>7.40159767610748</v>
      </c>
      <c r="N25" s="163">
        <f t="shared" si="5"/>
        <v>34425</v>
      </c>
      <c r="O25" s="165">
        <f t="shared" si="5"/>
        <v>100</v>
      </c>
      <c r="P25" s="166"/>
      <c r="Q25" s="166">
        <f t="shared" si="4"/>
        <v>1.4608529598981541</v>
      </c>
    </row>
    <row r="26" spans="2:25" s="162" customFormat="1" ht="18" customHeight="1" x14ac:dyDescent="0.2">
      <c r="B26" s="146" t="s">
        <v>46</v>
      </c>
      <c r="C26" s="159"/>
      <c r="D26" s="163">
        <f>'41bbenpreGII'!D26</f>
        <v>4036</v>
      </c>
      <c r="F26" s="164">
        <f>'41bbenpreGII'!F26+'41bbenpreGII'!H26+'41bbenpreGII'!J26+'41bbenpreGII'!L26+'41bbenpreGII'!N26</f>
        <v>5106</v>
      </c>
      <c r="G26" s="167">
        <f t="shared" si="0"/>
        <v>80.536277602523654</v>
      </c>
      <c r="H26" s="164">
        <f>'41bbenpreGII'!P26</f>
        <v>529</v>
      </c>
      <c r="I26" s="165">
        <f t="shared" si="1"/>
        <v>8.3438485804416409</v>
      </c>
      <c r="J26" s="164">
        <f>'41bbenpreGII'!R26</f>
        <v>705</v>
      </c>
      <c r="K26" s="165">
        <f t="shared" si="2"/>
        <v>11.1198738170347</v>
      </c>
      <c r="L26" s="164">
        <f>'41bbenpreGII'!T26</f>
        <v>0</v>
      </c>
      <c r="M26" s="165">
        <f t="shared" si="3"/>
        <v>0</v>
      </c>
      <c r="N26" s="163">
        <f t="shared" si="5"/>
        <v>6340</v>
      </c>
      <c r="O26" s="165">
        <f t="shared" si="5"/>
        <v>100</v>
      </c>
      <c r="P26" s="166"/>
      <c r="Q26" s="166">
        <f t="shared" si="4"/>
        <v>1.5708622398414271</v>
      </c>
    </row>
    <row r="27" spans="2:25" s="162" customFormat="1" ht="18" customHeight="1" x14ac:dyDescent="0.2">
      <c r="B27" s="146" t="s">
        <v>1</v>
      </c>
      <c r="C27" s="159"/>
      <c r="D27" s="163">
        <f>'41bbenpreGII'!D27</f>
        <v>1323</v>
      </c>
      <c r="F27" s="164">
        <f>'41bbenpreGII'!F27+'41bbenpreGII'!H27+'41bbenpreGII'!J27+'41bbenpreGII'!L27+'41bbenpreGII'!N27</f>
        <v>1082</v>
      </c>
      <c r="G27" s="167">
        <f t="shared" si="0"/>
        <v>60.992108229988723</v>
      </c>
      <c r="H27" s="164">
        <f>'41bbenpreGII'!P27</f>
        <v>3</v>
      </c>
      <c r="I27" s="165">
        <f t="shared" si="1"/>
        <v>0.16910935738444194</v>
      </c>
      <c r="J27" s="164">
        <f>'41bbenpreGII'!R27</f>
        <v>689</v>
      </c>
      <c r="K27" s="165">
        <f t="shared" si="2"/>
        <v>38.838782412626834</v>
      </c>
      <c r="L27" s="164">
        <f>'41bbenpreGII'!T27</f>
        <v>0</v>
      </c>
      <c r="M27" s="165">
        <f t="shared" si="3"/>
        <v>0</v>
      </c>
      <c r="N27" s="164">
        <f t="shared" si="5"/>
        <v>1774</v>
      </c>
      <c r="O27" s="165">
        <f t="shared" si="5"/>
        <v>100</v>
      </c>
      <c r="P27" s="166"/>
      <c r="Q27" s="166">
        <f t="shared" si="4"/>
        <v>1.3408919123204837</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565390</v>
      </c>
      <c r="E30" s="174"/>
      <c r="F30" s="147">
        <f>SUM(F10:F27)</f>
        <v>474088</v>
      </c>
      <c r="G30" s="175">
        <f>F30*100/$N30</f>
        <v>59.981452217952885</v>
      </c>
      <c r="H30" s="147">
        <f>SUM(H10:H27)</f>
        <v>79787</v>
      </c>
      <c r="I30" s="175">
        <f>H30*100/$N30</f>
        <v>10.094624053158499</v>
      </c>
      <c r="J30" s="147">
        <f>SUM(J10:J27)</f>
        <v>232672</v>
      </c>
      <c r="K30" s="175">
        <f>J30*100/$N30</f>
        <v>29.43758215870373</v>
      </c>
      <c r="L30" s="147">
        <f>SUM(L10:L28)</f>
        <v>3844</v>
      </c>
      <c r="M30" s="175">
        <f>L30*100/$N30</f>
        <v>0.48634157018488317</v>
      </c>
      <c r="N30" s="147">
        <f>F30+H30+J30+L30</f>
        <v>790391</v>
      </c>
      <c r="O30" s="175">
        <f>G30+I30+K30+M30</f>
        <v>100</v>
      </c>
      <c r="P30" s="176"/>
      <c r="Q30" s="176">
        <f>(N30/D30)</f>
        <v>1.3979571623127398</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B1" s="613" t="s">
        <v>48</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84" t="s">
        <v>417</v>
      </c>
      <c r="C3" s="1484"/>
      <c r="D3" s="1484"/>
      <c r="E3" s="1484"/>
      <c r="F3" s="1484"/>
      <c r="G3" s="1484"/>
      <c r="H3" s="1484"/>
      <c r="I3" s="1484"/>
      <c r="J3" s="1484"/>
      <c r="K3" s="1484"/>
      <c r="L3" s="1484"/>
      <c r="M3" s="1484"/>
      <c r="N3" s="1484"/>
      <c r="O3" s="1484"/>
      <c r="P3" s="1484"/>
      <c r="Q3" s="1484"/>
      <c r="R3" s="1484"/>
      <c r="S3" s="1484"/>
      <c r="T3" s="1484"/>
      <c r="U3" s="1484"/>
      <c r="V3" s="1484"/>
      <c r="W3" s="1484"/>
      <c r="X3" s="1484"/>
      <c r="Y3" s="823"/>
    </row>
    <row r="4" spans="2:30" s="621" customFormat="1" ht="14.25" customHeight="1" x14ac:dyDescent="0.2">
      <c r="B4" s="1418" t="str">
        <f>porsaad!$B$6</f>
        <v>Situación a 30 de septiembre de 2024</v>
      </c>
      <c r="C4" s="1418"/>
      <c r="D4" s="1418"/>
      <c r="E4" s="1418"/>
      <c r="F4" s="1418"/>
      <c r="G4" s="1418"/>
      <c r="H4" s="1418"/>
      <c r="I4" s="1418"/>
      <c r="J4" s="1418"/>
      <c r="K4" s="1418"/>
      <c r="L4" s="1418"/>
      <c r="M4" s="1418"/>
      <c r="N4" s="1418"/>
      <c r="O4" s="1418"/>
      <c r="P4" s="1418"/>
      <c r="Q4" s="1418"/>
      <c r="R4" s="1418"/>
      <c r="S4" s="1418"/>
      <c r="T4" s="1418"/>
      <c r="U4" s="1418"/>
      <c r="V4" s="1418"/>
      <c r="W4" s="1418"/>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5" t="s">
        <v>52</v>
      </c>
      <c r="G6" s="1536"/>
      <c r="H6" s="1536"/>
      <c r="I6" s="1536"/>
      <c r="J6" s="1536"/>
      <c r="K6" s="1536"/>
      <c r="L6" s="1536"/>
      <c r="M6" s="1536"/>
      <c r="N6" s="1536"/>
      <c r="O6" s="1536"/>
      <c r="P6" s="1536"/>
      <c r="Q6" s="1536"/>
      <c r="R6" s="1536"/>
      <c r="S6" s="1536"/>
      <c r="T6" s="1536"/>
      <c r="U6" s="1536"/>
      <c r="V6" s="1536"/>
      <c r="W6" s="1537"/>
      <c r="X6" s="827"/>
      <c r="Y6" s="828"/>
    </row>
    <row r="7" spans="2:30" s="621" customFormat="1" ht="64.5" customHeight="1" x14ac:dyDescent="0.2">
      <c r="B7" s="1492" t="s">
        <v>12</v>
      </c>
      <c r="C7" s="625"/>
      <c r="D7" s="873" t="s">
        <v>250</v>
      </c>
      <c r="E7" s="625"/>
      <c r="F7" s="1538" t="s">
        <v>54</v>
      </c>
      <c r="G7" s="1539"/>
      <c r="H7" s="1540" t="s">
        <v>55</v>
      </c>
      <c r="I7" s="1541"/>
      <c r="J7" s="1542" t="s">
        <v>56</v>
      </c>
      <c r="K7" s="1543"/>
      <c r="L7" s="1542" t="s">
        <v>57</v>
      </c>
      <c r="M7" s="1544"/>
      <c r="N7" s="1543" t="s">
        <v>58</v>
      </c>
      <c r="O7" s="1543"/>
      <c r="P7" s="1542" t="s">
        <v>59</v>
      </c>
      <c r="Q7" s="1544"/>
      <c r="R7" s="1540" t="s">
        <v>60</v>
      </c>
      <c r="S7" s="1541"/>
      <c r="T7" s="1542" t="s">
        <v>61</v>
      </c>
      <c r="U7" s="1544"/>
      <c r="V7" s="1542" t="s">
        <v>0</v>
      </c>
      <c r="W7" s="1545"/>
      <c r="X7" s="627"/>
      <c r="Y7" s="857" t="s">
        <v>482</v>
      </c>
      <c r="AD7" s="829"/>
    </row>
    <row r="8" spans="2:30" s="626" customFormat="1" ht="20.25" customHeight="1" x14ac:dyDescent="0.2">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81666</v>
      </c>
      <c r="E10" s="633"/>
      <c r="F10" s="675">
        <v>579</v>
      </c>
      <c r="G10" s="676">
        <v>4.012173471975653</v>
      </c>
      <c r="H10" s="675">
        <v>50196</v>
      </c>
      <c r="I10" s="676">
        <v>61.699213796601569</v>
      </c>
      <c r="J10" s="675">
        <v>56023</v>
      </c>
      <c r="K10" s="676">
        <v>18.062389043875221</v>
      </c>
      <c r="L10" s="675">
        <v>581</v>
      </c>
      <c r="M10" s="676">
        <v>0.90540197818919599</v>
      </c>
      <c r="N10" s="675">
        <v>92</v>
      </c>
      <c r="O10" s="676">
        <v>0.39817397920365205</v>
      </c>
      <c r="P10" s="675">
        <v>114</v>
      </c>
      <c r="Q10" s="676">
        <v>2.5361399949277198E-3</v>
      </c>
      <c r="R10" s="675">
        <v>19189</v>
      </c>
      <c r="S10" s="676">
        <v>14.920111590159777</v>
      </c>
      <c r="T10" s="675">
        <v>0</v>
      </c>
      <c r="U10" s="676">
        <v>0</v>
      </c>
      <c r="V10" s="833">
        <f>F10+H10+J10+L10+N10+P10+R10+T10</f>
        <v>126774</v>
      </c>
      <c r="W10" s="676">
        <f t="shared" ref="V10:W27" si="0">G10+I10+K10+M10+O10+Q10+S10+U10</f>
        <v>99.999999999999986</v>
      </c>
      <c r="X10" s="678"/>
      <c r="Y10" s="834">
        <f t="shared" ref="Y10:Y27" si="1">V10/D10</f>
        <v>1.5523473661009477</v>
      </c>
    </row>
    <row r="11" spans="2:30" s="633" customFormat="1" ht="18" customHeight="1" x14ac:dyDescent="0.2">
      <c r="B11" s="682" t="s">
        <v>7</v>
      </c>
      <c r="D11" s="835">
        <v>15212</v>
      </c>
      <c r="F11" s="683">
        <v>1039</v>
      </c>
      <c r="G11" s="684">
        <v>9.5502617241747672</v>
      </c>
      <c r="H11" s="683">
        <v>4725</v>
      </c>
      <c r="I11" s="684">
        <v>13.652387565431043</v>
      </c>
      <c r="J11" s="683">
        <v>3155</v>
      </c>
      <c r="K11" s="684">
        <v>21.664352099134707</v>
      </c>
      <c r="L11" s="683">
        <v>632</v>
      </c>
      <c r="M11" s="684">
        <v>5.0849268240572592</v>
      </c>
      <c r="N11" s="683">
        <v>102</v>
      </c>
      <c r="O11" s="684">
        <v>1.6023929067407328</v>
      </c>
      <c r="P11" s="683">
        <v>1685</v>
      </c>
      <c r="Q11" s="684">
        <v>2.4676850763807288</v>
      </c>
      <c r="R11" s="683">
        <v>9211</v>
      </c>
      <c r="S11" s="684">
        <v>45.977993804080761</v>
      </c>
      <c r="T11" s="683">
        <v>0</v>
      </c>
      <c r="U11" s="684">
        <v>0</v>
      </c>
      <c r="V11" s="836">
        <f t="shared" si="0"/>
        <v>20549</v>
      </c>
      <c r="W11" s="684">
        <f t="shared" si="0"/>
        <v>100</v>
      </c>
      <c r="X11" s="678"/>
      <c r="Y11" s="837">
        <f t="shared" si="1"/>
        <v>1.350841440967657</v>
      </c>
    </row>
    <row r="12" spans="2:30" s="633" customFormat="1" ht="22.5" customHeight="1" x14ac:dyDescent="0.2">
      <c r="B12" s="682" t="s">
        <v>37</v>
      </c>
      <c r="D12" s="835">
        <v>13262</v>
      </c>
      <c r="F12" s="685">
        <v>2544</v>
      </c>
      <c r="G12" s="684">
        <v>22.562277580071175</v>
      </c>
      <c r="H12" s="685">
        <v>3107</v>
      </c>
      <c r="I12" s="684">
        <v>8.1748856126080334</v>
      </c>
      <c r="J12" s="685">
        <v>4437</v>
      </c>
      <c r="K12" s="684">
        <v>24.789018810371125</v>
      </c>
      <c r="L12" s="685">
        <v>789</v>
      </c>
      <c r="M12" s="684">
        <v>8.8764616166751402</v>
      </c>
      <c r="N12" s="685">
        <v>69</v>
      </c>
      <c r="O12" s="684">
        <v>1.4234875444839858</v>
      </c>
      <c r="P12" s="685">
        <v>1419</v>
      </c>
      <c r="Q12" s="684">
        <v>5.2567361464158617</v>
      </c>
      <c r="R12" s="685">
        <v>4801</v>
      </c>
      <c r="S12" s="684">
        <v>28.917132689374682</v>
      </c>
      <c r="T12" s="685">
        <v>9</v>
      </c>
      <c r="U12" s="684">
        <v>0</v>
      </c>
      <c r="V12" s="836">
        <f t="shared" si="0"/>
        <v>17175</v>
      </c>
      <c r="W12" s="684">
        <f t="shared" si="0"/>
        <v>100.00000000000001</v>
      </c>
      <c r="X12" s="678"/>
      <c r="Y12" s="837">
        <f t="shared" si="1"/>
        <v>1.2950535364198461</v>
      </c>
    </row>
    <row r="13" spans="2:30" s="633" customFormat="1" ht="18" customHeight="1" x14ac:dyDescent="0.2">
      <c r="B13" s="682" t="s">
        <v>38</v>
      </c>
      <c r="D13" s="835">
        <v>13108</v>
      </c>
      <c r="F13" s="683">
        <v>3077</v>
      </c>
      <c r="G13" s="684">
        <v>21.067835441777071</v>
      </c>
      <c r="H13" s="683">
        <v>8364</v>
      </c>
      <c r="I13" s="684">
        <v>23.637812531128599</v>
      </c>
      <c r="J13" s="683">
        <v>792</v>
      </c>
      <c r="K13" s="684">
        <v>3.117840422352824</v>
      </c>
      <c r="L13" s="683">
        <v>192</v>
      </c>
      <c r="M13" s="684">
        <v>1.8926187867317461</v>
      </c>
      <c r="N13" s="683">
        <v>5</v>
      </c>
      <c r="O13" s="684">
        <v>0.28887339376431914</v>
      </c>
      <c r="P13" s="683">
        <v>40</v>
      </c>
      <c r="Q13" s="684">
        <v>0.29883454527343362</v>
      </c>
      <c r="R13" s="683">
        <v>11257</v>
      </c>
      <c r="S13" s="684">
        <v>49.696184878972012</v>
      </c>
      <c r="T13" s="683">
        <v>0</v>
      </c>
      <c r="U13" s="684">
        <v>0</v>
      </c>
      <c r="V13" s="836">
        <f t="shared" si="0"/>
        <v>23727</v>
      </c>
      <c r="W13" s="684">
        <f t="shared" si="0"/>
        <v>100</v>
      </c>
      <c r="X13" s="678"/>
      <c r="Y13" s="837">
        <f t="shared" si="1"/>
        <v>1.8101159597192553</v>
      </c>
    </row>
    <row r="14" spans="2:30" s="633" customFormat="1" ht="18" customHeight="1" x14ac:dyDescent="0.2">
      <c r="B14" s="682" t="s">
        <v>6</v>
      </c>
      <c r="D14" s="835">
        <v>13684</v>
      </c>
      <c r="F14" s="683">
        <v>1028</v>
      </c>
      <c r="G14" s="684">
        <v>1.1223131063344112</v>
      </c>
      <c r="H14" s="683">
        <v>1277</v>
      </c>
      <c r="I14" s="684">
        <v>5.0218755944455014</v>
      </c>
      <c r="J14" s="683">
        <v>712</v>
      </c>
      <c r="K14" s="684">
        <v>0</v>
      </c>
      <c r="L14" s="683">
        <v>2400</v>
      </c>
      <c r="M14" s="684">
        <v>29.922008750237779</v>
      </c>
      <c r="N14" s="683">
        <v>84</v>
      </c>
      <c r="O14" s="684">
        <v>2.4538710291040515</v>
      </c>
      <c r="P14" s="683">
        <v>5928</v>
      </c>
      <c r="Q14" s="684">
        <v>21.742438653224273</v>
      </c>
      <c r="R14" s="683">
        <v>5525</v>
      </c>
      <c r="S14" s="684">
        <v>39.737492866653987</v>
      </c>
      <c r="T14" s="683">
        <v>0</v>
      </c>
      <c r="U14" s="684">
        <v>0</v>
      </c>
      <c r="V14" s="836">
        <f t="shared" si="0"/>
        <v>16954</v>
      </c>
      <c r="W14" s="684">
        <f t="shared" si="0"/>
        <v>100</v>
      </c>
      <c r="X14" s="678"/>
      <c r="Y14" s="837">
        <f t="shared" si="1"/>
        <v>1.2389652148494592</v>
      </c>
    </row>
    <row r="15" spans="2:30" s="633" customFormat="1" ht="18" customHeight="1" x14ac:dyDescent="0.2">
      <c r="B15" s="682" t="s">
        <v>5</v>
      </c>
      <c r="D15" s="835">
        <v>4909</v>
      </c>
      <c r="F15" s="685">
        <v>761</v>
      </c>
      <c r="G15" s="684">
        <v>0</v>
      </c>
      <c r="H15" s="685">
        <v>1691</v>
      </c>
      <c r="I15" s="684">
        <v>19.530493707647629</v>
      </c>
      <c r="J15" s="685">
        <v>442</v>
      </c>
      <c r="K15" s="684">
        <v>7.5750242013552755</v>
      </c>
      <c r="L15" s="685">
        <v>622</v>
      </c>
      <c r="M15" s="684">
        <v>11.302032913843176</v>
      </c>
      <c r="N15" s="685">
        <v>48</v>
      </c>
      <c r="O15" s="684">
        <v>2.1539206195546949</v>
      </c>
      <c r="P15" s="685">
        <v>0</v>
      </c>
      <c r="Q15" s="684">
        <v>0</v>
      </c>
      <c r="R15" s="685">
        <v>3361</v>
      </c>
      <c r="S15" s="684">
        <v>59.438528557599227</v>
      </c>
      <c r="T15" s="685">
        <v>0</v>
      </c>
      <c r="U15" s="684">
        <v>0</v>
      </c>
      <c r="V15" s="836">
        <f t="shared" si="0"/>
        <v>6925</v>
      </c>
      <c r="W15" s="684">
        <f t="shared" si="0"/>
        <v>100</v>
      </c>
      <c r="X15" s="678"/>
      <c r="Y15" s="837">
        <f t="shared" si="1"/>
        <v>1.410674271745773</v>
      </c>
    </row>
    <row r="16" spans="2:30" s="744" customFormat="1" ht="18" customHeight="1" x14ac:dyDescent="0.2">
      <c r="B16" s="838" t="s">
        <v>4</v>
      </c>
      <c r="D16" s="839">
        <v>49108</v>
      </c>
      <c r="E16" s="822"/>
      <c r="F16" s="840">
        <v>3614</v>
      </c>
      <c r="G16" s="841">
        <v>7.7071171283070425</v>
      </c>
      <c r="H16" s="840">
        <v>15469</v>
      </c>
      <c r="I16" s="841">
        <v>15.824121227176748</v>
      </c>
      <c r="J16" s="840">
        <v>10582</v>
      </c>
      <c r="K16" s="841">
        <v>26.553637229329691</v>
      </c>
      <c r="L16" s="840">
        <v>3617</v>
      </c>
      <c r="M16" s="841">
        <v>6.8666418250320875</v>
      </c>
      <c r="N16" s="840">
        <v>6</v>
      </c>
      <c r="O16" s="841">
        <v>1.1427151906595454</v>
      </c>
      <c r="P16" s="840">
        <v>20311</v>
      </c>
      <c r="Q16" s="841">
        <v>25.539270483997846</v>
      </c>
      <c r="R16" s="840">
        <v>13219</v>
      </c>
      <c r="S16" s="841">
        <v>15.629528422970232</v>
      </c>
      <c r="T16" s="840">
        <v>1101</v>
      </c>
      <c r="U16" s="841">
        <v>0.73696849252680829</v>
      </c>
      <c r="V16" s="842">
        <f t="shared" si="0"/>
        <v>67919</v>
      </c>
      <c r="W16" s="841">
        <f t="shared" si="0"/>
        <v>100</v>
      </c>
      <c r="X16" s="843"/>
      <c r="Y16" s="837">
        <f t="shared" si="1"/>
        <v>1.3830536776085363</v>
      </c>
    </row>
    <row r="17" spans="2:25" s="744" customFormat="1" ht="18" customHeight="1" x14ac:dyDescent="0.2">
      <c r="B17" s="838" t="s">
        <v>40</v>
      </c>
      <c r="D17" s="839">
        <v>27713</v>
      </c>
      <c r="E17" s="822"/>
      <c r="F17" s="840">
        <v>4142</v>
      </c>
      <c r="G17" s="841">
        <v>13.305587605076644</v>
      </c>
      <c r="H17" s="840">
        <v>16189</v>
      </c>
      <c r="I17" s="841">
        <v>29.339047305093128</v>
      </c>
      <c r="J17" s="840">
        <v>8186</v>
      </c>
      <c r="K17" s="841">
        <v>36.084555793637712</v>
      </c>
      <c r="L17" s="840">
        <v>998</v>
      </c>
      <c r="M17" s="841">
        <v>3.7127080929619254</v>
      </c>
      <c r="N17" s="840">
        <v>1512</v>
      </c>
      <c r="O17" s="841">
        <v>5.6576561727377612</v>
      </c>
      <c r="P17" s="840">
        <v>3164</v>
      </c>
      <c r="Q17" s="841">
        <v>8.2330641173561894</v>
      </c>
      <c r="R17" s="840">
        <v>3082</v>
      </c>
      <c r="S17" s="841">
        <v>3.6302950387341353</v>
      </c>
      <c r="T17" s="840">
        <v>2</v>
      </c>
      <c r="U17" s="841">
        <v>3.708587440250536E-2</v>
      </c>
      <c r="V17" s="842">
        <f t="shared" si="0"/>
        <v>37275</v>
      </c>
      <c r="W17" s="841">
        <f t="shared" si="0"/>
        <v>100</v>
      </c>
      <c r="X17" s="843"/>
      <c r="Y17" s="837">
        <f t="shared" si="1"/>
        <v>1.3450366254104571</v>
      </c>
    </row>
    <row r="18" spans="2:25" s="744" customFormat="1" ht="18" customHeight="1" x14ac:dyDescent="0.2">
      <c r="B18" s="838" t="s">
        <v>41</v>
      </c>
      <c r="D18" s="839">
        <v>88445</v>
      </c>
      <c r="E18" s="822"/>
      <c r="F18" s="840">
        <v>2</v>
      </c>
      <c r="G18" s="841">
        <v>0.11792867955081494</v>
      </c>
      <c r="H18" s="840">
        <v>18187</v>
      </c>
      <c r="I18" s="841">
        <v>17.203506178054706</v>
      </c>
      <c r="J18" s="840">
        <v>14812</v>
      </c>
      <c r="K18" s="841">
        <v>23.951842855634176</v>
      </c>
      <c r="L18" s="840">
        <v>3232</v>
      </c>
      <c r="M18" s="841">
        <v>4.6309008343014044</v>
      </c>
      <c r="N18" s="840">
        <v>3156</v>
      </c>
      <c r="O18" s="841">
        <v>4.7998732706727214</v>
      </c>
      <c r="P18" s="840">
        <v>5948</v>
      </c>
      <c r="Q18" s="841">
        <v>6.3575879184707995</v>
      </c>
      <c r="R18" s="840">
        <v>61361</v>
      </c>
      <c r="S18" s="841">
        <v>42.934840004224313</v>
      </c>
      <c r="T18" s="840">
        <v>6</v>
      </c>
      <c r="U18" s="841">
        <v>3.5202590910691028E-3</v>
      </c>
      <c r="V18" s="842">
        <f t="shared" si="0"/>
        <v>106704</v>
      </c>
      <c r="W18" s="841">
        <f t="shared" si="0"/>
        <v>100.00000000000001</v>
      </c>
      <c r="X18" s="843"/>
      <c r="Y18" s="837">
        <f t="shared" si="1"/>
        <v>1.2064446831364124</v>
      </c>
    </row>
    <row r="19" spans="2:25" s="744" customFormat="1" ht="18" customHeight="1" x14ac:dyDescent="0.2">
      <c r="B19" s="838" t="s">
        <v>3</v>
      </c>
      <c r="D19" s="839">
        <v>53593</v>
      </c>
      <c r="E19" s="822"/>
      <c r="F19" s="840">
        <v>1275</v>
      </c>
      <c r="G19" s="841">
        <v>2.6363906960921888</v>
      </c>
      <c r="H19" s="840">
        <v>32435</v>
      </c>
      <c r="I19" s="841">
        <v>2.1814006888633752</v>
      </c>
      <c r="J19" s="840">
        <v>2850</v>
      </c>
      <c r="K19" s="841">
        <v>0.29340477101671131</v>
      </c>
      <c r="L19" s="840">
        <v>2196</v>
      </c>
      <c r="M19" s="841">
        <v>6.7525619764425731</v>
      </c>
      <c r="N19" s="840">
        <v>929</v>
      </c>
      <c r="O19" s="841">
        <v>4.8262958710719905</v>
      </c>
      <c r="P19" s="840">
        <v>7342</v>
      </c>
      <c r="Q19" s="841">
        <v>19.628353956712164</v>
      </c>
      <c r="R19" s="840">
        <v>35920</v>
      </c>
      <c r="S19" s="841">
        <v>63.673087553684567</v>
      </c>
      <c r="T19" s="840">
        <v>129</v>
      </c>
      <c r="U19" s="841">
        <v>8.5044861164264157E-3</v>
      </c>
      <c r="V19" s="842">
        <f t="shared" si="0"/>
        <v>83076</v>
      </c>
      <c r="W19" s="841">
        <f t="shared" si="0"/>
        <v>99.999999999999986</v>
      </c>
      <c r="X19" s="843"/>
      <c r="Y19" s="837">
        <f t="shared" si="1"/>
        <v>1.5501278151997462</v>
      </c>
    </row>
    <row r="20" spans="2:25" s="633" customFormat="1" ht="18" customHeight="1" x14ac:dyDescent="0.2">
      <c r="B20" s="838" t="s">
        <v>2</v>
      </c>
      <c r="D20" s="835">
        <v>11979</v>
      </c>
      <c r="F20" s="683">
        <v>948</v>
      </c>
      <c r="G20" s="684">
        <v>8.8888888888888893</v>
      </c>
      <c r="H20" s="683">
        <v>3666</v>
      </c>
      <c r="I20" s="684">
        <v>7.0230607966457024</v>
      </c>
      <c r="J20" s="683">
        <v>446</v>
      </c>
      <c r="K20" s="684">
        <v>5.2725366876310273</v>
      </c>
      <c r="L20" s="683">
        <v>741</v>
      </c>
      <c r="M20" s="684">
        <v>6.6876310272536692</v>
      </c>
      <c r="N20" s="683">
        <v>40</v>
      </c>
      <c r="O20" s="684">
        <v>1.519916142557652</v>
      </c>
      <c r="P20" s="683">
        <v>7241</v>
      </c>
      <c r="Q20" s="684">
        <v>53.574423480083858</v>
      </c>
      <c r="R20" s="683">
        <v>2181</v>
      </c>
      <c r="S20" s="684">
        <v>17.033542976939202</v>
      </c>
      <c r="T20" s="683">
        <v>0</v>
      </c>
      <c r="U20" s="684">
        <v>0</v>
      </c>
      <c r="V20" s="836">
        <f t="shared" si="0"/>
        <v>15263</v>
      </c>
      <c r="W20" s="684">
        <f t="shared" si="0"/>
        <v>100</v>
      </c>
      <c r="X20" s="678"/>
      <c r="Y20" s="837">
        <f t="shared" si="1"/>
        <v>1.2741464229067534</v>
      </c>
    </row>
    <row r="21" spans="2:25" s="633" customFormat="1" ht="18" customHeight="1" x14ac:dyDescent="0.2">
      <c r="B21" s="682" t="s">
        <v>35</v>
      </c>
      <c r="D21" s="835">
        <v>23818</v>
      </c>
      <c r="F21" s="683">
        <v>2323</v>
      </c>
      <c r="G21" s="684">
        <v>9.48509485094851</v>
      </c>
      <c r="H21" s="683">
        <v>6651</v>
      </c>
      <c r="I21" s="684">
        <v>13.467175488081411</v>
      </c>
      <c r="J21" s="683">
        <v>7356</v>
      </c>
      <c r="K21" s="684">
        <v>37.735744704385816</v>
      </c>
      <c r="L21" s="683">
        <v>3815</v>
      </c>
      <c r="M21" s="684">
        <v>10.646535036778939</v>
      </c>
      <c r="N21" s="683">
        <v>156</v>
      </c>
      <c r="O21" s="684">
        <v>5.0992754825507438</v>
      </c>
      <c r="P21" s="683">
        <v>5035</v>
      </c>
      <c r="Q21" s="684">
        <v>7.2838891654222664</v>
      </c>
      <c r="R21" s="683">
        <v>7284</v>
      </c>
      <c r="S21" s="684">
        <v>16.276754604280736</v>
      </c>
      <c r="T21" s="683">
        <v>3</v>
      </c>
      <c r="U21" s="684">
        <v>5.5306675515734748E-3</v>
      </c>
      <c r="V21" s="836">
        <f t="shared" si="0"/>
        <v>32623</v>
      </c>
      <c r="W21" s="684">
        <f t="shared" si="0"/>
        <v>99.999999999999986</v>
      </c>
      <c r="X21" s="678"/>
      <c r="Y21" s="837">
        <f t="shared" si="1"/>
        <v>1.3696783944915609</v>
      </c>
    </row>
    <row r="22" spans="2:25" s="633" customFormat="1" ht="21" customHeight="1" x14ac:dyDescent="0.2">
      <c r="B22" s="682" t="s">
        <v>42</v>
      </c>
      <c r="D22" s="835">
        <v>53825</v>
      </c>
      <c r="F22" s="683">
        <v>930</v>
      </c>
      <c r="G22" s="684">
        <v>0.68948988809615985</v>
      </c>
      <c r="H22" s="683">
        <v>31423</v>
      </c>
      <c r="I22" s="684">
        <v>38.969083568386701</v>
      </c>
      <c r="J22" s="683">
        <v>17888</v>
      </c>
      <c r="K22" s="684">
        <v>31.722065519974926</v>
      </c>
      <c r="L22" s="683">
        <v>3428</v>
      </c>
      <c r="M22" s="684">
        <v>6.2533414449790756</v>
      </c>
      <c r="N22" s="683">
        <v>1305</v>
      </c>
      <c r="O22" s="684">
        <v>2.9736555868960051</v>
      </c>
      <c r="P22" s="683">
        <v>4650</v>
      </c>
      <c r="Q22" s="684">
        <v>4.5664878417491659</v>
      </c>
      <c r="R22" s="683">
        <v>13874</v>
      </c>
      <c r="S22" s="684">
        <v>14.824032594067438</v>
      </c>
      <c r="T22" s="683">
        <v>0</v>
      </c>
      <c r="U22" s="684">
        <v>1.8435558505244917E-3</v>
      </c>
      <c r="V22" s="836">
        <f t="shared" si="0"/>
        <v>73498</v>
      </c>
      <c r="W22" s="684">
        <f t="shared" si="0"/>
        <v>99.999999999999986</v>
      </c>
      <c r="X22" s="678"/>
      <c r="Y22" s="837">
        <f t="shared" si="1"/>
        <v>1.3654993032977241</v>
      </c>
    </row>
    <row r="23" spans="2:25" s="633" customFormat="1" ht="18" customHeight="1" x14ac:dyDescent="0.2">
      <c r="B23" s="682" t="s">
        <v>43</v>
      </c>
      <c r="D23" s="835">
        <v>13230</v>
      </c>
      <c r="F23" s="683">
        <v>482</v>
      </c>
      <c r="G23" s="684">
        <v>5.7716568544995797</v>
      </c>
      <c r="H23" s="683">
        <v>5734</v>
      </c>
      <c r="I23" s="684">
        <v>26.377207737594617</v>
      </c>
      <c r="J23" s="683">
        <v>2062</v>
      </c>
      <c r="K23" s="684">
        <v>6.8544995794785537</v>
      </c>
      <c r="L23" s="683">
        <v>638</v>
      </c>
      <c r="M23" s="684">
        <v>5.6244743481917574</v>
      </c>
      <c r="N23" s="683">
        <v>23</v>
      </c>
      <c r="O23" s="684">
        <v>0.48359966358284273</v>
      </c>
      <c r="P23" s="683">
        <v>196</v>
      </c>
      <c r="Q23" s="684">
        <v>7.0962994112699747</v>
      </c>
      <c r="R23" s="683">
        <v>8600</v>
      </c>
      <c r="S23" s="684">
        <v>47.792262405382672</v>
      </c>
      <c r="T23" s="683">
        <v>1</v>
      </c>
      <c r="U23" s="684">
        <v>0</v>
      </c>
      <c r="V23" s="836">
        <f>F23+H23+J23+L23+N23+P23+R23+T23</f>
        <v>17736</v>
      </c>
      <c r="W23" s="684">
        <f t="shared" si="0"/>
        <v>100</v>
      </c>
      <c r="X23" s="678"/>
      <c r="Y23" s="837">
        <f t="shared" si="1"/>
        <v>1.3405895691609977</v>
      </c>
    </row>
    <row r="24" spans="2:25" s="633" customFormat="1" ht="22.5" customHeight="1" x14ac:dyDescent="0.2">
      <c r="B24" s="682" t="s">
        <v>44</v>
      </c>
      <c r="D24" s="835">
        <v>6676</v>
      </c>
      <c r="F24" s="685">
        <v>1298</v>
      </c>
      <c r="G24" s="686">
        <v>7.9028995279838163</v>
      </c>
      <c r="H24" s="685">
        <v>1954</v>
      </c>
      <c r="I24" s="684">
        <v>17.80175320296696</v>
      </c>
      <c r="J24" s="685">
        <v>641</v>
      </c>
      <c r="K24" s="684">
        <v>7.026298044504383</v>
      </c>
      <c r="L24" s="685">
        <v>247</v>
      </c>
      <c r="M24" s="684">
        <v>1.2946729602157789</v>
      </c>
      <c r="N24" s="685">
        <v>85</v>
      </c>
      <c r="O24" s="684">
        <v>2.4679703304113283</v>
      </c>
      <c r="P24" s="685">
        <v>740</v>
      </c>
      <c r="Q24" s="684">
        <v>3.236682400539447</v>
      </c>
      <c r="R24" s="685">
        <v>5256</v>
      </c>
      <c r="S24" s="684">
        <v>60.229265003371545</v>
      </c>
      <c r="T24" s="685">
        <v>14</v>
      </c>
      <c r="U24" s="684">
        <v>4.0458530006743092E-2</v>
      </c>
      <c r="V24" s="844">
        <f t="shared" si="0"/>
        <v>10235</v>
      </c>
      <c r="W24" s="684">
        <f t="shared" si="0"/>
        <v>99.999999999999986</v>
      </c>
      <c r="X24" s="678"/>
      <c r="Y24" s="837">
        <f t="shared" si="1"/>
        <v>1.5331036548831636</v>
      </c>
    </row>
    <row r="25" spans="2:25" s="633" customFormat="1" ht="18" customHeight="1" x14ac:dyDescent="0.2">
      <c r="B25" s="682" t="s">
        <v>45</v>
      </c>
      <c r="D25" s="835">
        <v>29048</v>
      </c>
      <c r="F25" s="685">
        <v>385</v>
      </c>
      <c r="G25" s="686">
        <v>0.14814347853495555</v>
      </c>
      <c r="H25" s="685">
        <v>12957</v>
      </c>
      <c r="I25" s="684">
        <v>26.640610225052008</v>
      </c>
      <c r="J25" s="685">
        <v>2770</v>
      </c>
      <c r="K25" s="684">
        <v>10.29754775263191</v>
      </c>
      <c r="L25" s="685">
        <v>2531</v>
      </c>
      <c r="M25" s="684">
        <v>7.0888230473428733</v>
      </c>
      <c r="N25" s="685">
        <v>2366</v>
      </c>
      <c r="O25" s="684">
        <v>6.2819138876631158</v>
      </c>
      <c r="P25" s="685">
        <v>33</v>
      </c>
      <c r="Q25" s="684">
        <v>0.15444745634495366</v>
      </c>
      <c r="R25" s="685">
        <v>17060</v>
      </c>
      <c r="S25" s="684">
        <v>42.274475193847316</v>
      </c>
      <c r="T25" s="685">
        <v>2517</v>
      </c>
      <c r="U25" s="684">
        <v>7.1140389585828654</v>
      </c>
      <c r="V25" s="844">
        <f t="shared" si="0"/>
        <v>40619</v>
      </c>
      <c r="W25" s="684">
        <f t="shared" si="0"/>
        <v>100</v>
      </c>
      <c r="X25" s="678"/>
      <c r="Y25" s="837">
        <f t="shared" si="1"/>
        <v>1.3983406774993115</v>
      </c>
    </row>
    <row r="26" spans="2:25" s="633" customFormat="1" ht="18" customHeight="1" x14ac:dyDescent="0.2">
      <c r="B26" s="682" t="s">
        <v>46</v>
      </c>
      <c r="D26" s="835">
        <v>2935</v>
      </c>
      <c r="F26" s="685">
        <v>172</v>
      </c>
      <c r="G26" s="686">
        <v>4.0505508749189891</v>
      </c>
      <c r="H26" s="685">
        <v>1973</v>
      </c>
      <c r="I26" s="684">
        <v>34.348671419313028</v>
      </c>
      <c r="J26" s="685">
        <v>1616</v>
      </c>
      <c r="K26" s="684">
        <v>46.953985742060922</v>
      </c>
      <c r="L26" s="685">
        <v>253</v>
      </c>
      <c r="M26" s="684">
        <v>6.675307841866494</v>
      </c>
      <c r="N26" s="685">
        <v>117</v>
      </c>
      <c r="O26" s="684">
        <v>3.6292935839274141</v>
      </c>
      <c r="P26" s="685">
        <v>25</v>
      </c>
      <c r="Q26" s="684">
        <v>4.2125729099157487</v>
      </c>
      <c r="R26" s="685">
        <v>4</v>
      </c>
      <c r="S26" s="684">
        <v>0.12961762799740764</v>
      </c>
      <c r="T26" s="685">
        <v>0</v>
      </c>
      <c r="U26" s="684">
        <v>0</v>
      </c>
      <c r="V26" s="844">
        <f t="shared" si="0"/>
        <v>4160</v>
      </c>
      <c r="W26" s="684">
        <f t="shared" si="0"/>
        <v>100.00000000000001</v>
      </c>
      <c r="X26" s="678"/>
      <c r="Y26" s="837">
        <f t="shared" si="1"/>
        <v>1.4173764906303237</v>
      </c>
    </row>
    <row r="27" spans="2:25" s="633" customFormat="1" ht="18" customHeight="1" x14ac:dyDescent="0.2">
      <c r="B27" s="682" t="s">
        <v>1</v>
      </c>
      <c r="D27" s="835">
        <v>1125</v>
      </c>
      <c r="F27" s="685">
        <v>265</v>
      </c>
      <c r="G27" s="686">
        <v>16.482582837723026</v>
      </c>
      <c r="H27" s="685">
        <v>321</v>
      </c>
      <c r="I27" s="684">
        <v>25.06372132540357</v>
      </c>
      <c r="J27" s="685">
        <v>482</v>
      </c>
      <c r="K27" s="684">
        <v>33.389974511469838</v>
      </c>
      <c r="L27" s="685">
        <v>17</v>
      </c>
      <c r="M27" s="684">
        <v>2.2090059473237043</v>
      </c>
      <c r="N27" s="685">
        <v>0</v>
      </c>
      <c r="O27" s="684">
        <v>0.16992353440951571</v>
      </c>
      <c r="P27" s="685">
        <v>1</v>
      </c>
      <c r="Q27" s="684">
        <v>8.4961767204757857E-2</v>
      </c>
      <c r="R27" s="685">
        <v>480</v>
      </c>
      <c r="S27" s="684">
        <v>22.59983007646559</v>
      </c>
      <c r="T27" s="685">
        <v>0</v>
      </c>
      <c r="U27" s="684">
        <v>0</v>
      </c>
      <c r="V27" s="836">
        <f t="shared" si="0"/>
        <v>1566</v>
      </c>
      <c r="W27" s="684">
        <f t="shared" si="0"/>
        <v>100</v>
      </c>
      <c r="X27" s="678"/>
      <c r="Y27" s="837">
        <f t="shared" si="1"/>
        <v>1.3919999999999999</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
      <c r="B30" s="1255" t="s">
        <v>0</v>
      </c>
      <c r="C30" s="1231"/>
      <c r="D30" s="1276">
        <f>SUM(D10:D29)</f>
        <v>503336</v>
      </c>
      <c r="E30" s="1231"/>
      <c r="F30" s="1256">
        <f>SUM(F10:F27)</f>
        <v>24864</v>
      </c>
      <c r="G30" s="1257">
        <f>F30*100/$V30</f>
        <v>3.5379593555859743</v>
      </c>
      <c r="H30" s="1256">
        <f>SUM(H10:H27)</f>
        <v>216319</v>
      </c>
      <c r="I30" s="1257">
        <f>H30*100/$V30</f>
        <v>30.780559436977253</v>
      </c>
      <c r="J30" s="1256">
        <f>SUM(J10:J27)</f>
        <v>135252</v>
      </c>
      <c r="K30" s="1257">
        <f>J30*100/$V30</f>
        <v>19.245337788035481</v>
      </c>
      <c r="L30" s="1256">
        <f>SUM(L10:L27)</f>
        <v>26929</v>
      </c>
      <c r="M30" s="1257">
        <f>L30*100/$V30</f>
        <v>3.8317932547689315</v>
      </c>
      <c r="N30" s="1256">
        <f>SUM(N10:N27)</f>
        <v>10095</v>
      </c>
      <c r="O30" s="1257">
        <f>N30*100/$V30</f>
        <v>1.4364422335360527</v>
      </c>
      <c r="P30" s="1256">
        <f>SUM(P10:P27)</f>
        <v>63872</v>
      </c>
      <c r="Q30" s="1257">
        <f>P30*100/$V30</f>
        <v>9.088503055018796</v>
      </c>
      <c r="R30" s="1256">
        <f>SUM(R10:R27)</f>
        <v>221665</v>
      </c>
      <c r="S30" s="1257">
        <f>R30*100/$V30</f>
        <v>31.541254848615068</v>
      </c>
      <c r="T30" s="1256">
        <f>SUM(T10:T28)</f>
        <v>3782</v>
      </c>
      <c r="U30" s="1257">
        <f>T30*100/$V30</f>
        <v>0.53815002746244189</v>
      </c>
      <c r="V30" s="1256">
        <f>SUM(V10:V27)</f>
        <v>702778</v>
      </c>
      <c r="W30" s="1257">
        <f>G30+I30+K30+M30+O30+Q30+S30+U30</f>
        <v>100</v>
      </c>
      <c r="X30" s="1273"/>
      <c r="Y30" s="1274">
        <f>(V30/D30)</f>
        <v>1.3962402848196831</v>
      </c>
    </row>
    <row r="31" spans="2:25" s="631" customFormat="1" ht="5.25" customHeight="1" x14ac:dyDescent="0.2">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
      <c r="B36" s="854" t="s">
        <v>47</v>
      </c>
      <c r="D36" s="855" t="e">
        <f>GETPIVOTDATA("Cuenta número de expedientes",#REF!,"CCAA",$B36,"Grado Resuelto",$B$1)</f>
        <v>#REF!</v>
      </c>
      <c r="N36" s="854" t="e">
        <f>GETPIVOTDATA("ID PRESTACION
COUNT",#REF!,"
CCAA",$B36,"
Tipo Prestación",N$1,"Grado Resuelto",$B$1)</f>
        <v>#REF!</v>
      </c>
      <c r="T36" s="697"/>
      <c r="U36" s="697"/>
    </row>
    <row r="37" spans="2:25" s="854" customFormat="1" x14ac:dyDescent="0.2">
      <c r="T37" s="697"/>
      <c r="U37" s="697"/>
    </row>
    <row r="38" spans="2:25" s="854" customFormat="1" x14ac:dyDescent="0.2">
      <c r="T38" s="697"/>
      <c r="U38" s="697"/>
    </row>
    <row r="39" spans="2:25" s="854" customFormat="1" x14ac:dyDescent="0.2">
      <c r="T39" s="697"/>
      <c r="U39" s="697"/>
    </row>
    <row r="40" spans="2:25" s="854" customFormat="1" x14ac:dyDescent="0.2">
      <c r="T40" s="697"/>
      <c r="U40" s="697"/>
    </row>
    <row r="41" spans="2:25" s="854" customFormat="1" x14ac:dyDescent="0.2">
      <c r="T41" s="697"/>
      <c r="U41" s="697"/>
    </row>
    <row r="42" spans="2:25" s="854" customFormat="1" x14ac:dyDescent="0.2">
      <c r="T42" s="697"/>
      <c r="U42" s="697"/>
    </row>
    <row r="43" spans="2:25" s="822" customFormat="1" x14ac:dyDescent="0.2">
      <c r="T43" s="920"/>
      <c r="U43" s="920"/>
    </row>
    <row r="44" spans="2:25" s="822" customFormat="1" x14ac:dyDescent="0.2">
      <c r="T44" s="920"/>
      <c r="U44" s="920"/>
    </row>
    <row r="45" spans="2:25" s="822" customFormat="1" x14ac:dyDescent="0.2">
      <c r="T45" s="920"/>
      <c r="U45" s="920"/>
    </row>
    <row r="46" spans="2:25" s="822" customFormat="1" x14ac:dyDescent="0.2">
      <c r="T46" s="920"/>
      <c r="U46" s="920"/>
    </row>
    <row r="47" spans="2:25" s="822" customFormat="1" x14ac:dyDescent="0.2">
      <c r="T47" s="920"/>
      <c r="U47" s="920"/>
    </row>
    <row r="48" spans="2:25" s="822" customFormat="1" x14ac:dyDescent="0.2">
      <c r="T48" s="920"/>
      <c r="U48" s="920"/>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8" t="s">
        <v>416</v>
      </c>
      <c r="C3" s="1498"/>
      <c r="D3" s="1498"/>
      <c r="E3" s="1498"/>
      <c r="F3" s="1498"/>
      <c r="G3" s="1498"/>
      <c r="H3" s="1498"/>
      <c r="I3" s="1498"/>
      <c r="J3" s="1498"/>
      <c r="K3" s="1498"/>
      <c r="L3" s="1498"/>
      <c r="M3" s="1498"/>
      <c r="N3" s="1498"/>
      <c r="O3" s="1498"/>
      <c r="P3" s="1498"/>
      <c r="Q3" s="1498"/>
      <c r="R3" s="1498"/>
      <c r="S3" s="1498"/>
      <c r="T3" s="1498"/>
      <c r="U3" s="1498"/>
      <c r="V3" s="1498"/>
      <c r="W3" s="1498"/>
      <c r="X3" s="1498"/>
      <c r="Y3" s="7"/>
    </row>
    <row r="4" spans="2:25" s="4" customFormat="1" ht="14.25" customHeight="1" x14ac:dyDescent="0.2">
      <c r="B4" s="1418" t="str">
        <f>porsaad!$B$6</f>
        <v>Situación a 30 de septiembre de 2024</v>
      </c>
      <c r="C4" s="1418"/>
      <c r="D4" s="1418"/>
      <c r="E4" s="1418"/>
      <c r="F4" s="1418"/>
      <c r="G4" s="1418"/>
      <c r="H4" s="1418"/>
      <c r="I4" s="1418"/>
      <c r="J4" s="1418"/>
      <c r="K4" s="1418"/>
      <c r="L4" s="1418"/>
      <c r="M4" s="1418"/>
      <c r="N4" s="1418"/>
      <c r="O4" s="1418"/>
      <c r="P4" s="1418"/>
      <c r="Q4" s="1418"/>
      <c r="R4" s="1418"/>
      <c r="S4" s="1418"/>
      <c r="T4" s="1418"/>
      <c r="U4" s="1418"/>
      <c r="V4" s="1418"/>
      <c r="W4" s="1418"/>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01" t="s">
        <v>52</v>
      </c>
      <c r="G6" s="1501"/>
      <c r="H6" s="1501"/>
      <c r="I6" s="1501"/>
      <c r="J6" s="1501"/>
      <c r="K6" s="1501"/>
      <c r="L6" s="1501"/>
      <c r="M6" s="1501"/>
      <c r="N6" s="1501"/>
      <c r="O6" s="1501"/>
      <c r="P6" s="1501"/>
      <c r="Q6" s="1501"/>
      <c r="R6" s="1501"/>
      <c r="S6" s="1501"/>
      <c r="T6" s="1501"/>
      <c r="U6" s="1501"/>
      <c r="V6" s="1501"/>
      <c r="W6" s="1501"/>
      <c r="X6" s="154"/>
      <c r="Y6" s="154"/>
    </row>
    <row r="7" spans="2:25" s="133" customFormat="1" ht="64.5" customHeight="1" x14ac:dyDescent="0.2">
      <c r="B7" s="1502" t="s">
        <v>12</v>
      </c>
      <c r="C7" s="155"/>
      <c r="D7" s="156" t="s">
        <v>53</v>
      </c>
      <c r="E7" s="155"/>
      <c r="F7" s="1503" t="s">
        <v>168</v>
      </c>
      <c r="G7" s="1503"/>
      <c r="H7" s="1503" t="s">
        <v>59</v>
      </c>
      <c r="I7" s="1503"/>
      <c r="J7" s="1503" t="s">
        <v>60</v>
      </c>
      <c r="K7" s="1503"/>
      <c r="L7" s="1503" t="s">
        <v>152</v>
      </c>
      <c r="M7" s="1503"/>
      <c r="N7" s="1503" t="s">
        <v>0</v>
      </c>
      <c r="O7" s="1503"/>
      <c r="P7" s="156"/>
      <c r="Q7" s="156" t="s">
        <v>62</v>
      </c>
    </row>
    <row r="8" spans="2:25" s="155" customFormat="1" ht="20.25" customHeight="1" x14ac:dyDescent="0.2">
      <c r="B8" s="1502"/>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'41cbenpreGI'!D10</f>
        <v>81666</v>
      </c>
      <c r="F10" s="164">
        <f>'41cbenpreGI'!F10+'41cbenpreGI'!H10+'41cbenpreGI'!J10+'41cbenpreGI'!L10+'41cbenpreGI'!N10</f>
        <v>107471</v>
      </c>
      <c r="G10" s="165">
        <f t="shared" ref="G10:G27" si="0">F10*100/$N10</f>
        <v>84.77369176645054</v>
      </c>
      <c r="H10" s="164">
        <f>'41cbenpreGI'!P10</f>
        <v>114</v>
      </c>
      <c r="I10" s="165">
        <f t="shared" ref="I10:I27" si="1">H10*100/$N10</f>
        <v>8.9923801410383836E-2</v>
      </c>
      <c r="J10" s="164">
        <f>'41cbenpreGI'!R10</f>
        <v>19189</v>
      </c>
      <c r="K10" s="165">
        <f t="shared" ref="K10:K27" si="2">J10*100/$N10</f>
        <v>15.136384432139081</v>
      </c>
      <c r="L10" s="164">
        <f>'41cbenpreGI'!T10</f>
        <v>0</v>
      </c>
      <c r="M10" s="165">
        <f t="shared" ref="M10:M27" si="3">L10*100/$N10</f>
        <v>0</v>
      </c>
      <c r="N10" s="164">
        <f>F10+H10+J10+L10</f>
        <v>126774</v>
      </c>
      <c r="O10" s="165">
        <f>G10+I10+K10+M10</f>
        <v>100</v>
      </c>
      <c r="P10" s="166"/>
      <c r="Q10" s="166">
        <f t="shared" ref="Q10:Q27" si="4">N10/D10</f>
        <v>1.5523473661009477</v>
      </c>
    </row>
    <row r="11" spans="2:25" s="162" customFormat="1" ht="18" customHeight="1" x14ac:dyDescent="0.2">
      <c r="B11" s="146" t="s">
        <v>7</v>
      </c>
      <c r="C11" s="159"/>
      <c r="D11" s="163">
        <f>'41cbenpreGI'!D11</f>
        <v>15212</v>
      </c>
      <c r="F11" s="164">
        <f>'41cbenpreGI'!F11+'41cbenpreGI'!H11+'41cbenpreGI'!J11+'41cbenpreGI'!L11+'41cbenpreGI'!N11</f>
        <v>9653</v>
      </c>
      <c r="G11" s="165">
        <f t="shared" si="0"/>
        <v>46.975521923207943</v>
      </c>
      <c r="H11" s="164">
        <f>'41cbenpreGI'!P11</f>
        <v>1685</v>
      </c>
      <c r="I11" s="165">
        <f t="shared" si="1"/>
        <v>8.199912404496569</v>
      </c>
      <c r="J11" s="164">
        <f>'41cbenpreGI'!R11</f>
        <v>9211</v>
      </c>
      <c r="K11" s="165">
        <f t="shared" si="2"/>
        <v>44.824565672295492</v>
      </c>
      <c r="L11" s="164">
        <f>'41cbenpreGI'!T11</f>
        <v>0</v>
      </c>
      <c r="M11" s="165">
        <f t="shared" si="3"/>
        <v>0</v>
      </c>
      <c r="N11" s="164">
        <f t="shared" ref="N11:O27" si="5">F11+H11+J11+L11</f>
        <v>20549</v>
      </c>
      <c r="O11" s="165">
        <f t="shared" si="5"/>
        <v>100</v>
      </c>
      <c r="P11" s="166"/>
      <c r="Q11" s="166">
        <f t="shared" si="4"/>
        <v>1.350841440967657</v>
      </c>
    </row>
    <row r="12" spans="2:25" s="162" customFormat="1" ht="22.5" customHeight="1" x14ac:dyDescent="0.2">
      <c r="B12" s="146" t="s">
        <v>37</v>
      </c>
      <c r="C12" s="159"/>
      <c r="D12" s="163">
        <f>'41cbenpreGI'!D12</f>
        <v>13262</v>
      </c>
      <c r="F12" s="164">
        <f>'41cbenpreGI'!F12+'41cbenpreGI'!H12+'41cbenpreGI'!J12+'41cbenpreGI'!L12+'41cbenpreGI'!N12</f>
        <v>10946</v>
      </c>
      <c r="G12" s="165">
        <f t="shared" si="0"/>
        <v>63.732168850072782</v>
      </c>
      <c r="H12" s="164">
        <f>'41cbenpreGI'!P12</f>
        <v>1419</v>
      </c>
      <c r="I12" s="165">
        <f t="shared" si="1"/>
        <v>8.2620087336244534</v>
      </c>
      <c r="J12" s="164">
        <f>'41cbenpreGI'!R12</f>
        <v>4801</v>
      </c>
      <c r="K12" s="165">
        <f t="shared" si="2"/>
        <v>27.953420669577874</v>
      </c>
      <c r="L12" s="164">
        <f>'41cbenpreGI'!T12</f>
        <v>9</v>
      </c>
      <c r="M12" s="165">
        <f t="shared" si="3"/>
        <v>5.2401746724890827E-2</v>
      </c>
      <c r="N12" s="164">
        <f t="shared" si="5"/>
        <v>17175</v>
      </c>
      <c r="O12" s="165">
        <f t="shared" si="5"/>
        <v>100.00000000000001</v>
      </c>
      <c r="P12" s="166"/>
      <c r="Q12" s="166">
        <f t="shared" si="4"/>
        <v>1.2950535364198461</v>
      </c>
    </row>
    <row r="13" spans="2:25" s="162" customFormat="1" ht="18" customHeight="1" x14ac:dyDescent="0.2">
      <c r="B13" s="146" t="s">
        <v>38</v>
      </c>
      <c r="C13" s="159"/>
      <c r="D13" s="163">
        <f>'41cbenpreGI'!D13</f>
        <v>13108</v>
      </c>
      <c r="F13" s="164">
        <f>'41cbenpreGI'!F13+'41cbenpreGI'!H13+'41cbenpreGI'!J13+'41cbenpreGI'!L13+'41cbenpreGI'!N13</f>
        <v>12430</v>
      </c>
      <c r="G13" s="165">
        <f t="shared" si="0"/>
        <v>52.387575336114978</v>
      </c>
      <c r="H13" s="164">
        <f>'41cbenpreGI'!P13</f>
        <v>40</v>
      </c>
      <c r="I13" s="165">
        <f t="shared" si="1"/>
        <v>0.16858431322965398</v>
      </c>
      <c r="J13" s="164">
        <f>'41cbenpreGI'!R13</f>
        <v>11257</v>
      </c>
      <c r="K13" s="165">
        <f t="shared" si="2"/>
        <v>47.443840350655371</v>
      </c>
      <c r="L13" s="164">
        <f>'41cbenpreGI'!T13</f>
        <v>0</v>
      </c>
      <c r="M13" s="165">
        <f t="shared" si="3"/>
        <v>0</v>
      </c>
      <c r="N13" s="164">
        <f t="shared" si="5"/>
        <v>23727</v>
      </c>
      <c r="O13" s="165">
        <f t="shared" si="5"/>
        <v>100</v>
      </c>
      <c r="P13" s="166"/>
      <c r="Q13" s="166">
        <f t="shared" si="4"/>
        <v>1.8101159597192553</v>
      </c>
    </row>
    <row r="14" spans="2:25" s="162" customFormat="1" ht="18" customHeight="1" x14ac:dyDescent="0.2">
      <c r="B14" s="146" t="s">
        <v>6</v>
      </c>
      <c r="C14" s="159"/>
      <c r="D14" s="163">
        <f>'41cbenpreGI'!D14</f>
        <v>13684</v>
      </c>
      <c r="F14" s="164">
        <f>'41cbenpreGI'!F14+'41cbenpreGI'!H14+'41cbenpreGI'!J14+'41cbenpreGI'!L14+'41cbenpreGI'!N14</f>
        <v>5501</v>
      </c>
      <c r="G14" s="165">
        <f t="shared" si="0"/>
        <v>32.446620266603752</v>
      </c>
      <c r="H14" s="164">
        <f>'41cbenpreGI'!P14</f>
        <v>5928</v>
      </c>
      <c r="I14" s="165">
        <f t="shared" si="1"/>
        <v>34.965199952813492</v>
      </c>
      <c r="J14" s="164">
        <f>'41cbenpreGI'!R14</f>
        <v>5525</v>
      </c>
      <c r="K14" s="165">
        <f t="shared" si="2"/>
        <v>32.588179780582756</v>
      </c>
      <c r="L14" s="164">
        <f>'41cbenpreGI'!T14</f>
        <v>0</v>
      </c>
      <c r="M14" s="165">
        <f t="shared" si="3"/>
        <v>0</v>
      </c>
      <c r="N14" s="164">
        <f t="shared" si="5"/>
        <v>16954</v>
      </c>
      <c r="O14" s="165">
        <f t="shared" si="5"/>
        <v>100</v>
      </c>
      <c r="P14" s="166"/>
      <c r="Q14" s="166">
        <f t="shared" si="4"/>
        <v>1.2389652148494592</v>
      </c>
    </row>
    <row r="15" spans="2:25" s="162" customFormat="1" ht="18" customHeight="1" x14ac:dyDescent="0.2">
      <c r="B15" s="146" t="s">
        <v>5</v>
      </c>
      <c r="C15" s="159"/>
      <c r="D15" s="163">
        <f>'41cbenpreGI'!D15</f>
        <v>4909</v>
      </c>
      <c r="F15" s="164">
        <f>'41cbenpreGI'!F15+'41cbenpreGI'!H15+'41cbenpreGI'!J15+'41cbenpreGI'!L15+'41cbenpreGI'!N15</f>
        <v>3564</v>
      </c>
      <c r="G15" s="165">
        <f t="shared" si="0"/>
        <v>51.465703971119133</v>
      </c>
      <c r="H15" s="164">
        <f>'41cbenpreGI'!P15</f>
        <v>0</v>
      </c>
      <c r="I15" s="165">
        <f t="shared" si="1"/>
        <v>0</v>
      </c>
      <c r="J15" s="164">
        <f>'41cbenpreGI'!R15</f>
        <v>3361</v>
      </c>
      <c r="K15" s="165">
        <f t="shared" si="2"/>
        <v>48.534296028880867</v>
      </c>
      <c r="L15" s="164">
        <f>'41cbenpreGI'!T15</f>
        <v>0</v>
      </c>
      <c r="M15" s="165">
        <f t="shared" si="3"/>
        <v>0</v>
      </c>
      <c r="N15" s="164">
        <f t="shared" si="5"/>
        <v>6925</v>
      </c>
      <c r="O15" s="165">
        <f t="shared" si="5"/>
        <v>100</v>
      </c>
      <c r="P15" s="166"/>
      <c r="Q15" s="166">
        <f t="shared" si="4"/>
        <v>1.410674271745773</v>
      </c>
    </row>
    <row r="16" spans="2:25" s="162" customFormat="1" ht="18" customHeight="1" x14ac:dyDescent="0.2">
      <c r="B16" s="146" t="s">
        <v>4</v>
      </c>
      <c r="C16" s="159"/>
      <c r="D16" s="163">
        <f>'41cbenpreGI'!D16</f>
        <v>49108</v>
      </c>
      <c r="F16" s="164">
        <f>'41cbenpreGI'!F16+'41cbenpreGI'!H16+'41cbenpreGI'!J16+'41cbenpreGI'!L16+'41cbenpreGI'!N16</f>
        <v>33288</v>
      </c>
      <c r="G16" s="165">
        <f t="shared" si="0"/>
        <v>49.011322310399152</v>
      </c>
      <c r="H16" s="164">
        <f>'41cbenpreGI'!P16</f>
        <v>20311</v>
      </c>
      <c r="I16" s="165">
        <f t="shared" si="1"/>
        <v>29.904739469073455</v>
      </c>
      <c r="J16" s="164">
        <f>'41cbenpreGI'!R16</f>
        <v>13219</v>
      </c>
      <c r="K16" s="165">
        <f t="shared" si="2"/>
        <v>19.462889618516172</v>
      </c>
      <c r="L16" s="164">
        <f>'41cbenpreGI'!T16</f>
        <v>1101</v>
      </c>
      <c r="M16" s="165">
        <f t="shared" si="3"/>
        <v>1.6210486020112191</v>
      </c>
      <c r="N16" s="164">
        <f t="shared" si="5"/>
        <v>67919</v>
      </c>
      <c r="O16" s="165">
        <f t="shared" si="5"/>
        <v>100</v>
      </c>
      <c r="P16" s="166"/>
      <c r="Q16" s="166">
        <f t="shared" si="4"/>
        <v>1.3830536776085363</v>
      </c>
    </row>
    <row r="17" spans="2:25" s="162" customFormat="1" ht="18" customHeight="1" x14ac:dyDescent="0.2">
      <c r="B17" s="146" t="s">
        <v>40</v>
      </c>
      <c r="C17" s="159"/>
      <c r="D17" s="163">
        <f>'41cbenpreGI'!D17</f>
        <v>27713</v>
      </c>
      <c r="F17" s="164">
        <f>'41cbenpreGI'!F17+'41cbenpreGI'!H17+'41cbenpreGI'!J17+'41cbenpreGI'!L17+'41cbenpreGI'!N17</f>
        <v>31027</v>
      </c>
      <c r="G17" s="165">
        <f t="shared" si="0"/>
        <v>83.238095238095241</v>
      </c>
      <c r="H17" s="164">
        <f>'41cbenpreGI'!P17</f>
        <v>3164</v>
      </c>
      <c r="I17" s="165">
        <f t="shared" si="1"/>
        <v>8.488262910798122</v>
      </c>
      <c r="J17" s="164">
        <f>'41cbenpreGI'!R17</f>
        <v>3082</v>
      </c>
      <c r="K17" s="165">
        <f t="shared" si="2"/>
        <v>8.2682763246143534</v>
      </c>
      <c r="L17" s="164">
        <f>'41cbenpreGI'!T17</f>
        <v>2</v>
      </c>
      <c r="M17" s="165">
        <f t="shared" si="3"/>
        <v>5.3655264922870555E-3</v>
      </c>
      <c r="N17" s="164">
        <f t="shared" si="5"/>
        <v>37275</v>
      </c>
      <c r="O17" s="165">
        <f t="shared" si="5"/>
        <v>100</v>
      </c>
      <c r="P17" s="166"/>
      <c r="Q17" s="166">
        <f t="shared" si="4"/>
        <v>1.3450366254104571</v>
      </c>
    </row>
    <row r="18" spans="2:25" s="162" customFormat="1" ht="18" customHeight="1" x14ac:dyDescent="0.2">
      <c r="B18" s="146" t="s">
        <v>41</v>
      </c>
      <c r="C18" s="159"/>
      <c r="D18" s="163">
        <f>'41cbenpreGI'!D18</f>
        <v>88445</v>
      </c>
      <c r="F18" s="164">
        <f>'41cbenpreGI'!F18+'41cbenpreGI'!H18+'41cbenpreGI'!J18+'41cbenpreGI'!L18+'41cbenpreGI'!N18</f>
        <v>39389</v>
      </c>
      <c r="G18" s="165">
        <f t="shared" si="0"/>
        <v>36.914267506372767</v>
      </c>
      <c r="H18" s="164">
        <f>'41cbenpreGI'!P18</f>
        <v>5948</v>
      </c>
      <c r="I18" s="165">
        <f t="shared" si="1"/>
        <v>5.5742989953516267</v>
      </c>
      <c r="J18" s="164">
        <f>'41cbenpreGI'!R18</f>
        <v>61361</v>
      </c>
      <c r="K18" s="165">
        <f t="shared" si="2"/>
        <v>57.505810466336783</v>
      </c>
      <c r="L18" s="164">
        <f>'41cbenpreGI'!T18</f>
        <v>6</v>
      </c>
      <c r="M18" s="165">
        <f t="shared" si="3"/>
        <v>5.6230319388214127E-3</v>
      </c>
      <c r="N18" s="164">
        <f t="shared" si="5"/>
        <v>106704</v>
      </c>
      <c r="O18" s="165">
        <f t="shared" si="5"/>
        <v>100</v>
      </c>
      <c r="P18" s="166"/>
      <c r="Q18" s="166">
        <f t="shared" si="4"/>
        <v>1.2064446831364124</v>
      </c>
    </row>
    <row r="19" spans="2:25" s="162" customFormat="1" ht="18" customHeight="1" x14ac:dyDescent="0.2">
      <c r="B19" s="146" t="s">
        <v>3</v>
      </c>
      <c r="C19" s="159"/>
      <c r="D19" s="163">
        <f>'41cbenpreGI'!D19</f>
        <v>53593</v>
      </c>
      <c r="F19" s="164">
        <f>'41cbenpreGI'!F19+'41cbenpreGI'!H19+'41cbenpreGI'!J19+'41cbenpreGI'!L19+'41cbenpreGI'!N19</f>
        <v>39685</v>
      </c>
      <c r="G19" s="165">
        <f t="shared" si="0"/>
        <v>47.769512253839856</v>
      </c>
      <c r="H19" s="164">
        <f>'41cbenpreGI'!P19</f>
        <v>7342</v>
      </c>
      <c r="I19" s="165">
        <f>H19*100/$N19</f>
        <v>8.8376907891569161</v>
      </c>
      <c r="J19" s="164">
        <f>'41cbenpreGI'!R19</f>
        <v>35920</v>
      </c>
      <c r="K19" s="165">
        <f>J19*100/$N19</f>
        <v>43.237517453897638</v>
      </c>
      <c r="L19" s="164">
        <f>'41cbenpreGI'!T19</f>
        <v>129</v>
      </c>
      <c r="M19" s="165">
        <f t="shared" si="3"/>
        <v>0.15527950310559005</v>
      </c>
      <c r="N19" s="164">
        <f t="shared" si="5"/>
        <v>83076</v>
      </c>
      <c r="O19" s="165">
        <f t="shared" si="5"/>
        <v>100</v>
      </c>
      <c r="P19" s="166"/>
      <c r="Q19" s="166">
        <f t="shared" si="4"/>
        <v>1.5501278151997462</v>
      </c>
    </row>
    <row r="20" spans="2:25" s="162" customFormat="1" ht="18" customHeight="1" x14ac:dyDescent="0.2">
      <c r="B20" s="146" t="s">
        <v>2</v>
      </c>
      <c r="C20" s="159"/>
      <c r="D20" s="163">
        <f>'41cbenpreGI'!D20</f>
        <v>11979</v>
      </c>
      <c r="F20" s="164">
        <f>'41cbenpreGI'!F20+'41cbenpreGI'!H20+'41cbenpreGI'!J20+'41cbenpreGI'!L20+'41cbenpreGI'!N20</f>
        <v>5841</v>
      </c>
      <c r="G20" s="165">
        <f t="shared" si="0"/>
        <v>38.269016576033543</v>
      </c>
      <c r="H20" s="164">
        <f>'41cbenpreGI'!P20</f>
        <v>7241</v>
      </c>
      <c r="I20" s="165">
        <f>H20*100/$N20</f>
        <v>47.441525257157835</v>
      </c>
      <c r="J20" s="164">
        <f>'41cbenpreGI'!R20</f>
        <v>2181</v>
      </c>
      <c r="K20" s="165">
        <f>J20*100/$N20</f>
        <v>14.289458166808622</v>
      </c>
      <c r="L20" s="164">
        <f>'41cbenpreGI'!T20</f>
        <v>0</v>
      </c>
      <c r="M20" s="165">
        <f t="shared" si="3"/>
        <v>0</v>
      </c>
      <c r="N20" s="164">
        <f t="shared" si="5"/>
        <v>15263</v>
      </c>
      <c r="O20" s="165">
        <f t="shared" si="5"/>
        <v>100</v>
      </c>
      <c r="P20" s="166"/>
      <c r="Q20" s="166">
        <f t="shared" si="4"/>
        <v>1.2741464229067534</v>
      </c>
    </row>
    <row r="21" spans="2:25" s="162" customFormat="1" ht="18" customHeight="1" x14ac:dyDescent="0.2">
      <c r="B21" s="146" t="s">
        <v>35</v>
      </c>
      <c r="C21" s="159"/>
      <c r="D21" s="163">
        <f>'41cbenpreGI'!D21</f>
        <v>23818</v>
      </c>
      <c r="F21" s="164">
        <f>'41cbenpreGI'!F21+'41cbenpreGI'!H21+'41cbenpreGI'!J21+'41cbenpreGI'!L21+'41cbenpreGI'!N21</f>
        <v>20301</v>
      </c>
      <c r="G21" s="165">
        <f t="shared" si="0"/>
        <v>62.22910216718266</v>
      </c>
      <c r="H21" s="164">
        <f>'41cbenpreGI'!P21</f>
        <v>5035</v>
      </c>
      <c r="I21" s="165">
        <f>H21*100/$N21</f>
        <v>15.433896330809551</v>
      </c>
      <c r="J21" s="164">
        <f>'41cbenpreGI'!R21</f>
        <v>7284</v>
      </c>
      <c r="K21" s="165">
        <f>J21*100/$N21</f>
        <v>22.327805535971553</v>
      </c>
      <c r="L21" s="164">
        <f>'41cbenpreGI'!T21</f>
        <v>3</v>
      </c>
      <c r="M21" s="165">
        <f t="shared" si="3"/>
        <v>9.1959660362321057E-3</v>
      </c>
      <c r="N21" s="164">
        <f t="shared" si="5"/>
        <v>32623</v>
      </c>
      <c r="O21" s="165">
        <f t="shared" si="5"/>
        <v>99.999999999999986</v>
      </c>
      <c r="P21" s="166"/>
      <c r="Q21" s="166">
        <f t="shared" si="4"/>
        <v>1.3696783944915609</v>
      </c>
    </row>
    <row r="22" spans="2:25" s="162" customFormat="1" ht="21" customHeight="1" x14ac:dyDescent="0.2">
      <c r="B22" s="146" t="s">
        <v>42</v>
      </c>
      <c r="C22" s="159"/>
      <c r="D22" s="163">
        <f>'41cbenpreGI'!D22</f>
        <v>53825</v>
      </c>
      <c r="F22" s="164">
        <f>'41cbenpreGI'!F22+'41cbenpreGI'!H22+'41cbenpreGI'!J22+'41cbenpreGI'!L22+'41cbenpreGI'!N22</f>
        <v>54974</v>
      </c>
      <c r="G22" s="165">
        <f t="shared" si="0"/>
        <v>74.796593104574271</v>
      </c>
      <c r="H22" s="164">
        <f>'41cbenpreGI'!P22</f>
        <v>4650</v>
      </c>
      <c r="I22" s="165">
        <f>H22*100/$N22</f>
        <v>6.3267027674222431</v>
      </c>
      <c r="J22" s="164">
        <f>'41cbenpreGI'!R22</f>
        <v>13874</v>
      </c>
      <c r="K22" s="165">
        <f>J22*100/$N22</f>
        <v>18.876704128003482</v>
      </c>
      <c r="L22" s="164">
        <f>'41cbenpreGI'!T22</f>
        <v>0</v>
      </c>
      <c r="M22" s="165">
        <f t="shared" si="3"/>
        <v>0</v>
      </c>
      <c r="N22" s="164">
        <f t="shared" si="5"/>
        <v>73498</v>
      </c>
      <c r="O22" s="165">
        <f t="shared" si="5"/>
        <v>100</v>
      </c>
      <c r="P22" s="166"/>
      <c r="Q22" s="166">
        <f t="shared" si="4"/>
        <v>1.3654993032977241</v>
      </c>
    </row>
    <row r="23" spans="2:25" s="162" customFormat="1" ht="18" customHeight="1" x14ac:dyDescent="0.2">
      <c r="B23" s="146" t="s">
        <v>43</v>
      </c>
      <c r="C23" s="159"/>
      <c r="D23" s="163">
        <f>'41cbenpreGI'!D23</f>
        <v>13230</v>
      </c>
      <c r="F23" s="164">
        <f>'41cbenpreGI'!F23+'41cbenpreGI'!H23+'41cbenpreGI'!J23+'41cbenpreGI'!L23+'41cbenpreGI'!N23</f>
        <v>8939</v>
      </c>
      <c r="G23" s="165">
        <f t="shared" si="0"/>
        <v>50.400315741993687</v>
      </c>
      <c r="H23" s="164">
        <f>'41cbenpreGI'!P23</f>
        <v>196</v>
      </c>
      <c r="I23" s="165">
        <f>H23*100/$N23</f>
        <v>1.1050969778980604</v>
      </c>
      <c r="J23" s="164">
        <f>'41cbenpreGI'!R23</f>
        <v>8600</v>
      </c>
      <c r="K23" s="165">
        <f>J23*100/$N23</f>
        <v>48.488949030221022</v>
      </c>
      <c r="L23" s="164">
        <f>'41cbenpreGI'!T23</f>
        <v>1</v>
      </c>
      <c r="M23" s="165">
        <f t="shared" si="3"/>
        <v>5.6382498872350022E-3</v>
      </c>
      <c r="N23" s="164">
        <f t="shared" si="5"/>
        <v>17736</v>
      </c>
      <c r="O23" s="165">
        <f t="shared" si="5"/>
        <v>100.00000000000001</v>
      </c>
      <c r="P23" s="166"/>
      <c r="Q23" s="166">
        <f t="shared" si="4"/>
        <v>1.3405895691609977</v>
      </c>
    </row>
    <row r="24" spans="2:25" s="162" customFormat="1" ht="22.5" customHeight="1" x14ac:dyDescent="0.2">
      <c r="B24" s="146" t="s">
        <v>44</v>
      </c>
      <c r="C24" s="159"/>
      <c r="D24" s="163">
        <f>'41cbenpreGI'!D24</f>
        <v>6676</v>
      </c>
      <c r="F24" s="164">
        <f>'41cbenpreGI'!F24+'41cbenpreGI'!H24+'41cbenpreGI'!J24+'41cbenpreGI'!L24+'41cbenpreGI'!N24</f>
        <v>4225</v>
      </c>
      <c r="G24" s="167">
        <f t="shared" si="0"/>
        <v>41.27992183683439</v>
      </c>
      <c r="H24" s="164">
        <f>'41cbenpreGI'!P24</f>
        <v>740</v>
      </c>
      <c r="I24" s="165">
        <f t="shared" si="1"/>
        <v>7.23009281875916</v>
      </c>
      <c r="J24" s="164">
        <f>'41cbenpreGI'!R24</f>
        <v>5256</v>
      </c>
      <c r="K24" s="165">
        <f t="shared" si="2"/>
        <v>51.353199804592087</v>
      </c>
      <c r="L24" s="164">
        <f>'41cbenpreGI'!T24</f>
        <v>14</v>
      </c>
      <c r="M24" s="165">
        <f t="shared" si="3"/>
        <v>0.13678553981436248</v>
      </c>
      <c r="N24" s="163">
        <f t="shared" si="5"/>
        <v>10235</v>
      </c>
      <c r="O24" s="165">
        <f t="shared" si="5"/>
        <v>100.00000000000001</v>
      </c>
      <c r="P24" s="166"/>
      <c r="Q24" s="166">
        <f t="shared" si="4"/>
        <v>1.5331036548831636</v>
      </c>
    </row>
    <row r="25" spans="2:25" s="162" customFormat="1" ht="18" customHeight="1" x14ac:dyDescent="0.2">
      <c r="B25" s="146" t="s">
        <v>45</v>
      </c>
      <c r="C25" s="159"/>
      <c r="D25" s="163">
        <f>'41cbenpreGI'!D25</f>
        <v>29048</v>
      </c>
      <c r="F25" s="164">
        <f>'41cbenpreGI'!F25+'41cbenpreGI'!H25+'41cbenpreGI'!J25+'41cbenpreGI'!L25+'41cbenpreGI'!N25</f>
        <v>21009</v>
      </c>
      <c r="G25" s="167">
        <f t="shared" si="0"/>
        <v>51.722100494842316</v>
      </c>
      <c r="H25" s="164">
        <f>'41cbenpreGI'!P25</f>
        <v>33</v>
      </c>
      <c r="I25" s="165">
        <f t="shared" si="1"/>
        <v>8.1242768162682485E-2</v>
      </c>
      <c r="J25" s="164">
        <f>'41cbenpreGI'!R25</f>
        <v>17060</v>
      </c>
      <c r="K25" s="165">
        <f t="shared" si="2"/>
        <v>42.000049238041314</v>
      </c>
      <c r="L25" s="164">
        <f>'41cbenpreGI'!T25</f>
        <v>2517</v>
      </c>
      <c r="M25" s="165">
        <f t="shared" si="3"/>
        <v>6.1966074989536919</v>
      </c>
      <c r="N25" s="163">
        <f t="shared" si="5"/>
        <v>40619</v>
      </c>
      <c r="O25" s="165">
        <f t="shared" si="5"/>
        <v>100.00000000000001</v>
      </c>
      <c r="P25" s="166"/>
      <c r="Q25" s="166">
        <f t="shared" si="4"/>
        <v>1.3983406774993115</v>
      </c>
    </row>
    <row r="26" spans="2:25" s="162" customFormat="1" ht="18" customHeight="1" x14ac:dyDescent="0.2">
      <c r="B26" s="146" t="s">
        <v>46</v>
      </c>
      <c r="C26" s="159"/>
      <c r="D26" s="163">
        <f>'41cbenpreGI'!D26</f>
        <v>2935</v>
      </c>
      <c r="F26" s="164">
        <f>'41cbenpreGI'!F26+'41cbenpreGI'!H26+'41cbenpreGI'!J26+'41cbenpreGI'!L26+'41cbenpreGI'!N26</f>
        <v>4131</v>
      </c>
      <c r="G26" s="167">
        <f t="shared" si="0"/>
        <v>99.302884615384613</v>
      </c>
      <c r="H26" s="164">
        <f>'41cbenpreGI'!P26</f>
        <v>25</v>
      </c>
      <c r="I26" s="165">
        <f t="shared" si="1"/>
        <v>0.60096153846153844</v>
      </c>
      <c r="J26" s="164">
        <f>'41cbenpreGI'!R26</f>
        <v>4</v>
      </c>
      <c r="K26" s="165">
        <f t="shared" si="2"/>
        <v>9.6153846153846159E-2</v>
      </c>
      <c r="L26" s="164">
        <f>'41cbenpreGI'!T26</f>
        <v>0</v>
      </c>
      <c r="M26" s="165">
        <f t="shared" si="3"/>
        <v>0</v>
      </c>
      <c r="N26" s="163">
        <f t="shared" si="5"/>
        <v>4160</v>
      </c>
      <c r="O26" s="165">
        <f t="shared" si="5"/>
        <v>99.999999999999986</v>
      </c>
      <c r="P26" s="166"/>
      <c r="Q26" s="166">
        <f t="shared" si="4"/>
        <v>1.4173764906303237</v>
      </c>
    </row>
    <row r="27" spans="2:25" s="162" customFormat="1" ht="18" customHeight="1" x14ac:dyDescent="0.2">
      <c r="B27" s="146" t="s">
        <v>1</v>
      </c>
      <c r="C27" s="159"/>
      <c r="D27" s="163">
        <f>'41cbenpreGI'!D27</f>
        <v>1125</v>
      </c>
      <c r="F27" s="164">
        <f>'41cbenpreGI'!F27+'41cbenpreGI'!H27+'41cbenpreGI'!J27+'41cbenpreGI'!L27+'41cbenpreGI'!N27</f>
        <v>1085</v>
      </c>
      <c r="G27" s="167">
        <f t="shared" si="0"/>
        <v>69.284802043422729</v>
      </c>
      <c r="H27" s="164">
        <f>'41cbenpreGI'!P27</f>
        <v>1</v>
      </c>
      <c r="I27" s="165">
        <f t="shared" si="1"/>
        <v>6.3856960408684549E-2</v>
      </c>
      <c r="J27" s="164">
        <f>'41cbenpreGI'!R27</f>
        <v>480</v>
      </c>
      <c r="K27" s="165">
        <f t="shared" si="2"/>
        <v>30.651340996168582</v>
      </c>
      <c r="L27" s="164">
        <f>'41cbenpreGI'!T27</f>
        <v>0</v>
      </c>
      <c r="M27" s="165">
        <f t="shared" si="3"/>
        <v>0</v>
      </c>
      <c r="N27" s="164">
        <f t="shared" si="5"/>
        <v>1566</v>
      </c>
      <c r="O27" s="165">
        <f t="shared" si="5"/>
        <v>100</v>
      </c>
      <c r="P27" s="166"/>
      <c r="Q27" s="166">
        <f t="shared" si="4"/>
        <v>1.3919999999999999</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503336</v>
      </c>
      <c r="E30" s="174"/>
      <c r="F30" s="147">
        <f>SUM(F10:F27)</f>
        <v>413459</v>
      </c>
      <c r="G30" s="175">
        <f>F30*100/$N30</f>
        <v>58.832092068903691</v>
      </c>
      <c r="H30" s="147">
        <f>SUM(H10:H27)</f>
        <v>63872</v>
      </c>
      <c r="I30" s="175">
        <f>H30*100/$N30</f>
        <v>9.088503055018796</v>
      </c>
      <c r="J30" s="147">
        <f>SUM(J10:J27)</f>
        <v>221665</v>
      </c>
      <c r="K30" s="175">
        <f>J30*100/$N30</f>
        <v>31.541254848615068</v>
      </c>
      <c r="L30" s="147">
        <f>SUM(L10:L28)</f>
        <v>3782</v>
      </c>
      <c r="M30" s="175">
        <f>L30*100/$N30</f>
        <v>0.53815002746244189</v>
      </c>
      <c r="N30" s="147">
        <f>F30+H30+J30+L30</f>
        <v>702778</v>
      </c>
      <c r="O30" s="175">
        <f>G30+I30+K30+M30</f>
        <v>99.999999999999986</v>
      </c>
      <c r="P30" s="176"/>
      <c r="Q30" s="176">
        <f>(N30/D30)</f>
        <v>1.3962402848196831</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333" customWidth="1"/>
    <col min="2" max="2" width="28.7109375" style="333" customWidth="1"/>
    <col min="3" max="3" width="11.28515625" style="333" bestFit="1" customWidth="1"/>
    <col min="4" max="4" width="10.7109375" style="333" customWidth="1"/>
    <col min="5" max="5" width="0.7109375" style="333" customWidth="1"/>
    <col min="6" max="6" width="12.85546875" style="333" customWidth="1"/>
    <col min="7" max="7" width="7.28515625" style="333" customWidth="1"/>
    <col min="8" max="8" width="0.7109375" style="333" customWidth="1"/>
    <col min="9" max="9" width="10.5703125" style="333" customWidth="1"/>
    <col min="10" max="10" width="8.5703125" style="333" customWidth="1"/>
    <col min="11" max="11" width="9.85546875" style="333" customWidth="1"/>
    <col min="12" max="17" width="11.42578125" style="333"/>
    <col min="18" max="18" width="7.5703125" style="333" customWidth="1"/>
    <col min="19" max="19" width="2.28515625" style="333" customWidth="1"/>
    <col min="20" max="16384" width="11.42578125" style="333"/>
  </cols>
  <sheetData>
    <row r="1" spans="1:259" s="613" customFormat="1" ht="9" customHeight="1" x14ac:dyDescent="0.25">
      <c r="A1" s="340"/>
      <c r="B1" s="311"/>
      <c r="C1" s="311"/>
      <c r="D1" s="311"/>
      <c r="E1" s="341"/>
      <c r="F1" s="340"/>
      <c r="G1" s="340"/>
      <c r="H1" s="341"/>
      <c r="I1" s="340"/>
      <c r="J1" s="340"/>
      <c r="K1" s="750"/>
      <c r="L1" s="750"/>
      <c r="M1" s="750"/>
      <c r="N1" s="750"/>
      <c r="O1" s="340"/>
      <c r="P1" s="340"/>
      <c r="Q1" s="340"/>
      <c r="R1" s="750"/>
      <c r="S1" s="75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25">
      <c r="A2" s="343"/>
      <c r="B2" s="751"/>
      <c r="C2" s="751"/>
      <c r="D2" s="751"/>
      <c r="E2" s="751"/>
      <c r="F2" s="751"/>
      <c r="G2" s="751"/>
      <c r="H2" s="751"/>
      <c r="I2" s="343"/>
      <c r="J2" s="343"/>
      <c r="K2" s="750"/>
      <c r="L2" s="750"/>
      <c r="M2" s="750"/>
      <c r="N2" s="750"/>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6.95" customHeight="1" x14ac:dyDescent="0.25">
      <c r="A3" s="345"/>
      <c r="B3" s="1380"/>
      <c r="C3" s="1380"/>
      <c r="D3" s="1380"/>
      <c r="E3" s="1380"/>
      <c r="F3" s="1380"/>
      <c r="G3" s="1380"/>
      <c r="H3" s="1380"/>
      <c r="I3" s="345"/>
      <c r="J3" s="345"/>
      <c r="K3" s="750"/>
      <c r="L3" s="750"/>
      <c r="M3" s="750"/>
      <c r="N3" s="750"/>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41.25" customHeight="1" x14ac:dyDescent="0.2">
      <c r="A4" s="1476" t="s">
        <v>421</v>
      </c>
      <c r="B4" s="1476"/>
      <c r="C4" s="1476"/>
      <c r="D4" s="1476"/>
      <c r="E4" s="1476"/>
      <c r="F4" s="1476"/>
      <c r="G4" s="1476"/>
      <c r="H4" s="1476"/>
      <c r="I4" s="1476"/>
      <c r="J4" s="1476"/>
      <c r="K4" s="1476"/>
      <c r="L4" s="1476"/>
      <c r="M4" s="1476"/>
      <c r="N4" s="1476"/>
      <c r="O4" s="1476"/>
      <c r="P4" s="1476"/>
      <c r="Q4" s="1476"/>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2" customHeight="1" x14ac:dyDescent="0.2">
      <c r="A5" s="492"/>
      <c r="B5" s="1418" t="str">
        <f>porsaad!$B$6</f>
        <v>Situación a 30 de septiembre de 2024</v>
      </c>
      <c r="C5" s="1418"/>
      <c r="D5" s="1418"/>
      <c r="E5" s="1418"/>
      <c r="F5" s="1418"/>
      <c r="G5" s="1418"/>
      <c r="H5" s="1418"/>
      <c r="I5" s="1418"/>
      <c r="J5" s="1418"/>
      <c r="K5" s="1418"/>
      <c r="L5" s="1418"/>
      <c r="M5" s="1418"/>
      <c r="N5" s="1418"/>
      <c r="O5" s="1418"/>
      <c r="P5" s="1418"/>
      <c r="Q5" s="1418"/>
      <c r="R5" s="877"/>
      <c r="S5" s="877"/>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6.95" customHeight="1" x14ac:dyDescent="0.2">
      <c r="A6" s="345"/>
      <c r="B6" s="345"/>
      <c r="C6" s="345"/>
      <c r="D6" s="345"/>
      <c r="E6" s="345"/>
      <c r="F6" s="345"/>
      <c r="G6" s="345"/>
      <c r="H6" s="345"/>
      <c r="I6" s="345"/>
      <c r="J6" s="345"/>
      <c r="K6" s="345"/>
      <c r="L6" s="753"/>
      <c r="M6" s="753"/>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
      <c r="A7" s="345"/>
      <c r="B7" s="345"/>
      <c r="C7" s="345"/>
      <c r="D7" s="345"/>
      <c r="E7" s="345"/>
      <c r="F7" s="345"/>
      <c r="G7" s="345"/>
      <c r="H7" s="345"/>
      <c r="I7" s="345"/>
      <c r="J7" s="345"/>
      <c r="K7" s="345"/>
      <c r="L7" s="742"/>
      <c r="M7" s="742"/>
      <c r="N7" s="322"/>
      <c r="O7" s="322"/>
      <c r="P7" s="322"/>
      <c r="Q7" s="322"/>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52.5" customHeight="1" x14ac:dyDescent="0.2">
      <c r="A8" s="345"/>
      <c r="B8" s="1550" t="s">
        <v>12</v>
      </c>
      <c r="C8" s="1547" t="s">
        <v>476</v>
      </c>
      <c r="D8" s="1549"/>
      <c r="E8" s="437"/>
      <c r="F8" s="1508" t="s">
        <v>483</v>
      </c>
      <c r="G8" s="1546"/>
      <c r="H8" s="437"/>
      <c r="I8" s="1547" t="s">
        <v>251</v>
      </c>
      <c r="J8" s="1548"/>
      <c r="K8" s="1549"/>
      <c r="L8" s="742"/>
      <c r="M8" s="742"/>
      <c r="N8" s="322"/>
      <c r="O8" s="322"/>
      <c r="P8" s="322"/>
      <c r="Q8" s="322"/>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6" customFormat="1" ht="30.75" customHeight="1" x14ac:dyDescent="0.2">
      <c r="A9" s="322"/>
      <c r="B9" s="1551"/>
      <c r="C9" s="790" t="s">
        <v>9</v>
      </c>
      <c r="D9" s="880" t="s">
        <v>10</v>
      </c>
      <c r="E9" s="437"/>
      <c r="F9" s="881" t="s">
        <v>9</v>
      </c>
      <c r="G9" s="879" t="s">
        <v>10</v>
      </c>
      <c r="H9" s="437"/>
      <c r="I9" s="790" t="s">
        <v>9</v>
      </c>
      <c r="J9" s="882" t="s">
        <v>111</v>
      </c>
      <c r="K9" s="883" t="s">
        <v>110</v>
      </c>
      <c r="L9" s="874"/>
      <c r="M9" s="874"/>
      <c r="N9" s="328"/>
      <c r="O9" s="328"/>
      <c r="P9" s="328"/>
      <c r="Q9" s="328"/>
      <c r="R9" s="328"/>
      <c r="S9" s="328"/>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row>
    <row r="10" spans="1:259" s="626" customFormat="1" ht="7.5" customHeight="1" x14ac:dyDescent="0.2">
      <c r="A10" s="322"/>
      <c r="B10" s="322"/>
      <c r="C10" s="327"/>
      <c r="D10" s="327"/>
      <c r="E10" s="322"/>
      <c r="F10" s="322"/>
      <c r="G10" s="322"/>
      <c r="H10" s="322"/>
      <c r="I10" s="322"/>
      <c r="J10" s="322"/>
      <c r="K10" s="322"/>
      <c r="L10" s="548"/>
      <c r="M10" s="756"/>
      <c r="N10" s="331"/>
      <c r="O10" s="331"/>
      <c r="P10" s="331"/>
      <c r="Q10" s="331"/>
      <c r="R10" s="331"/>
      <c r="S10" s="331"/>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row>
    <row r="11" spans="1:259" s="631" customFormat="1" ht="18" customHeight="1" x14ac:dyDescent="0.2">
      <c r="A11" s="328"/>
      <c r="B11" s="757" t="s">
        <v>8</v>
      </c>
      <c r="C11" s="759">
        <v>8568513</v>
      </c>
      <c r="D11" s="676">
        <v>17.840444022232926</v>
      </c>
      <c r="E11" s="758"/>
      <c r="F11" s="760">
        <v>1014321</v>
      </c>
      <c r="G11" s="761">
        <v>16.031753056369972</v>
      </c>
      <c r="H11" s="758"/>
      <c r="I11" s="762">
        <v>287571</v>
      </c>
      <c r="J11" s="763">
        <f>I11*100/C11</f>
        <v>3.3561365898610411</v>
      </c>
      <c r="K11" s="761">
        <f>I11*100/F11</f>
        <v>28.351084124256523</v>
      </c>
      <c r="L11" s="396"/>
      <c r="M11" s="396">
        <f>_xlfn.RANK.EQ(K11,K$11:K$31,0)</f>
        <v>2</v>
      </c>
      <c r="N11" s="396">
        <v>1</v>
      </c>
      <c r="O11" s="396">
        <f>MATCH(N11,M$11:M$31,0)</f>
        <v>7</v>
      </c>
      <c r="P11" s="568" t="str">
        <f t="shared" ref="P11:P29" si="0">INDEX(B$11:B$31,O11,1)</f>
        <v>Castilla y León</v>
      </c>
      <c r="Q11" s="764">
        <f>INDEX(K$11:K$31,O11,1)</f>
        <v>30.552429680005272</v>
      </c>
      <c r="R11" s="875"/>
      <c r="S11" s="331"/>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row>
    <row r="12" spans="1:259" s="633" customFormat="1" ht="18" customHeight="1" x14ac:dyDescent="0.2">
      <c r="A12" s="331"/>
      <c r="B12" s="765" t="s">
        <v>7</v>
      </c>
      <c r="C12" s="766">
        <v>1339727</v>
      </c>
      <c r="D12" s="684">
        <v>2.7894366908907124</v>
      </c>
      <c r="E12" s="758"/>
      <c r="F12" s="767">
        <v>186533</v>
      </c>
      <c r="G12" s="768">
        <v>2.9482293996317339</v>
      </c>
      <c r="H12" s="758"/>
      <c r="I12" s="769">
        <v>43736</v>
      </c>
      <c r="J12" s="448">
        <f t="shared" ref="J12:J28" si="1">I12*100/C12</f>
        <v>3.2645456872930083</v>
      </c>
      <c r="K12" s="768">
        <f t="shared" ref="K12:K28" si="2">I12*100/F12</f>
        <v>23.446789576107175</v>
      </c>
      <c r="L12" s="396"/>
      <c r="M12" s="396">
        <f t="shared" ref="M12:M31" si="3">_xlfn.RANK.EQ(K12,K$11:K$31,0)</f>
        <v>7</v>
      </c>
      <c r="N12" s="396">
        <v>2</v>
      </c>
      <c r="O12" s="396">
        <f t="shared" ref="O12:O29" si="4">MATCH(N12,M$11:M$31,0)</f>
        <v>1</v>
      </c>
      <c r="P12" s="568" t="str">
        <f t="shared" si="0"/>
        <v>Andalucía</v>
      </c>
      <c r="Q12" s="764">
        <f t="shared" ref="Q12:Q29" si="5">INDEX(K$11:K$31,O12,1)</f>
        <v>28.351084124256523</v>
      </c>
      <c r="R12" s="875"/>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row>
    <row r="13" spans="1:259" s="633" customFormat="1" ht="18" customHeight="1" x14ac:dyDescent="0.2">
      <c r="A13" s="331"/>
      <c r="B13" s="765" t="s">
        <v>37</v>
      </c>
      <c r="C13" s="766">
        <v>1005283</v>
      </c>
      <c r="D13" s="684">
        <v>2.0930930592043664</v>
      </c>
      <c r="E13" s="758"/>
      <c r="F13" s="767">
        <v>183865</v>
      </c>
      <c r="G13" s="768">
        <v>2.9060605821130245</v>
      </c>
      <c r="H13" s="758"/>
      <c r="I13" s="769">
        <v>31553</v>
      </c>
      <c r="J13" s="448">
        <f t="shared" si="1"/>
        <v>3.1387181520029683</v>
      </c>
      <c r="K13" s="768">
        <f t="shared" si="2"/>
        <v>17.16096048731406</v>
      </c>
      <c r="L13" s="396"/>
      <c r="M13" s="396">
        <f t="shared" si="3"/>
        <v>17</v>
      </c>
      <c r="N13" s="396">
        <v>3</v>
      </c>
      <c r="O13" s="396">
        <f>MATCH(N13,M$11:M$31,0)</f>
        <v>8</v>
      </c>
      <c r="P13" s="568" t="str">
        <f t="shared" si="0"/>
        <v>Castilla - La Mancha</v>
      </c>
      <c r="Q13" s="764">
        <f t="shared" si="5"/>
        <v>26.553880624530255</v>
      </c>
      <c r="R13" s="875"/>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row>
    <row r="14" spans="1:259" s="633" customFormat="1" ht="18" customHeight="1" x14ac:dyDescent="0.2">
      <c r="A14" s="331"/>
      <c r="B14" s="765" t="s">
        <v>38</v>
      </c>
      <c r="C14" s="766">
        <v>1197261</v>
      </c>
      <c r="D14" s="684">
        <v>2.4928091782672928</v>
      </c>
      <c r="E14" s="758"/>
      <c r="F14" s="767">
        <v>122472</v>
      </c>
      <c r="G14" s="768">
        <v>1.9357194224705427</v>
      </c>
      <c r="H14" s="758"/>
      <c r="I14" s="769">
        <v>31513</v>
      </c>
      <c r="J14" s="448">
        <f t="shared" si="1"/>
        <v>2.6320910812262324</v>
      </c>
      <c r="K14" s="768">
        <f t="shared" si="2"/>
        <v>25.730779280161997</v>
      </c>
      <c r="L14" s="396"/>
      <c r="M14" s="396">
        <f t="shared" si="3"/>
        <v>4</v>
      </c>
      <c r="N14" s="396">
        <v>4</v>
      </c>
      <c r="O14" s="396">
        <f t="shared" si="4"/>
        <v>4</v>
      </c>
      <c r="P14" s="568" t="str">
        <f t="shared" si="0"/>
        <v>Balears, Illes</v>
      </c>
      <c r="Q14" s="764">
        <f t="shared" si="5"/>
        <v>25.730779280161997</v>
      </c>
      <c r="R14" s="875"/>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
      <c r="A15" s="331"/>
      <c r="B15" s="765" t="s">
        <v>6</v>
      </c>
      <c r="C15" s="766">
        <v>2202048</v>
      </c>
      <c r="D15" s="684">
        <v>4.5848695191651077</v>
      </c>
      <c r="E15" s="758"/>
      <c r="F15" s="767">
        <v>253565</v>
      </c>
      <c r="G15" s="768">
        <v>4.0076972316835127</v>
      </c>
      <c r="H15" s="758"/>
      <c r="I15" s="769">
        <v>43406</v>
      </c>
      <c r="J15" s="448">
        <f t="shared" si="1"/>
        <v>1.971165024558956</v>
      </c>
      <c r="K15" s="768">
        <f t="shared" si="2"/>
        <v>17.118293139826079</v>
      </c>
      <c r="L15" s="396"/>
      <c r="M15" s="396">
        <f t="shared" si="3"/>
        <v>18</v>
      </c>
      <c r="N15" s="396">
        <v>5</v>
      </c>
      <c r="O15" s="396">
        <f t="shared" si="4"/>
        <v>10</v>
      </c>
      <c r="P15" s="568" t="str">
        <f t="shared" si="0"/>
        <v>Comunitat Valenciana</v>
      </c>
      <c r="Q15" s="764">
        <f t="shared" si="5"/>
        <v>24.604262551328016</v>
      </c>
      <c r="R15" s="875"/>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
      <c r="A16" s="331"/>
      <c r="B16" s="765" t="s">
        <v>5</v>
      </c>
      <c r="C16" s="770">
        <v>588419</v>
      </c>
      <c r="D16" s="684">
        <v>1.225143292788174</v>
      </c>
      <c r="E16" s="758"/>
      <c r="F16" s="771">
        <v>99920</v>
      </c>
      <c r="G16" s="768">
        <v>1.579275954448826</v>
      </c>
      <c r="H16" s="758"/>
      <c r="I16" s="769">
        <v>17895</v>
      </c>
      <c r="J16" s="448">
        <f t="shared" si="1"/>
        <v>3.0412002331671819</v>
      </c>
      <c r="K16" s="768">
        <f t="shared" si="2"/>
        <v>17.909327461969575</v>
      </c>
      <c r="L16" s="396"/>
      <c r="M16" s="396">
        <f t="shared" si="3"/>
        <v>16</v>
      </c>
      <c r="N16" s="396">
        <v>6</v>
      </c>
      <c r="O16" s="396">
        <f t="shared" si="4"/>
        <v>11</v>
      </c>
      <c r="P16" s="568" t="str">
        <f t="shared" si="0"/>
        <v>Extremadura</v>
      </c>
      <c r="Q16" s="772">
        <f t="shared" si="5"/>
        <v>24.237895002557512</v>
      </c>
      <c r="R16" s="875"/>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744" customFormat="1" ht="18" customHeight="1" x14ac:dyDescent="0.2">
      <c r="A17" s="450"/>
      <c r="B17" s="773" t="s">
        <v>4</v>
      </c>
      <c r="C17" s="766">
        <v>2078534</v>
      </c>
      <c r="D17" s="684">
        <v>4.3277018399000964</v>
      </c>
      <c r="E17" s="758"/>
      <c r="F17" s="774">
        <v>409663</v>
      </c>
      <c r="G17" s="775">
        <v>6.4748891646053783</v>
      </c>
      <c r="H17" s="758"/>
      <c r="I17" s="776">
        <v>125162</v>
      </c>
      <c r="J17" s="587">
        <f t="shared" si="1"/>
        <v>6.0216479499493394</v>
      </c>
      <c r="K17" s="775">
        <f t="shared" si="2"/>
        <v>30.552429680005272</v>
      </c>
      <c r="L17" s="396"/>
      <c r="M17" s="396">
        <f t="shared" si="3"/>
        <v>1</v>
      </c>
      <c r="N17" s="396">
        <v>7</v>
      </c>
      <c r="O17" s="396">
        <f t="shared" si="4"/>
        <v>2</v>
      </c>
      <c r="P17" s="568" t="str">
        <f t="shared" si="0"/>
        <v>Aragón</v>
      </c>
      <c r="Q17" s="764">
        <f t="shared" si="5"/>
        <v>23.446789576107175</v>
      </c>
      <c r="R17" s="875"/>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row>
    <row r="18" spans="1:259" s="744" customFormat="1" ht="18" customHeight="1" x14ac:dyDescent="0.2">
      <c r="A18" s="450"/>
      <c r="B18" s="773" t="s">
        <v>40</v>
      </c>
      <c r="C18" s="766">
        <v>2380149</v>
      </c>
      <c r="D18" s="684">
        <v>4.9556924286715418</v>
      </c>
      <c r="E18" s="758"/>
      <c r="F18" s="774">
        <v>282068</v>
      </c>
      <c r="G18" s="775">
        <v>4.4581986581212121</v>
      </c>
      <c r="H18" s="758"/>
      <c r="I18" s="776">
        <v>74900</v>
      </c>
      <c r="J18" s="587">
        <f t="shared" si="1"/>
        <v>3.146861814113318</v>
      </c>
      <c r="K18" s="775">
        <f t="shared" si="2"/>
        <v>26.553880624530255</v>
      </c>
      <c r="L18" s="396"/>
      <c r="M18" s="396">
        <f t="shared" si="3"/>
        <v>3</v>
      </c>
      <c r="N18" s="396">
        <v>8</v>
      </c>
      <c r="O18" s="396">
        <f t="shared" si="4"/>
        <v>21</v>
      </c>
      <c r="P18" s="568" t="str">
        <f t="shared" si="0"/>
        <v>TOTAL</v>
      </c>
      <c r="Q18" s="764">
        <f t="shared" si="5"/>
        <v>23.345703696093693</v>
      </c>
      <c r="R18" s="875"/>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row>
    <row r="19" spans="1:259" s="744" customFormat="1" ht="18" customHeight="1" x14ac:dyDescent="0.2">
      <c r="A19" s="450"/>
      <c r="B19" s="773" t="s">
        <v>41</v>
      </c>
      <c r="C19" s="766">
        <v>7909125</v>
      </c>
      <c r="D19" s="684">
        <v>16.467536645780079</v>
      </c>
      <c r="E19" s="758"/>
      <c r="F19" s="774">
        <v>1040507</v>
      </c>
      <c r="G19" s="775">
        <v>16.445633362046483</v>
      </c>
      <c r="H19" s="758"/>
      <c r="I19" s="776">
        <v>221659</v>
      </c>
      <c r="J19" s="587">
        <f t="shared" si="1"/>
        <v>2.8025729774153274</v>
      </c>
      <c r="K19" s="775">
        <f t="shared" si="2"/>
        <v>21.302980181776768</v>
      </c>
      <c r="L19" s="396"/>
      <c r="M19" s="396">
        <f t="shared" si="3"/>
        <v>12</v>
      </c>
      <c r="N19" s="396">
        <v>9</v>
      </c>
      <c r="O19" s="396">
        <f>MATCH(N19,M$11:M$31,0)</f>
        <v>13</v>
      </c>
      <c r="P19" s="568" t="str">
        <f t="shared" si="0"/>
        <v>Madrid, Comunidad de</v>
      </c>
      <c r="Q19" s="764">
        <f t="shared" si="5"/>
        <v>23.124121085600191</v>
      </c>
      <c r="R19" s="875"/>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4" customFormat="1" ht="18" customHeight="1" x14ac:dyDescent="0.2">
      <c r="A20" s="450"/>
      <c r="B20" s="773" t="s">
        <v>3</v>
      </c>
      <c r="C20" s="766">
        <v>83039</v>
      </c>
      <c r="D20" s="684">
        <v>0.17289495051967593</v>
      </c>
      <c r="E20" s="758"/>
      <c r="F20" s="774">
        <v>644872</v>
      </c>
      <c r="G20" s="775">
        <v>10.192462402895551</v>
      </c>
      <c r="H20" s="758"/>
      <c r="I20" s="776">
        <v>158666</v>
      </c>
      <c r="J20" s="587">
        <f t="shared" si="1"/>
        <v>191.07407362805429</v>
      </c>
      <c r="K20" s="775">
        <f>I20*100/F20</f>
        <v>24.604262551328016</v>
      </c>
      <c r="L20" s="396"/>
      <c r="M20" s="396">
        <f t="shared" si="3"/>
        <v>5</v>
      </c>
      <c r="N20" s="396">
        <v>10</v>
      </c>
      <c r="O20" s="396">
        <f t="shared" si="4"/>
        <v>14</v>
      </c>
      <c r="P20" s="568" t="str">
        <f t="shared" si="0"/>
        <v>Murcia, Región de</v>
      </c>
      <c r="Q20" s="764">
        <f t="shared" si="5"/>
        <v>22.689789800617053</v>
      </c>
      <c r="R20" s="875"/>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633" customFormat="1" ht="18" customHeight="1" x14ac:dyDescent="0.2">
      <c r="A21" s="331"/>
      <c r="B21" s="765" t="s">
        <v>2</v>
      </c>
      <c r="C21" s="766">
        <v>5210600</v>
      </c>
      <c r="D21" s="684">
        <v>10.848955661530406</v>
      </c>
      <c r="E21" s="758"/>
      <c r="F21" s="767">
        <v>150537</v>
      </c>
      <c r="G21" s="768">
        <v>2.3792980820142406</v>
      </c>
      <c r="H21" s="758"/>
      <c r="I21" s="769">
        <v>36487</v>
      </c>
      <c r="J21" s="448">
        <f t="shared" si="1"/>
        <v>0.70024565309177444</v>
      </c>
      <c r="K21" s="768">
        <f t="shared" si="2"/>
        <v>24.237895002557512</v>
      </c>
      <c r="L21" s="396"/>
      <c r="M21" s="396">
        <f t="shared" si="3"/>
        <v>6</v>
      </c>
      <c r="N21" s="396">
        <v>11</v>
      </c>
      <c r="O21" s="396">
        <f t="shared" si="4"/>
        <v>17</v>
      </c>
      <c r="P21" s="568" t="str">
        <f t="shared" si="0"/>
        <v>Rioja, La</v>
      </c>
      <c r="Q21" s="764">
        <f t="shared" si="5"/>
        <v>22.055090274976866</v>
      </c>
      <c r="R21" s="875"/>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row>
    <row r="22" spans="1:259" s="633" customFormat="1" ht="18" customHeight="1" x14ac:dyDescent="0.2">
      <c r="A22" s="331"/>
      <c r="B22" s="765" t="s">
        <v>35</v>
      </c>
      <c r="C22" s="766">
        <v>1052523</v>
      </c>
      <c r="D22" s="684">
        <v>2.1914511495299904</v>
      </c>
      <c r="E22" s="758"/>
      <c r="F22" s="767">
        <v>469573</v>
      </c>
      <c r="G22" s="768">
        <v>7.4217909103122359</v>
      </c>
      <c r="H22" s="758"/>
      <c r="I22" s="769">
        <v>76008</v>
      </c>
      <c r="J22" s="448">
        <f t="shared" si="1"/>
        <v>7.2215048982302523</v>
      </c>
      <c r="K22" s="768">
        <f t="shared" si="2"/>
        <v>16.186620610639878</v>
      </c>
      <c r="L22" s="396"/>
      <c r="M22" s="396">
        <f t="shared" si="3"/>
        <v>19</v>
      </c>
      <c r="N22" s="396">
        <v>12</v>
      </c>
      <c r="O22" s="396">
        <f t="shared" si="4"/>
        <v>9</v>
      </c>
      <c r="P22" s="568" t="str">
        <f t="shared" si="0"/>
        <v>Cataluña</v>
      </c>
      <c r="Q22" s="764">
        <f t="shared" si="5"/>
        <v>21.302980181776768</v>
      </c>
      <c r="R22" s="875"/>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row>
    <row r="23" spans="1:259" s="633" customFormat="1" ht="18" customHeight="1" x14ac:dyDescent="0.2">
      <c r="A23" s="331"/>
      <c r="B23" s="765" t="s">
        <v>42</v>
      </c>
      <c r="C23" s="766">
        <v>2702248</v>
      </c>
      <c r="D23" s="684">
        <v>5.6263326178288908</v>
      </c>
      <c r="E23" s="758"/>
      <c r="F23" s="767">
        <v>802837</v>
      </c>
      <c r="G23" s="768">
        <v>12.689163024838193</v>
      </c>
      <c r="H23" s="758"/>
      <c r="I23" s="769">
        <v>185649</v>
      </c>
      <c r="J23" s="448">
        <f t="shared" si="1"/>
        <v>6.8701688372051715</v>
      </c>
      <c r="K23" s="768">
        <f t="shared" si="2"/>
        <v>23.124121085600191</v>
      </c>
      <c r="L23" s="396"/>
      <c r="M23" s="396">
        <f t="shared" si="3"/>
        <v>9</v>
      </c>
      <c r="N23" s="396">
        <v>13</v>
      </c>
      <c r="O23" s="396">
        <f t="shared" si="4"/>
        <v>16</v>
      </c>
      <c r="P23" s="568" t="str">
        <f t="shared" si="0"/>
        <v>País Vasco</v>
      </c>
      <c r="Q23" s="764">
        <f t="shared" si="5"/>
        <v>21.242748603011709</v>
      </c>
      <c r="R23" s="875"/>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
      <c r="A24" s="331"/>
      <c r="B24" s="765" t="s">
        <v>43</v>
      </c>
      <c r="C24" s="766">
        <v>6859914</v>
      </c>
      <c r="D24" s="684">
        <v>14.282981389458353</v>
      </c>
      <c r="E24" s="758"/>
      <c r="F24" s="767">
        <v>194149</v>
      </c>
      <c r="G24" s="768">
        <v>3.0686033554872409</v>
      </c>
      <c r="H24" s="758"/>
      <c r="I24" s="769">
        <v>44052</v>
      </c>
      <c r="J24" s="448">
        <f t="shared" si="1"/>
        <v>0.64216548487342551</v>
      </c>
      <c r="K24" s="768">
        <f>I24*100/F24</f>
        <v>22.689789800617053</v>
      </c>
      <c r="L24" s="396"/>
      <c r="M24" s="396">
        <f t="shared" si="3"/>
        <v>10</v>
      </c>
      <c r="N24" s="396">
        <v>14</v>
      </c>
      <c r="O24" s="396">
        <f t="shared" si="4"/>
        <v>15</v>
      </c>
      <c r="P24" s="568" t="str">
        <f t="shared" si="0"/>
        <v>Navarra, Comunidad Foral de</v>
      </c>
      <c r="Q24" s="764">
        <f t="shared" si="5"/>
        <v>19.814138732160636</v>
      </c>
      <c r="R24" s="875"/>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
      <c r="A25" s="331"/>
      <c r="B25" s="765" t="s">
        <v>44</v>
      </c>
      <c r="C25" s="770">
        <v>85491</v>
      </c>
      <c r="D25" s="684">
        <v>0.17800024343835566</v>
      </c>
      <c r="E25" s="758"/>
      <c r="F25" s="771">
        <v>81351</v>
      </c>
      <c r="G25" s="768">
        <v>1.2857854100316899</v>
      </c>
      <c r="H25" s="758"/>
      <c r="I25" s="769">
        <v>16119</v>
      </c>
      <c r="J25" s="448">
        <f t="shared" si="1"/>
        <v>18.854616275397412</v>
      </c>
      <c r="K25" s="768">
        <f t="shared" si="2"/>
        <v>19.814138732160636</v>
      </c>
      <c r="L25" s="396"/>
      <c r="M25" s="396">
        <f t="shared" si="3"/>
        <v>14</v>
      </c>
      <c r="N25" s="396">
        <v>15</v>
      </c>
      <c r="O25" s="396">
        <f t="shared" si="4"/>
        <v>18</v>
      </c>
      <c r="P25" s="568" t="str">
        <f t="shared" si="0"/>
        <v>Ceuta y Melilla</v>
      </c>
      <c r="Q25" s="772">
        <f t="shared" si="5"/>
        <v>18.039934598424416</v>
      </c>
      <c r="R25" s="875"/>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
      <c r="A26" s="331"/>
      <c r="B26" s="765" t="s">
        <v>45</v>
      </c>
      <c r="C26" s="770">
        <v>1552457</v>
      </c>
      <c r="D26" s="684">
        <v>3.2323604113600179</v>
      </c>
      <c r="E26" s="758"/>
      <c r="F26" s="771">
        <v>328385</v>
      </c>
      <c r="G26" s="768">
        <v>5.1902575490560219</v>
      </c>
      <c r="H26" s="758"/>
      <c r="I26" s="769">
        <v>69758</v>
      </c>
      <c r="J26" s="448">
        <f t="shared" si="1"/>
        <v>4.4933933757907623</v>
      </c>
      <c r="K26" s="768">
        <f t="shared" si="2"/>
        <v>21.242748603011709</v>
      </c>
      <c r="L26" s="396"/>
      <c r="M26" s="396">
        <f t="shared" si="3"/>
        <v>13</v>
      </c>
      <c r="N26" s="396">
        <v>16</v>
      </c>
      <c r="O26" s="396">
        <f t="shared" si="4"/>
        <v>6</v>
      </c>
      <c r="P26" s="568" t="str">
        <f t="shared" si="0"/>
        <v>Cantabria</v>
      </c>
      <c r="Q26" s="764">
        <f t="shared" si="5"/>
        <v>17.909327461969575</v>
      </c>
      <c r="R26" s="875"/>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
      <c r="A27" s="331"/>
      <c r="B27" s="765" t="s">
        <v>46</v>
      </c>
      <c r="C27" s="770">
        <v>671746</v>
      </c>
      <c r="D27" s="686">
        <v>1.3986378861955253</v>
      </c>
      <c r="E27" s="758"/>
      <c r="F27" s="771">
        <v>42149</v>
      </c>
      <c r="G27" s="777">
        <v>0.66618196761472748</v>
      </c>
      <c r="H27" s="758"/>
      <c r="I27" s="769">
        <v>9296</v>
      </c>
      <c r="J27" s="448">
        <f t="shared" si="1"/>
        <v>1.3838563981028544</v>
      </c>
      <c r="K27" s="777">
        <f t="shared" si="2"/>
        <v>22.055090274976866</v>
      </c>
      <c r="L27" s="396"/>
      <c r="M27" s="396">
        <f t="shared" si="3"/>
        <v>11</v>
      </c>
      <c r="N27" s="396">
        <v>17</v>
      </c>
      <c r="O27" s="396">
        <f t="shared" si="4"/>
        <v>3</v>
      </c>
      <c r="P27" s="568" t="str">
        <f t="shared" si="0"/>
        <v>Asturias, Principado de</v>
      </c>
      <c r="Q27" s="764">
        <f t="shared" si="5"/>
        <v>17.16096048731406</v>
      </c>
      <c r="R27" s="875"/>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
      <c r="A28" s="331"/>
      <c r="B28" s="765" t="s">
        <v>1</v>
      </c>
      <c r="C28" s="771">
        <v>2541509</v>
      </c>
      <c r="D28" s="777">
        <v>5.2916590132384913</v>
      </c>
      <c r="E28" s="758"/>
      <c r="F28" s="771">
        <v>20183</v>
      </c>
      <c r="G28" s="777">
        <v>0.31900046625941408</v>
      </c>
      <c r="H28" s="758"/>
      <c r="I28" s="769">
        <v>3641</v>
      </c>
      <c r="J28" s="448">
        <f t="shared" si="1"/>
        <v>0.1432613459169336</v>
      </c>
      <c r="K28" s="777">
        <f t="shared" si="2"/>
        <v>18.039934598424416</v>
      </c>
      <c r="L28" s="396"/>
      <c r="M28" s="396">
        <f t="shared" si="3"/>
        <v>15</v>
      </c>
      <c r="N28" s="396">
        <v>18</v>
      </c>
      <c r="O28" s="396">
        <f t="shared" si="4"/>
        <v>5</v>
      </c>
      <c r="P28" s="568" t="str">
        <f t="shared" si="0"/>
        <v>Canarias</v>
      </c>
      <c r="Q28" s="764">
        <f t="shared" si="5"/>
        <v>17.118293139826079</v>
      </c>
      <c r="R28" s="875"/>
      <c r="S28" s="328"/>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6" customHeight="1" x14ac:dyDescent="0.2">
      <c r="A29" s="331"/>
      <c r="B29" s="745"/>
      <c r="C29" s="778"/>
      <c r="D29" s="779"/>
      <c r="E29" s="331"/>
      <c r="F29" s="778"/>
      <c r="G29" s="779"/>
      <c r="H29" s="331"/>
      <c r="I29" s="778"/>
      <c r="J29" s="780"/>
      <c r="K29" s="779"/>
      <c r="L29" s="396"/>
      <c r="M29" s="396"/>
      <c r="N29" s="396">
        <v>19</v>
      </c>
      <c r="O29" s="396">
        <f t="shared" si="4"/>
        <v>12</v>
      </c>
      <c r="P29" s="568" t="str">
        <f t="shared" si="0"/>
        <v>Galicia</v>
      </c>
      <c r="Q29" s="764">
        <f t="shared" si="5"/>
        <v>16.186620610639878</v>
      </c>
      <c r="R29" s="876"/>
      <c r="S29" s="316"/>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5.25" customHeight="1" x14ac:dyDescent="0.2">
      <c r="A30" s="331"/>
      <c r="B30" s="781"/>
      <c r="C30" s="327"/>
      <c r="D30" s="438"/>
      <c r="E30" s="781"/>
      <c r="F30" s="781"/>
      <c r="G30" s="782"/>
      <c r="H30" s="781"/>
      <c r="I30" s="328"/>
      <c r="J30" s="328"/>
      <c r="K30" s="783"/>
      <c r="L30" s="784"/>
      <c r="M30" s="396"/>
      <c r="N30" s="396"/>
      <c r="O30" s="396"/>
      <c r="P30" s="396"/>
      <c r="Q30" s="396"/>
      <c r="R30" s="875"/>
      <c r="S30" s="328"/>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920" customFormat="1" ht="15.75" customHeight="1" x14ac:dyDescent="0.2">
      <c r="A31" s="329"/>
      <c r="B31" s="1262" t="s">
        <v>0</v>
      </c>
      <c r="C31" s="1263">
        <f>SUM(C11:C28)</f>
        <v>48028586</v>
      </c>
      <c r="D31" s="1264">
        <f>SUM(D11:D28)</f>
        <v>100.00000000000003</v>
      </c>
      <c r="E31" s="320"/>
      <c r="F31" s="1263">
        <f>SUM(F11:F28)</f>
        <v>6326950</v>
      </c>
      <c r="G31" s="1264">
        <f>SUM(G11:G28)</f>
        <v>100.00000000000003</v>
      </c>
      <c r="H31" s="320"/>
      <c r="I31" s="1263">
        <f>SUM(I11:I30)</f>
        <v>1477071</v>
      </c>
      <c r="J31" s="1265">
        <f>I31*100/C31</f>
        <v>3.0753997213242963</v>
      </c>
      <c r="K31" s="1264">
        <f>I31*100/F31</f>
        <v>23.345703696093693</v>
      </c>
      <c r="L31" s="329"/>
      <c r="M31" s="329">
        <f t="shared" si="3"/>
        <v>8</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row>
    <row r="32" spans="1:259" s="631" customFormat="1" ht="4.5" customHeight="1" x14ac:dyDescent="0.2">
      <c r="A32" s="328"/>
      <c r="B32" s="785"/>
      <c r="C32" s="785"/>
      <c r="D32" s="785"/>
      <c r="E32" s="322"/>
      <c r="F32" s="748"/>
      <c r="G32" s="749"/>
      <c r="H32" s="322"/>
      <c r="I32" s="748"/>
      <c r="J32" s="748"/>
      <c r="K32" s="749"/>
      <c r="L32" s="396"/>
      <c r="M32" s="396"/>
      <c r="N32" s="396"/>
      <c r="O32" s="396"/>
      <c r="P32" s="396"/>
      <c r="Q32" s="396"/>
      <c r="R32" s="333"/>
      <c r="S32" s="333"/>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row>
    <row r="33" spans="1:259" s="650" customFormat="1" x14ac:dyDescent="0.25">
      <c r="A33" s="394"/>
      <c r="B33" s="1422" t="str">
        <f>'22solcasaadpot'!B32:M32</f>
        <v>(1) Cifras INE de población referidas al 01/01/2023. Real Decreto 1085/2023, de 5 de diciembre BOE 23.12.22.</v>
      </c>
      <c r="C33" s="1422"/>
      <c r="D33" s="1422"/>
      <c r="E33" s="1422"/>
      <c r="F33" s="1422"/>
      <c r="G33" s="1422"/>
      <c r="H33" s="1422"/>
      <c r="I33" s="1422"/>
      <c r="J33" s="1422"/>
      <c r="K33" s="1422"/>
      <c r="L33" s="1229"/>
      <c r="M33" s="1229"/>
      <c r="N33" s="1229"/>
      <c r="O33" s="1229"/>
      <c r="P33" s="496"/>
      <c r="Q33" s="333"/>
      <c r="R33" s="750"/>
      <c r="S33" s="750"/>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row>
    <row r="34" spans="1:259" x14ac:dyDescent="0.2">
      <c r="B34" s="1423" t="str">
        <f>'22solcasaadpot'!B33:Q33</f>
        <v>(2) Cifras de Población Potencialmente Dependiente calculadas según lo explicado en la metodología</v>
      </c>
      <c r="C34" s="1423"/>
      <c r="D34" s="1423"/>
      <c r="E34" s="1423"/>
      <c r="F34" s="1423"/>
      <c r="G34" s="1423"/>
      <c r="H34" s="1423"/>
      <c r="I34" s="1423"/>
      <c r="J34" s="1423"/>
      <c r="K34" s="1423"/>
      <c r="L34" s="496"/>
      <c r="M34" s="496"/>
      <c r="N34" s="496"/>
      <c r="O34" s="496"/>
      <c r="P34" s="496"/>
    </row>
    <row r="35" spans="1:259" ht="15" customHeight="1" x14ac:dyDescent="0.25">
      <c r="B35" s="397" t="s">
        <v>47</v>
      </c>
      <c r="C35" s="397"/>
      <c r="D35" s="397"/>
      <c r="L35" s="447"/>
      <c r="M35" s="360"/>
      <c r="N35" s="360"/>
      <c r="O35" s="360"/>
      <c r="P35" s="361"/>
      <c r="Q35" s="788"/>
      <c r="R35" s="329"/>
    </row>
    <row r="36" spans="1:259" x14ac:dyDescent="0.25">
      <c r="L36" s="447"/>
      <c r="M36" s="360"/>
      <c r="N36" s="360"/>
      <c r="O36" s="360"/>
      <c r="P36" s="361"/>
      <c r="Q36" s="788"/>
      <c r="R36" s="329"/>
    </row>
    <row r="37" spans="1:259" x14ac:dyDescent="0.25">
      <c r="L37" s="447"/>
      <c r="M37" s="360"/>
      <c r="N37" s="360"/>
      <c r="O37" s="360"/>
      <c r="P37" s="361"/>
      <c r="Q37" s="789"/>
      <c r="R37" s="329"/>
    </row>
    <row r="38" spans="1:259" x14ac:dyDescent="0.25">
      <c r="L38" s="447"/>
      <c r="M38" s="360"/>
      <c r="N38" s="360"/>
      <c r="O38" s="360"/>
      <c r="P38" s="361"/>
      <c r="Q38" s="788"/>
      <c r="R38" s="329"/>
    </row>
    <row r="39" spans="1:259" x14ac:dyDescent="0.25">
      <c r="L39" s="447"/>
      <c r="M39" s="360"/>
      <c r="N39" s="360"/>
      <c r="O39" s="360"/>
      <c r="P39" s="361"/>
      <c r="Q39" s="788"/>
      <c r="R39" s="329"/>
    </row>
    <row r="40" spans="1:259" x14ac:dyDescent="0.25">
      <c r="L40" s="447"/>
      <c r="M40" s="360"/>
      <c r="N40" s="360"/>
      <c r="O40" s="360"/>
      <c r="P40" s="361"/>
      <c r="Q40" s="788"/>
      <c r="R40" s="329"/>
    </row>
    <row r="41" spans="1:259" x14ac:dyDescent="0.25">
      <c r="L41" s="447"/>
      <c r="M41" s="360"/>
      <c r="N41" s="360"/>
      <c r="O41" s="360"/>
      <c r="P41" s="361"/>
      <c r="Q41" s="788"/>
      <c r="R41" s="329"/>
    </row>
    <row r="42" spans="1:259" x14ac:dyDescent="0.25">
      <c r="L42" s="447"/>
      <c r="M42" s="360"/>
      <c r="N42" s="360"/>
      <c r="O42" s="360"/>
      <c r="P42" s="361"/>
      <c r="Q42" s="788"/>
      <c r="R42" s="329"/>
    </row>
    <row r="43" spans="1:259" x14ac:dyDescent="0.25">
      <c r="L43" s="447"/>
      <c r="M43" s="360"/>
      <c r="N43" s="360"/>
      <c r="O43" s="360"/>
      <c r="P43" s="361"/>
      <c r="Q43" s="788"/>
      <c r="R43" s="329"/>
    </row>
    <row r="44" spans="1:259" x14ac:dyDescent="0.25">
      <c r="L44" s="447"/>
      <c r="M44" s="360"/>
      <c r="N44" s="360"/>
      <c r="O44" s="360"/>
      <c r="P44" s="361"/>
      <c r="Q44" s="789"/>
      <c r="R44" s="329"/>
    </row>
    <row r="45" spans="1:259" x14ac:dyDescent="0.25">
      <c r="L45" s="447"/>
      <c r="M45" s="360"/>
      <c r="N45" s="360"/>
      <c r="O45" s="360"/>
      <c r="P45" s="361"/>
      <c r="Q45" s="788"/>
      <c r="R45" s="329"/>
    </row>
    <row r="46" spans="1:259" x14ac:dyDescent="0.25">
      <c r="L46" s="447"/>
      <c r="M46" s="360"/>
      <c r="N46" s="360"/>
      <c r="O46" s="360"/>
      <c r="P46" s="361"/>
      <c r="Q46" s="788"/>
      <c r="R46" s="329"/>
    </row>
    <row r="47" spans="1:259" x14ac:dyDescent="0.25">
      <c r="L47" s="447"/>
      <c r="M47" s="360"/>
      <c r="N47" s="360"/>
      <c r="O47" s="360"/>
      <c r="P47" s="361"/>
      <c r="Q47" s="788"/>
      <c r="R47" s="329"/>
    </row>
    <row r="48" spans="1:259" x14ac:dyDescent="0.25">
      <c r="L48" s="447"/>
      <c r="M48" s="360"/>
      <c r="N48" s="360"/>
      <c r="O48" s="360"/>
      <c r="P48" s="361"/>
      <c r="Q48" s="788"/>
      <c r="R48" s="329"/>
    </row>
    <row r="49" spans="12:18" x14ac:dyDescent="0.25">
      <c r="L49" s="447"/>
      <c r="M49" s="360"/>
      <c r="N49" s="360"/>
      <c r="O49" s="360"/>
      <c r="P49" s="361"/>
      <c r="Q49" s="788"/>
      <c r="R49" s="329"/>
    </row>
    <row r="50" spans="12:18" x14ac:dyDescent="0.25">
      <c r="L50" s="447"/>
      <c r="M50" s="360"/>
      <c r="N50" s="360"/>
      <c r="O50" s="360"/>
      <c r="P50" s="361"/>
      <c r="Q50" s="789"/>
      <c r="R50" s="329"/>
    </row>
    <row r="51" spans="12:18" x14ac:dyDescent="0.25">
      <c r="L51" s="447"/>
      <c r="M51" s="360"/>
      <c r="N51" s="360"/>
      <c r="O51" s="360"/>
      <c r="P51" s="361"/>
      <c r="Q51" s="788"/>
      <c r="R51" s="329"/>
    </row>
    <row r="52" spans="12:18" x14ac:dyDescent="0.25">
      <c r="L52" s="447"/>
      <c r="M52" s="360"/>
      <c r="N52" s="360"/>
      <c r="O52" s="360"/>
      <c r="P52" s="361"/>
      <c r="Q52" s="788"/>
      <c r="R52" s="329"/>
    </row>
    <row r="53" spans="12:18" x14ac:dyDescent="0.25">
      <c r="L53" s="447"/>
      <c r="M53" s="329"/>
      <c r="N53" s="329"/>
      <c r="O53" s="360"/>
      <c r="P53" s="361"/>
      <c r="Q53" s="788"/>
      <c r="R53" s="329"/>
    </row>
  </sheetData>
  <mergeCells count="9">
    <mergeCell ref="B33:K33"/>
    <mergeCell ref="B34:K34"/>
    <mergeCell ref="B3:H3"/>
    <mergeCell ref="A4:Q4"/>
    <mergeCell ref="B5:Q5"/>
    <mergeCell ref="F8:G8"/>
    <mergeCell ref="I8:K8"/>
    <mergeCell ref="C8:D8"/>
    <mergeCell ref="B8:B9"/>
  </mergeCells>
  <printOptions horizontalCentered="1"/>
  <pageMargins left="0" right="0" top="0.43307086614173229" bottom="0.43307086614173229" header="0" footer="0"/>
  <pageSetup paperSize="9" scale="82"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9"/>
      <c r="C2" s="1379"/>
    </row>
    <row r="3" spans="1:53" s="345" customFormat="1" ht="4.5" customHeight="1" x14ac:dyDescent="0.2">
      <c r="B3" s="1380"/>
      <c r="C3" s="1380"/>
    </row>
    <row r="4" spans="1:53" s="345" customFormat="1" ht="17.25" customHeight="1" x14ac:dyDescent="0.2">
      <c r="A4" s="1381" t="s">
        <v>425</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row>
    <row r="5" spans="1:53" s="345" customFormat="1" ht="17.25" customHeight="1" x14ac:dyDescent="0.2">
      <c r="B5" s="1382" t="str">
        <f>porsaad!$B$6</f>
        <v>Situación a 30 de septiembre de 2024</v>
      </c>
      <c r="C5" s="1382"/>
      <c r="D5" s="1382"/>
      <c r="E5" s="1382"/>
      <c r="F5" s="1382"/>
      <c r="G5" s="1382"/>
      <c r="H5" s="1382"/>
      <c r="I5" s="1382"/>
      <c r="J5" s="1382"/>
      <c r="K5" s="1382"/>
      <c r="L5" s="1382"/>
      <c r="M5" s="1382"/>
      <c r="N5" s="1382"/>
      <c r="O5" s="1382"/>
      <c r="P5" s="1382"/>
      <c r="Q5" s="1382"/>
      <c r="R5" s="1382"/>
      <c r="S5" s="1382"/>
      <c r="T5" s="1382"/>
      <c r="U5" s="1382"/>
      <c r="V5" s="1382"/>
      <c r="W5" s="1382"/>
      <c r="X5" s="1382"/>
      <c r="Y5" s="1382"/>
      <c r="Z5" s="1382"/>
      <c r="AA5" s="1382"/>
      <c r="AB5" s="1382"/>
      <c r="AC5" s="1382"/>
    </row>
    <row r="6" spans="1:53" s="345" customFormat="1" ht="6" customHeight="1" x14ac:dyDescent="0.2"/>
    <row r="7" spans="1:53" s="322" customFormat="1" ht="12.75" customHeight="1" x14ac:dyDescent="0.2">
      <c r="A7" s="316"/>
      <c r="B7" s="1383" t="s">
        <v>12</v>
      </c>
      <c r="C7" s="317"/>
      <c r="D7" s="1386" t="s">
        <v>251</v>
      </c>
      <c r="E7" s="1387"/>
      <c r="F7" s="1387"/>
      <c r="G7" s="1387"/>
      <c r="H7" s="1387"/>
      <c r="I7" s="318"/>
      <c r="J7" s="1390"/>
      <c r="K7" s="1390"/>
      <c r="L7" s="1390"/>
      <c r="M7" s="1390"/>
      <c r="N7" s="1390"/>
      <c r="O7" s="1390"/>
      <c r="P7" s="318"/>
      <c r="Q7" s="1390"/>
      <c r="R7" s="1390"/>
      <c r="S7" s="1390"/>
      <c r="T7" s="1390"/>
      <c r="U7" s="1390"/>
      <c r="V7" s="1390"/>
      <c r="W7" s="318"/>
      <c r="X7" s="1390"/>
      <c r="Y7" s="1390"/>
      <c r="Z7" s="1390"/>
      <c r="AA7" s="1390"/>
      <c r="AB7" s="1390"/>
      <c r="AC7" s="1391"/>
      <c r="AD7" s="319"/>
      <c r="AE7" s="319"/>
      <c r="AF7" s="320"/>
      <c r="AG7" s="320"/>
      <c r="AH7" s="320"/>
      <c r="AI7" s="320"/>
      <c r="AJ7" s="320"/>
      <c r="AK7" s="320"/>
      <c r="AL7" s="321"/>
    </row>
    <row r="8" spans="1:53" s="322" customFormat="1" ht="33.75" customHeight="1" x14ac:dyDescent="0.2">
      <c r="A8" s="316"/>
      <c r="B8" s="1384"/>
      <c r="C8" s="317"/>
      <c r="D8" s="1388"/>
      <c r="E8" s="1389"/>
      <c r="F8" s="1389"/>
      <c r="G8" s="1389"/>
      <c r="H8" s="1389"/>
      <c r="I8" s="323"/>
      <c r="J8" s="1392" t="s">
        <v>252</v>
      </c>
      <c r="K8" s="1393"/>
      <c r="L8" s="1393"/>
      <c r="M8" s="1393"/>
      <c r="N8" s="1393"/>
      <c r="O8" s="1394"/>
      <c r="P8" s="317"/>
      <c r="Q8" s="1392" t="s">
        <v>253</v>
      </c>
      <c r="R8" s="1393"/>
      <c r="S8" s="1393"/>
      <c r="T8" s="1393"/>
      <c r="U8" s="1393"/>
      <c r="V8" s="1394"/>
      <c r="W8" s="317"/>
      <c r="X8" s="1392" t="s">
        <v>254</v>
      </c>
      <c r="Y8" s="1393"/>
      <c r="Z8" s="1393"/>
      <c r="AA8" s="1393"/>
      <c r="AB8" s="1393"/>
      <c r="AC8" s="1394"/>
      <c r="AD8" s="319"/>
      <c r="AE8" s="319"/>
      <c r="AF8" s="320"/>
      <c r="AG8" s="320"/>
      <c r="AH8" s="320"/>
      <c r="AI8" s="320"/>
      <c r="AJ8" s="320"/>
      <c r="AK8" s="320"/>
      <c r="AL8" s="321"/>
    </row>
    <row r="9" spans="1:53" s="322" customFormat="1" ht="21.75" customHeight="1" x14ac:dyDescent="0.2">
      <c r="A9" s="316"/>
      <c r="B9" s="1384"/>
      <c r="C9" s="317"/>
      <c r="D9" s="1395" t="s">
        <v>9</v>
      </c>
      <c r="E9" s="1397" t="s">
        <v>24</v>
      </c>
      <c r="F9" s="1398"/>
      <c r="G9" s="1397" t="s">
        <v>23</v>
      </c>
      <c r="H9" s="1399"/>
      <c r="I9" s="323"/>
      <c r="J9" s="1400" t="s">
        <v>9</v>
      </c>
      <c r="K9" s="1403" t="s">
        <v>223</v>
      </c>
      <c r="L9" s="1405" t="s">
        <v>24</v>
      </c>
      <c r="M9" s="1406"/>
      <c r="N9" s="1401" t="s">
        <v>23</v>
      </c>
      <c r="O9" s="1402"/>
      <c r="P9" s="317"/>
      <c r="Q9" s="1400" t="s">
        <v>9</v>
      </c>
      <c r="R9" s="1403" t="s">
        <v>223</v>
      </c>
      <c r="S9" s="1405" t="s">
        <v>24</v>
      </c>
      <c r="T9" s="1406"/>
      <c r="U9" s="1401" t="s">
        <v>23</v>
      </c>
      <c r="V9" s="1402"/>
      <c r="W9" s="317"/>
      <c r="X9" s="1400" t="s">
        <v>9</v>
      </c>
      <c r="Y9" s="1403" t="s">
        <v>223</v>
      </c>
      <c r="Z9" s="1405" t="s">
        <v>24</v>
      </c>
      <c r="AA9" s="1406"/>
      <c r="AB9" s="1401" t="s">
        <v>23</v>
      </c>
      <c r="AC9" s="1402"/>
      <c r="AD9" s="319"/>
      <c r="AE9" s="319"/>
      <c r="AF9" s="320"/>
      <c r="AG9" s="320"/>
      <c r="AH9" s="320"/>
      <c r="AI9" s="320"/>
      <c r="AJ9" s="320"/>
      <c r="AK9" s="320"/>
      <c r="AL9" s="321"/>
    </row>
    <row r="10" spans="1:53" s="322" customFormat="1" ht="36.75" customHeight="1" x14ac:dyDescent="0.2">
      <c r="A10" s="316"/>
      <c r="B10" s="1385"/>
      <c r="C10" s="317"/>
      <c r="D10" s="1396"/>
      <c r="E10" s="407" t="s">
        <v>9</v>
      </c>
      <c r="F10" s="403" t="s">
        <v>223</v>
      </c>
      <c r="G10" s="406" t="s">
        <v>9</v>
      </c>
      <c r="H10" s="888" t="s">
        <v>223</v>
      </c>
      <c r="I10" s="346"/>
      <c r="J10" s="1396"/>
      <c r="K10" s="1404"/>
      <c r="L10" s="404" t="s">
        <v>9</v>
      </c>
      <c r="M10" s="403" t="s">
        <v>223</v>
      </c>
      <c r="N10" s="407" t="s">
        <v>9</v>
      </c>
      <c r="O10" s="402" t="s">
        <v>223</v>
      </c>
      <c r="P10" s="347"/>
      <c r="Q10" s="1396"/>
      <c r="R10" s="1404"/>
      <c r="S10" s="404" t="s">
        <v>9</v>
      </c>
      <c r="T10" s="403" t="s">
        <v>223</v>
      </c>
      <c r="U10" s="407" t="s">
        <v>9</v>
      </c>
      <c r="V10" s="402" t="s">
        <v>223</v>
      </c>
      <c r="W10" s="347"/>
      <c r="X10" s="1396"/>
      <c r="Y10" s="1404"/>
      <c r="Z10" s="404" t="s">
        <v>9</v>
      </c>
      <c r="AA10" s="403" t="s">
        <v>223</v>
      </c>
      <c r="AB10" s="407" t="s">
        <v>9</v>
      </c>
      <c r="AC10" s="402" t="s">
        <v>223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287571</v>
      </c>
      <c r="E12" s="352">
        <f>L12+S12+Z12</f>
        <v>180809</v>
      </c>
      <c r="F12" s="353">
        <f>E12/$D12*100</f>
        <v>62.874559673958771</v>
      </c>
      <c r="G12" s="352">
        <f>N12+U12+AB12</f>
        <v>106762</v>
      </c>
      <c r="H12" s="354">
        <f>G12/$D12*100</f>
        <v>37.125440326041222</v>
      </c>
      <c r="I12" s="350"/>
      <c r="J12" s="355">
        <v>87951</v>
      </c>
      <c r="K12" s="356">
        <v>30.584099231146393</v>
      </c>
      <c r="L12" s="357">
        <v>35768</v>
      </c>
      <c r="M12" s="353">
        <v>40.668099282555062</v>
      </c>
      <c r="N12" s="357">
        <v>52183</v>
      </c>
      <c r="O12" s="358">
        <v>59.331900717444938</v>
      </c>
      <c r="P12" s="350"/>
      <c r="Q12" s="355">
        <v>58923</v>
      </c>
      <c r="R12" s="356">
        <v>20.48989640819137</v>
      </c>
      <c r="S12" s="357">
        <v>38860</v>
      </c>
      <c r="T12" s="353">
        <v>65.950477742138048</v>
      </c>
      <c r="U12" s="357">
        <v>20063</v>
      </c>
      <c r="V12" s="358">
        <v>34.049522257861952</v>
      </c>
      <c r="W12" s="350"/>
      <c r="X12" s="355">
        <v>140697</v>
      </c>
      <c r="Y12" s="356">
        <v>48.926004360662233</v>
      </c>
      <c r="Z12" s="357">
        <v>106181</v>
      </c>
      <c r="AA12" s="353">
        <v>75.46784935002168</v>
      </c>
      <c r="AB12" s="357">
        <v>34516</v>
      </c>
      <c r="AC12" s="358">
        <f t="shared" ref="AC12:AC29" si="0">AB12/$X12*100</f>
        <v>24.53215064997832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43736</v>
      </c>
      <c r="E13" s="365">
        <f t="shared" ref="E13:E29" si="2">L13+S13+Z13</f>
        <v>28202</v>
      </c>
      <c r="F13" s="366">
        <f t="shared" ref="F13:H29" si="3">E13/$D13*100</f>
        <v>64.482348637278221</v>
      </c>
      <c r="G13" s="365">
        <f t="shared" ref="G13:G29" si="4">N13+U13+AB13</f>
        <v>15534</v>
      </c>
      <c r="H13" s="367">
        <f t="shared" si="3"/>
        <v>35.517651362721786</v>
      </c>
      <c r="I13" s="350"/>
      <c r="J13" s="368">
        <v>8705</v>
      </c>
      <c r="K13" s="369">
        <v>19.90351198097677</v>
      </c>
      <c r="L13" s="370">
        <v>3661</v>
      </c>
      <c r="M13" s="371">
        <v>42.056289488799543</v>
      </c>
      <c r="N13" s="370">
        <v>5044</v>
      </c>
      <c r="O13" s="372">
        <v>57.943710511200464</v>
      </c>
      <c r="P13" s="350"/>
      <c r="Q13" s="368">
        <v>8026</v>
      </c>
      <c r="R13" s="369">
        <v>18.351015182001099</v>
      </c>
      <c r="S13" s="370">
        <v>4861</v>
      </c>
      <c r="T13" s="371">
        <v>60.565661599800649</v>
      </c>
      <c r="U13" s="370">
        <v>3165</v>
      </c>
      <c r="V13" s="372">
        <v>39.434338400199351</v>
      </c>
      <c r="W13" s="350"/>
      <c r="X13" s="368">
        <v>27005</v>
      </c>
      <c r="Y13" s="369">
        <v>61.745472837022128</v>
      </c>
      <c r="Z13" s="370">
        <v>19680</v>
      </c>
      <c r="AA13" s="371">
        <v>72.875393445658204</v>
      </c>
      <c r="AB13" s="370">
        <v>7325</v>
      </c>
      <c r="AC13" s="372">
        <f t="shared" si="0"/>
        <v>27.124606554341788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31553</v>
      </c>
      <c r="E14" s="365">
        <f t="shared" si="2"/>
        <v>20460</v>
      </c>
      <c r="F14" s="366">
        <f t="shared" si="3"/>
        <v>64.843279561372924</v>
      </c>
      <c r="G14" s="365">
        <f t="shared" si="4"/>
        <v>11093</v>
      </c>
      <c r="H14" s="367">
        <f t="shared" si="3"/>
        <v>35.156720438627069</v>
      </c>
      <c r="I14" s="350"/>
      <c r="J14" s="368">
        <v>7700</v>
      </c>
      <c r="K14" s="369">
        <v>24.403384781161854</v>
      </c>
      <c r="L14" s="370">
        <v>3146</v>
      </c>
      <c r="M14" s="371">
        <v>40.857142857142861</v>
      </c>
      <c r="N14" s="370">
        <v>4554</v>
      </c>
      <c r="O14" s="372">
        <v>59.142857142857139</v>
      </c>
      <c r="P14" s="350"/>
      <c r="Q14" s="368">
        <v>6464</v>
      </c>
      <c r="R14" s="369">
        <v>20.486166133172755</v>
      </c>
      <c r="S14" s="370">
        <v>3820</v>
      </c>
      <c r="T14" s="371">
        <v>59.096534653465348</v>
      </c>
      <c r="U14" s="370">
        <v>2644</v>
      </c>
      <c r="V14" s="372">
        <v>40.903465346534652</v>
      </c>
      <c r="W14" s="350"/>
      <c r="X14" s="368">
        <v>17389</v>
      </c>
      <c r="Y14" s="369">
        <v>55.110449085665394</v>
      </c>
      <c r="Z14" s="370">
        <v>13494</v>
      </c>
      <c r="AA14" s="371">
        <v>77.600782103628731</v>
      </c>
      <c r="AB14" s="370">
        <v>3895</v>
      </c>
      <c r="AC14" s="372">
        <f t="shared" si="0"/>
        <v>22.399217896371269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31513</v>
      </c>
      <c r="E15" s="365">
        <f t="shared" si="2"/>
        <v>19528</v>
      </c>
      <c r="F15" s="366">
        <f t="shared" si="3"/>
        <v>61.96807666677244</v>
      </c>
      <c r="G15" s="365">
        <f t="shared" si="4"/>
        <v>11985</v>
      </c>
      <c r="H15" s="367">
        <f t="shared" si="3"/>
        <v>38.03192333322756</v>
      </c>
      <c r="I15" s="350"/>
      <c r="J15" s="368">
        <v>8472</v>
      </c>
      <c r="K15" s="369">
        <v>26.88414305207375</v>
      </c>
      <c r="L15" s="370">
        <v>3572</v>
      </c>
      <c r="M15" s="371">
        <v>42.162417374881969</v>
      </c>
      <c r="N15" s="370">
        <v>4900</v>
      </c>
      <c r="O15" s="372">
        <v>57.837582625118031</v>
      </c>
      <c r="P15" s="350"/>
      <c r="Q15" s="368">
        <v>6809</v>
      </c>
      <c r="R15" s="369">
        <v>21.606955859486561</v>
      </c>
      <c r="S15" s="370">
        <v>4068</v>
      </c>
      <c r="T15" s="371">
        <v>59.744455867234549</v>
      </c>
      <c r="U15" s="370">
        <v>2741</v>
      </c>
      <c r="V15" s="372">
        <v>40.255544132765458</v>
      </c>
      <c r="W15" s="350"/>
      <c r="X15" s="368">
        <v>16232</v>
      </c>
      <c r="Y15" s="369">
        <v>51.508901088439693</v>
      </c>
      <c r="Z15" s="370">
        <v>11888</v>
      </c>
      <c r="AA15" s="371">
        <v>73.238048299655006</v>
      </c>
      <c r="AB15" s="370">
        <v>4344</v>
      </c>
      <c r="AC15" s="372">
        <f t="shared" si="0"/>
        <v>26.761951700344998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43406</v>
      </c>
      <c r="E16" s="365">
        <f t="shared" si="2"/>
        <v>25493</v>
      </c>
      <c r="F16" s="366">
        <f t="shared" si="3"/>
        <v>58.731511772566002</v>
      </c>
      <c r="G16" s="365">
        <f t="shared" si="4"/>
        <v>17913</v>
      </c>
      <c r="H16" s="367">
        <f t="shared" si="3"/>
        <v>41.268488227433998</v>
      </c>
      <c r="I16" s="350"/>
      <c r="J16" s="368">
        <v>17238</v>
      </c>
      <c r="K16" s="369">
        <v>39.713403676911021</v>
      </c>
      <c r="L16" s="370">
        <v>7061</v>
      </c>
      <c r="M16" s="371">
        <v>40.961828518389602</v>
      </c>
      <c r="N16" s="370">
        <v>10177</v>
      </c>
      <c r="O16" s="372">
        <v>59.038171481610391</v>
      </c>
      <c r="P16" s="350"/>
      <c r="Q16" s="368">
        <v>8678</v>
      </c>
      <c r="R16" s="369">
        <v>19.992627747316039</v>
      </c>
      <c r="S16" s="370">
        <v>5267</v>
      </c>
      <c r="T16" s="371">
        <v>60.693708227702238</v>
      </c>
      <c r="U16" s="370">
        <v>3411</v>
      </c>
      <c r="V16" s="372">
        <v>39.306291772297762</v>
      </c>
      <c r="W16" s="350"/>
      <c r="X16" s="368">
        <v>17490</v>
      </c>
      <c r="Y16" s="369">
        <v>40.293968575772936</v>
      </c>
      <c r="Z16" s="370">
        <v>13165</v>
      </c>
      <c r="AA16" s="371">
        <v>75.271583762149803</v>
      </c>
      <c r="AB16" s="370">
        <v>4325</v>
      </c>
      <c r="AC16" s="372">
        <f t="shared" si="0"/>
        <v>24.728416237850201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17895</v>
      </c>
      <c r="E17" s="375">
        <f t="shared" si="2"/>
        <v>11192</v>
      </c>
      <c r="F17" s="376">
        <f t="shared" si="3"/>
        <v>62.542609667504891</v>
      </c>
      <c r="G17" s="375">
        <f t="shared" si="4"/>
        <v>6703</v>
      </c>
      <c r="H17" s="367">
        <f t="shared" si="3"/>
        <v>37.457390332495109</v>
      </c>
      <c r="I17" s="350"/>
      <c r="J17" s="377">
        <v>4656</v>
      </c>
      <c r="K17" s="378">
        <v>26.018440905280805</v>
      </c>
      <c r="L17" s="375">
        <v>1923</v>
      </c>
      <c r="M17" s="376">
        <v>41.301546391752574</v>
      </c>
      <c r="N17" s="375">
        <v>2733</v>
      </c>
      <c r="O17" s="372">
        <v>58.698453608247426</v>
      </c>
      <c r="P17" s="350"/>
      <c r="Q17" s="377">
        <v>3808</v>
      </c>
      <c r="R17" s="378">
        <v>21.279687063425538</v>
      </c>
      <c r="S17" s="375">
        <v>2132</v>
      </c>
      <c r="T17" s="376">
        <v>55.987394957983192</v>
      </c>
      <c r="U17" s="375">
        <v>1676</v>
      </c>
      <c r="V17" s="372">
        <v>44.012605042016808</v>
      </c>
      <c r="W17" s="350"/>
      <c r="X17" s="377">
        <v>9431</v>
      </c>
      <c r="Y17" s="378">
        <v>52.701872031293661</v>
      </c>
      <c r="Z17" s="375">
        <v>7137</v>
      </c>
      <c r="AA17" s="376">
        <v>75.675962252147173</v>
      </c>
      <c r="AB17" s="375">
        <v>2294</v>
      </c>
      <c r="AC17" s="372">
        <f t="shared" si="0"/>
        <v>24.324037747852824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125162</v>
      </c>
      <c r="E18" s="365">
        <f t="shared" si="2"/>
        <v>79396</v>
      </c>
      <c r="F18" s="366">
        <f t="shared" si="3"/>
        <v>63.434588772950249</v>
      </c>
      <c r="G18" s="365">
        <f t="shared" si="4"/>
        <v>45766</v>
      </c>
      <c r="H18" s="367">
        <f t="shared" si="3"/>
        <v>36.565411227049744</v>
      </c>
      <c r="I18" s="350"/>
      <c r="J18" s="368">
        <v>25994</v>
      </c>
      <c r="K18" s="369">
        <v>20.768284303542607</v>
      </c>
      <c r="L18" s="370">
        <v>10867</v>
      </c>
      <c r="M18" s="371">
        <v>41.805801338770486</v>
      </c>
      <c r="N18" s="370">
        <v>15127</v>
      </c>
      <c r="O18" s="372">
        <v>58.194198661229514</v>
      </c>
      <c r="P18" s="350"/>
      <c r="Q18" s="368">
        <v>21518</v>
      </c>
      <c r="R18" s="369">
        <v>17.19211901375817</v>
      </c>
      <c r="S18" s="370">
        <v>12330</v>
      </c>
      <c r="T18" s="371">
        <v>57.300864392601547</v>
      </c>
      <c r="U18" s="370">
        <v>9188</v>
      </c>
      <c r="V18" s="372">
        <v>42.69913560739846</v>
      </c>
      <c r="W18" s="350"/>
      <c r="X18" s="368">
        <v>77650</v>
      </c>
      <c r="Y18" s="369">
        <v>62.039596682699226</v>
      </c>
      <c r="Z18" s="370">
        <v>56199</v>
      </c>
      <c r="AA18" s="371">
        <v>72.374758531873795</v>
      </c>
      <c r="AB18" s="370">
        <v>21451</v>
      </c>
      <c r="AC18" s="372">
        <f t="shared" si="0"/>
        <v>27.625241468126205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74900</v>
      </c>
      <c r="E19" s="365">
        <f t="shared" si="2"/>
        <v>47613</v>
      </c>
      <c r="F19" s="366">
        <f t="shared" si="3"/>
        <v>63.568758344459276</v>
      </c>
      <c r="G19" s="365">
        <f t="shared" si="4"/>
        <v>27287</v>
      </c>
      <c r="H19" s="367">
        <f t="shared" si="3"/>
        <v>36.431241655540717</v>
      </c>
      <c r="I19" s="350"/>
      <c r="J19" s="368">
        <v>17060</v>
      </c>
      <c r="K19" s="369">
        <v>22.777036048064087</v>
      </c>
      <c r="L19" s="370">
        <v>6982</v>
      </c>
      <c r="M19" s="371">
        <v>40.926143024618995</v>
      </c>
      <c r="N19" s="370">
        <v>10078</v>
      </c>
      <c r="O19" s="372">
        <v>59.073856975381013</v>
      </c>
      <c r="P19" s="350"/>
      <c r="Q19" s="368">
        <v>13205</v>
      </c>
      <c r="R19" s="369">
        <v>17.630173564753004</v>
      </c>
      <c r="S19" s="370">
        <v>8205</v>
      </c>
      <c r="T19" s="371">
        <v>62.135554714123444</v>
      </c>
      <c r="U19" s="370">
        <v>5000</v>
      </c>
      <c r="V19" s="372">
        <v>37.864445285876563</v>
      </c>
      <c r="W19" s="350"/>
      <c r="X19" s="368">
        <v>44635</v>
      </c>
      <c r="Y19" s="369">
        <v>59.592790387182916</v>
      </c>
      <c r="Z19" s="370">
        <v>32426</v>
      </c>
      <c r="AA19" s="371">
        <v>72.647025876554267</v>
      </c>
      <c r="AB19" s="370">
        <v>12209</v>
      </c>
      <c r="AC19" s="372">
        <f t="shared" si="0"/>
        <v>27.352974123445726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221659</v>
      </c>
      <c r="E20" s="365">
        <f t="shared" si="2"/>
        <v>140460</v>
      </c>
      <c r="F20" s="366">
        <f t="shared" si="3"/>
        <v>63.367605195367659</v>
      </c>
      <c r="G20" s="365">
        <f t="shared" si="4"/>
        <v>81199</v>
      </c>
      <c r="H20" s="367">
        <f t="shared" si="3"/>
        <v>36.632394804632341</v>
      </c>
      <c r="I20" s="350"/>
      <c r="J20" s="368">
        <v>57951</v>
      </c>
      <c r="K20" s="369">
        <v>26.144212506597974</v>
      </c>
      <c r="L20" s="370">
        <v>24618</v>
      </c>
      <c r="M20" s="371">
        <v>42.480716467360359</v>
      </c>
      <c r="N20" s="370">
        <v>33333</v>
      </c>
      <c r="O20" s="372">
        <v>57.519283532639641</v>
      </c>
      <c r="P20" s="350"/>
      <c r="Q20" s="368">
        <v>44443</v>
      </c>
      <c r="R20" s="369">
        <v>20.050167148638224</v>
      </c>
      <c r="S20" s="370">
        <v>27144</v>
      </c>
      <c r="T20" s="371">
        <v>61.075984969511509</v>
      </c>
      <c r="U20" s="370">
        <v>17299</v>
      </c>
      <c r="V20" s="372">
        <v>38.924015030488491</v>
      </c>
      <c r="W20" s="350"/>
      <c r="X20" s="368">
        <v>119265</v>
      </c>
      <c r="Y20" s="369">
        <v>53.805620344763803</v>
      </c>
      <c r="Z20" s="370">
        <v>88698</v>
      </c>
      <c r="AA20" s="371">
        <v>74.370519431518048</v>
      </c>
      <c r="AB20" s="370">
        <v>30567</v>
      </c>
      <c r="AC20" s="372">
        <f t="shared" si="0"/>
        <v>25.629480568481949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158666</v>
      </c>
      <c r="E21" s="365">
        <f t="shared" si="2"/>
        <v>99340</v>
      </c>
      <c r="F21" s="366">
        <f t="shared" si="3"/>
        <v>62.609506762633458</v>
      </c>
      <c r="G21" s="365">
        <f t="shared" si="4"/>
        <v>59326</v>
      </c>
      <c r="H21" s="367">
        <f t="shared" si="3"/>
        <v>37.390493237366549</v>
      </c>
      <c r="I21" s="350"/>
      <c r="J21" s="368">
        <v>41816</v>
      </c>
      <c r="K21" s="369">
        <v>26.35473258291001</v>
      </c>
      <c r="L21" s="370">
        <v>16822</v>
      </c>
      <c r="M21" s="371">
        <v>40.228620623684712</v>
      </c>
      <c r="N21" s="370">
        <v>24994</v>
      </c>
      <c r="O21" s="372">
        <v>59.771379376315281</v>
      </c>
      <c r="P21" s="350"/>
      <c r="Q21" s="368">
        <v>32215</v>
      </c>
      <c r="R21" s="369">
        <v>20.303656738053522</v>
      </c>
      <c r="S21" s="370">
        <v>19728</v>
      </c>
      <c r="T21" s="371">
        <v>61.238553468880951</v>
      </c>
      <c r="U21" s="370">
        <v>12487</v>
      </c>
      <c r="V21" s="372">
        <v>38.761446531119041</v>
      </c>
      <c r="W21" s="350"/>
      <c r="X21" s="368">
        <v>84635</v>
      </c>
      <c r="Y21" s="369">
        <v>53.341610679036464</v>
      </c>
      <c r="Z21" s="370">
        <v>62790</v>
      </c>
      <c r="AA21" s="371">
        <v>74.18916523896732</v>
      </c>
      <c r="AB21" s="370">
        <v>21845</v>
      </c>
      <c r="AC21" s="372">
        <f t="shared" si="0"/>
        <v>25.81083476103267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36487</v>
      </c>
      <c r="E22" s="365">
        <f t="shared" si="2"/>
        <v>23491</v>
      </c>
      <c r="F22" s="366">
        <f t="shared" si="3"/>
        <v>64.381834626031193</v>
      </c>
      <c r="G22" s="365">
        <f t="shared" si="4"/>
        <v>12996</v>
      </c>
      <c r="H22" s="367">
        <f t="shared" si="3"/>
        <v>35.618165373968814</v>
      </c>
      <c r="I22" s="350"/>
      <c r="J22" s="368">
        <v>8978</v>
      </c>
      <c r="K22" s="369">
        <v>24.606024063365034</v>
      </c>
      <c r="L22" s="370">
        <v>3786</v>
      </c>
      <c r="M22" s="371">
        <v>42.16974827355758</v>
      </c>
      <c r="N22" s="370">
        <v>5192</v>
      </c>
      <c r="O22" s="372">
        <v>57.83025172644242</v>
      </c>
      <c r="P22" s="350"/>
      <c r="Q22" s="368">
        <v>6772</v>
      </c>
      <c r="R22" s="369">
        <v>18.560035080987749</v>
      </c>
      <c r="S22" s="370">
        <v>4220</v>
      </c>
      <c r="T22" s="371">
        <v>62.315416420555223</v>
      </c>
      <c r="U22" s="370">
        <v>2552</v>
      </c>
      <c r="V22" s="372">
        <v>37.684583579444777</v>
      </c>
      <c r="W22" s="350"/>
      <c r="X22" s="368">
        <v>20737</v>
      </c>
      <c r="Y22" s="369">
        <v>56.833940855647214</v>
      </c>
      <c r="Z22" s="370">
        <v>15485</v>
      </c>
      <c r="AA22" s="371">
        <v>74.673289289675466</v>
      </c>
      <c r="AB22" s="370">
        <v>5252</v>
      </c>
      <c r="AC22" s="372">
        <f t="shared" si="0"/>
        <v>25.326710710324541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76008</v>
      </c>
      <c r="E23" s="365">
        <f t="shared" si="2"/>
        <v>47306</v>
      </c>
      <c r="F23" s="366">
        <f t="shared" si="3"/>
        <v>62.238185454162718</v>
      </c>
      <c r="G23" s="365">
        <f t="shared" si="4"/>
        <v>28702</v>
      </c>
      <c r="H23" s="367">
        <f t="shared" si="3"/>
        <v>37.761814545837282</v>
      </c>
      <c r="I23" s="350"/>
      <c r="J23" s="368">
        <v>21672</v>
      </c>
      <c r="K23" s="369">
        <v>28.512788127565518</v>
      </c>
      <c r="L23" s="370">
        <v>8362</v>
      </c>
      <c r="M23" s="371">
        <v>38.584348468069393</v>
      </c>
      <c r="N23" s="370">
        <v>13310</v>
      </c>
      <c r="O23" s="372">
        <v>61.415651531930607</v>
      </c>
      <c r="P23" s="350"/>
      <c r="Q23" s="368">
        <v>13418</v>
      </c>
      <c r="R23" s="369">
        <v>17.653404904746868</v>
      </c>
      <c r="S23" s="370">
        <v>7823</v>
      </c>
      <c r="T23" s="371">
        <v>58.302280518706219</v>
      </c>
      <c r="U23" s="370">
        <v>5595</v>
      </c>
      <c r="V23" s="372">
        <v>41.697719481293781</v>
      </c>
      <c r="W23" s="350"/>
      <c r="X23" s="368">
        <v>40918</v>
      </c>
      <c r="Y23" s="369">
        <v>53.833806967687615</v>
      </c>
      <c r="Z23" s="370">
        <v>31121</v>
      </c>
      <c r="AA23" s="371">
        <v>76.056992032846182</v>
      </c>
      <c r="AB23" s="370">
        <v>9797</v>
      </c>
      <c r="AC23" s="372">
        <f t="shared" si="0"/>
        <v>23.943007967153822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185649</v>
      </c>
      <c r="E24" s="365">
        <f t="shared" si="2"/>
        <v>121863</v>
      </c>
      <c r="F24" s="366">
        <f t="shared" si="3"/>
        <v>65.641614013541684</v>
      </c>
      <c r="G24" s="365">
        <f t="shared" si="4"/>
        <v>63786</v>
      </c>
      <c r="H24" s="367">
        <f t="shared" si="3"/>
        <v>34.358385986458316</v>
      </c>
      <c r="I24" s="350"/>
      <c r="J24" s="368">
        <v>48993</v>
      </c>
      <c r="K24" s="369">
        <v>26.390123297189859</v>
      </c>
      <c r="L24" s="370">
        <v>22642</v>
      </c>
      <c r="M24" s="371">
        <v>46.214765374645353</v>
      </c>
      <c r="N24" s="370">
        <v>26351</v>
      </c>
      <c r="O24" s="372">
        <v>53.78523462535464</v>
      </c>
      <c r="P24" s="350"/>
      <c r="Q24" s="368">
        <v>32706</v>
      </c>
      <c r="R24" s="369">
        <v>17.617116170838518</v>
      </c>
      <c r="S24" s="370">
        <v>20741</v>
      </c>
      <c r="T24" s="371">
        <v>63.41649850180395</v>
      </c>
      <c r="U24" s="370">
        <v>11965</v>
      </c>
      <c r="V24" s="372">
        <v>36.58350149819605</v>
      </c>
      <c r="W24" s="350"/>
      <c r="X24" s="368">
        <v>103950</v>
      </c>
      <c r="Y24" s="369">
        <v>55.992760531971619</v>
      </c>
      <c r="Z24" s="370">
        <v>78480</v>
      </c>
      <c r="AA24" s="371">
        <v>75.497835497835496</v>
      </c>
      <c r="AB24" s="370">
        <v>25470</v>
      </c>
      <c r="AC24" s="372">
        <f t="shared" si="0"/>
        <v>24.502164502164504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44052</v>
      </c>
      <c r="E25" s="365">
        <f t="shared" si="2"/>
        <v>25545</v>
      </c>
      <c r="F25" s="366">
        <f t="shared" si="3"/>
        <v>57.988286570416783</v>
      </c>
      <c r="G25" s="365">
        <f t="shared" si="4"/>
        <v>18507</v>
      </c>
      <c r="H25" s="367">
        <f t="shared" si="3"/>
        <v>42.011713429583217</v>
      </c>
      <c r="I25" s="350"/>
      <c r="J25" s="368">
        <v>16213</v>
      </c>
      <c r="K25" s="369">
        <v>36.804231362934715</v>
      </c>
      <c r="L25" s="370">
        <v>6038</v>
      </c>
      <c r="M25" s="371">
        <v>37.241719607722196</v>
      </c>
      <c r="N25" s="370">
        <v>10175</v>
      </c>
      <c r="O25" s="372">
        <v>62.758280392277797</v>
      </c>
      <c r="P25" s="350"/>
      <c r="Q25" s="368">
        <v>8612</v>
      </c>
      <c r="R25" s="369">
        <v>19.549623172614183</v>
      </c>
      <c r="S25" s="370">
        <v>5254</v>
      </c>
      <c r="T25" s="371">
        <v>61.007895959126799</v>
      </c>
      <c r="U25" s="370">
        <v>3358</v>
      </c>
      <c r="V25" s="372">
        <v>38.992104040873201</v>
      </c>
      <c r="W25" s="350"/>
      <c r="X25" s="368">
        <v>19227</v>
      </c>
      <c r="Y25" s="369">
        <v>43.646145464451102</v>
      </c>
      <c r="Z25" s="370">
        <v>14253</v>
      </c>
      <c r="AA25" s="371">
        <v>74.130129505383053</v>
      </c>
      <c r="AB25" s="370">
        <v>4974</v>
      </c>
      <c r="AC25" s="372">
        <f t="shared" si="0"/>
        <v>25.869870494616944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16119</v>
      </c>
      <c r="E26" s="380">
        <f t="shared" si="2"/>
        <v>10294</v>
      </c>
      <c r="F26" s="381">
        <f t="shared" si="3"/>
        <v>63.862522488988148</v>
      </c>
      <c r="G26" s="380">
        <f t="shared" si="4"/>
        <v>5825</v>
      </c>
      <c r="H26" s="367">
        <f t="shared" si="3"/>
        <v>36.137477511011852</v>
      </c>
      <c r="I26" s="350"/>
      <c r="J26" s="377">
        <v>3383</v>
      </c>
      <c r="K26" s="378">
        <v>20.987654320987652</v>
      </c>
      <c r="L26" s="375">
        <v>1403</v>
      </c>
      <c r="M26" s="376">
        <v>41.472066213420042</v>
      </c>
      <c r="N26" s="375">
        <v>1980</v>
      </c>
      <c r="O26" s="372">
        <v>58.527933786579958</v>
      </c>
      <c r="P26" s="350"/>
      <c r="Q26" s="377">
        <v>2700</v>
      </c>
      <c r="R26" s="378">
        <v>16.750418760469014</v>
      </c>
      <c r="S26" s="375">
        <v>1516</v>
      </c>
      <c r="T26" s="376">
        <v>56.148148148148145</v>
      </c>
      <c r="U26" s="375">
        <v>1184</v>
      </c>
      <c r="V26" s="372">
        <v>43.851851851851855</v>
      </c>
      <c r="W26" s="350"/>
      <c r="X26" s="377">
        <v>10036</v>
      </c>
      <c r="Y26" s="378">
        <v>62.261926918543331</v>
      </c>
      <c r="Z26" s="375">
        <v>7375</v>
      </c>
      <c r="AA26" s="376">
        <v>73.485452371462728</v>
      </c>
      <c r="AB26" s="375">
        <v>2661</v>
      </c>
      <c r="AC26" s="372">
        <f t="shared" si="0"/>
        <v>26.514547628537265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69758</v>
      </c>
      <c r="E27" s="380">
        <f t="shared" si="2"/>
        <v>43187</v>
      </c>
      <c r="F27" s="381">
        <f t="shared" si="3"/>
        <v>61.909745118839425</v>
      </c>
      <c r="G27" s="380">
        <f t="shared" si="4"/>
        <v>26571</v>
      </c>
      <c r="H27" s="367">
        <f t="shared" si="3"/>
        <v>38.090254881160583</v>
      </c>
      <c r="I27" s="350"/>
      <c r="J27" s="377">
        <v>17699</v>
      </c>
      <c r="K27" s="378">
        <v>25.372000344046562</v>
      </c>
      <c r="L27" s="375">
        <v>6973</v>
      </c>
      <c r="M27" s="376">
        <v>39.397706085089553</v>
      </c>
      <c r="N27" s="375">
        <v>10726</v>
      </c>
      <c r="O27" s="372">
        <v>60.60229391491044</v>
      </c>
      <c r="P27" s="350"/>
      <c r="Q27" s="377">
        <v>12716</v>
      </c>
      <c r="R27" s="378">
        <v>18.228733621950173</v>
      </c>
      <c r="S27" s="375">
        <v>7148</v>
      </c>
      <c r="T27" s="376">
        <v>56.21264548600189</v>
      </c>
      <c r="U27" s="375">
        <v>5568</v>
      </c>
      <c r="V27" s="372">
        <v>43.78735451399811</v>
      </c>
      <c r="W27" s="350"/>
      <c r="X27" s="377">
        <v>39343</v>
      </c>
      <c r="Y27" s="378">
        <v>56.399266034003269</v>
      </c>
      <c r="Z27" s="375">
        <v>29066</v>
      </c>
      <c r="AA27" s="376">
        <v>73.878453600386351</v>
      </c>
      <c r="AB27" s="375">
        <v>10277</v>
      </c>
      <c r="AC27" s="372">
        <f t="shared" si="0"/>
        <v>26.121546399613653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9296</v>
      </c>
      <c r="E28" s="380">
        <f t="shared" si="2"/>
        <v>6101</v>
      </c>
      <c r="F28" s="381">
        <f t="shared" si="3"/>
        <v>65.630378657487086</v>
      </c>
      <c r="G28" s="380">
        <f t="shared" si="4"/>
        <v>3195</v>
      </c>
      <c r="H28" s="382">
        <f t="shared" si="3"/>
        <v>34.369621342512907</v>
      </c>
      <c r="I28" s="350"/>
      <c r="J28" s="377">
        <v>1554</v>
      </c>
      <c r="K28" s="378">
        <v>16.716867469879517</v>
      </c>
      <c r="L28" s="375">
        <v>657</v>
      </c>
      <c r="M28" s="376">
        <v>42.277992277992276</v>
      </c>
      <c r="N28" s="375">
        <v>897</v>
      </c>
      <c r="O28" s="383">
        <v>57.722007722007717</v>
      </c>
      <c r="P28" s="350"/>
      <c r="Q28" s="377">
        <v>1667</v>
      </c>
      <c r="R28" s="378">
        <v>17.932444061962137</v>
      </c>
      <c r="S28" s="375">
        <v>981</v>
      </c>
      <c r="T28" s="376">
        <v>58.84823035392921</v>
      </c>
      <c r="U28" s="375">
        <v>686</v>
      </c>
      <c r="V28" s="383">
        <v>41.151769646070782</v>
      </c>
      <c r="W28" s="350"/>
      <c r="X28" s="377">
        <v>6075</v>
      </c>
      <c r="Y28" s="378">
        <v>65.350688468158353</v>
      </c>
      <c r="Z28" s="375">
        <v>4463</v>
      </c>
      <c r="AA28" s="376">
        <v>73.465020576131693</v>
      </c>
      <c r="AB28" s="375">
        <v>1612</v>
      </c>
      <c r="AC28" s="383">
        <f t="shared" si="0"/>
        <v>26.534979423868311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3641</v>
      </c>
      <c r="E29" s="386">
        <f t="shared" si="2"/>
        <v>1949</v>
      </c>
      <c r="F29" s="387">
        <f t="shared" si="3"/>
        <v>53.529250205987367</v>
      </c>
      <c r="G29" s="386">
        <f t="shared" si="4"/>
        <v>1692</v>
      </c>
      <c r="H29" s="388">
        <f t="shared" si="3"/>
        <v>46.470749794012633</v>
      </c>
      <c r="I29" s="350"/>
      <c r="J29" s="389">
        <v>2030</v>
      </c>
      <c r="K29" s="390">
        <v>55.753913759956056</v>
      </c>
      <c r="L29" s="391">
        <v>741</v>
      </c>
      <c r="M29" s="392">
        <v>36.502463054187189</v>
      </c>
      <c r="N29" s="391">
        <v>1289</v>
      </c>
      <c r="O29" s="393">
        <v>63.497536945812804</v>
      </c>
      <c r="P29" s="350"/>
      <c r="Q29" s="389">
        <v>552</v>
      </c>
      <c r="R29" s="390">
        <v>15.160670145564406</v>
      </c>
      <c r="S29" s="391">
        <v>387</v>
      </c>
      <c r="T29" s="392">
        <v>70.108695652173907</v>
      </c>
      <c r="U29" s="391">
        <v>165</v>
      </c>
      <c r="V29" s="393">
        <v>29.891304347826086</v>
      </c>
      <c r="W29" s="350"/>
      <c r="X29" s="389">
        <v>1059</v>
      </c>
      <c r="Y29" s="390">
        <v>29.085416094479537</v>
      </c>
      <c r="Z29" s="391">
        <v>821</v>
      </c>
      <c r="AA29" s="392">
        <v>77.525967894239841</v>
      </c>
      <c r="AB29" s="391">
        <v>238</v>
      </c>
      <c r="AC29" s="393">
        <f t="shared" si="0"/>
        <v>22.474032105760148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25">
      <c r="B31" s="1234" t="s">
        <v>0</v>
      </c>
      <c r="D31" s="1235">
        <f>J31+Q31+X31</f>
        <v>1477071</v>
      </c>
      <c r="E31" s="1236">
        <f>L31+S31+Z31</f>
        <v>932229</v>
      </c>
      <c r="F31" s="1237">
        <f>E31/$D31*100</f>
        <v>63.113350678471114</v>
      </c>
      <c r="G31" s="1236">
        <f>N31+U31+AB31</f>
        <v>544842</v>
      </c>
      <c r="H31" s="1238">
        <f>G31/$D31*100</f>
        <v>36.886649321528893</v>
      </c>
      <c r="J31" s="1239">
        <f>SUM(J12:J29)</f>
        <v>398065</v>
      </c>
      <c r="K31" s="1240">
        <f>J31/$D31*100</f>
        <v>26.949618535601878</v>
      </c>
      <c r="L31" s="1236">
        <f>SUM(L12:L29)</f>
        <v>165022</v>
      </c>
      <c r="M31" s="1237">
        <f>L31/$J31*100</f>
        <v>41.456043610968059</v>
      </c>
      <c r="N31" s="1236">
        <f>SUM(N12:N29)</f>
        <v>233043</v>
      </c>
      <c r="O31" s="1241">
        <f>N31/$J31*100</f>
        <v>58.543956389031933</v>
      </c>
      <c r="Q31" s="1239">
        <f>SUM(Q12:Q29)</f>
        <v>283232</v>
      </c>
      <c r="R31" s="1240">
        <f>Q31/$D31*100</f>
        <v>19.175246145919864</v>
      </c>
      <c r="S31" s="1236">
        <f>SUM(S12:S29)</f>
        <v>174485</v>
      </c>
      <c r="T31" s="1237">
        <f>S31/$Q31*100</f>
        <v>61.60497401423568</v>
      </c>
      <c r="U31" s="1236">
        <f>SUM(U12:U29)</f>
        <v>108747</v>
      </c>
      <c r="V31" s="1241">
        <f>U31/$Q31*100</f>
        <v>38.39502598576432</v>
      </c>
      <c r="X31" s="1239">
        <f>SUM(X12:X29)</f>
        <v>795774</v>
      </c>
      <c r="Y31" s="1240">
        <f>X31/$D31*100</f>
        <v>53.875135318478264</v>
      </c>
      <c r="Z31" s="1236">
        <f>SUM(Z12:Z29)</f>
        <v>592722</v>
      </c>
      <c r="AA31" s="1237">
        <f>Z31/$X31*100</f>
        <v>74.48371019912689</v>
      </c>
      <c r="AB31" s="1236">
        <f>SUM(AB12:AB29)</f>
        <v>203052</v>
      </c>
      <c r="AC31" s="1241">
        <f>AB31/$X31*100</f>
        <v>25.51628980087311</v>
      </c>
      <c r="AD31" s="1278"/>
      <c r="AE31" s="1270"/>
      <c r="AF31" s="1270"/>
      <c r="AI31" s="591"/>
      <c r="AK31" s="1270"/>
      <c r="AL31" s="1270"/>
      <c r="AO31" s="591"/>
      <c r="AQ31" s="1270"/>
      <c r="AR31" s="1270"/>
      <c r="AU31" s="591"/>
      <c r="AW31" s="1270"/>
      <c r="AX31" s="1270"/>
      <c r="BA31" s="591"/>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8"/>
      <c r="C34" s="1408"/>
      <c r="D34" s="1408"/>
      <c r="E34" s="1408"/>
      <c r="F34" s="1408"/>
      <c r="G34" s="1408"/>
      <c r="H34" s="1408"/>
      <c r="I34" s="1408"/>
      <c r="J34" s="1408"/>
      <c r="K34" s="1408"/>
      <c r="L34" s="1408"/>
      <c r="M34" s="1408"/>
      <c r="N34" s="1408"/>
      <c r="O34" s="1408"/>
    </row>
    <row r="35" spans="2:15" s="329" customFormat="1" ht="29.25" customHeight="1" x14ac:dyDescent="0.2">
      <c r="B35" s="1409"/>
      <c r="C35" s="1409"/>
      <c r="D35" s="1409"/>
      <c r="E35" s="1409"/>
      <c r="F35" s="1409"/>
      <c r="G35" s="1409"/>
      <c r="H35" s="1409"/>
      <c r="I35" s="1409"/>
      <c r="J35" s="1409"/>
      <c r="K35" s="1409"/>
      <c r="L35" s="1409"/>
      <c r="M35" s="1409"/>
    </row>
    <row r="36" spans="2:15" s="329" customFormat="1" ht="4.5" customHeight="1" x14ac:dyDescent="0.2">
      <c r="B36" s="1407"/>
      <c r="C36" s="1407"/>
      <c r="D36" s="140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9"/>
      <c r="C2" s="1379"/>
    </row>
    <row r="3" spans="1:53" s="345" customFormat="1" ht="4.5" customHeight="1" x14ac:dyDescent="0.2">
      <c r="B3" s="1380"/>
      <c r="C3" s="1380"/>
    </row>
    <row r="4" spans="1:53" s="345" customFormat="1" ht="17.25" customHeight="1" x14ac:dyDescent="0.2">
      <c r="A4" s="1381" t="s">
        <v>424</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row>
    <row r="5" spans="1:53" s="345" customFormat="1" ht="17.25" customHeight="1" x14ac:dyDescent="0.2">
      <c r="B5" s="1382" t="str">
        <f>porsaad!$B$6</f>
        <v>Situación a 30 de septiembre de 2024</v>
      </c>
      <c r="C5" s="1382"/>
      <c r="D5" s="1382"/>
      <c r="E5" s="1382"/>
      <c r="F5" s="1382"/>
      <c r="G5" s="1382"/>
      <c r="H5" s="1382"/>
      <c r="I5" s="1382"/>
      <c r="J5" s="1382"/>
      <c r="K5" s="1382"/>
      <c r="L5" s="1382"/>
      <c r="M5" s="1382"/>
      <c r="N5" s="1382"/>
      <c r="O5" s="1382"/>
      <c r="P5" s="1382"/>
      <c r="Q5" s="1382"/>
      <c r="R5" s="1382"/>
      <c r="S5" s="1382"/>
      <c r="T5" s="1382"/>
      <c r="U5" s="1382"/>
      <c r="V5" s="1382"/>
      <c r="W5" s="1382"/>
      <c r="X5" s="1382"/>
      <c r="Y5" s="1382"/>
      <c r="Z5" s="1382"/>
      <c r="AA5" s="1382"/>
      <c r="AB5" s="1382"/>
      <c r="AC5" s="1382"/>
    </row>
    <row r="6" spans="1:53" s="345" customFormat="1" ht="6" customHeight="1" x14ac:dyDescent="0.2"/>
    <row r="7" spans="1:53" s="322" customFormat="1" ht="12.75" customHeight="1" x14ac:dyDescent="0.2">
      <c r="A7" s="316"/>
      <c r="B7" s="1383" t="s">
        <v>12</v>
      </c>
      <c r="C7" s="317"/>
      <c r="D7" s="1386" t="s">
        <v>255</v>
      </c>
      <c r="E7" s="1387"/>
      <c r="F7" s="1387"/>
      <c r="G7" s="1387"/>
      <c r="H7" s="1387"/>
      <c r="I7" s="318"/>
      <c r="J7" s="1390"/>
      <c r="K7" s="1390"/>
      <c r="L7" s="1390"/>
      <c r="M7" s="1390"/>
      <c r="N7" s="1390"/>
      <c r="O7" s="1390"/>
      <c r="P7" s="318"/>
      <c r="Q7" s="1390"/>
      <c r="R7" s="1390"/>
      <c r="S7" s="1390"/>
      <c r="T7" s="1390"/>
      <c r="U7" s="1390"/>
      <c r="V7" s="1390"/>
      <c r="W7" s="318"/>
      <c r="X7" s="1390"/>
      <c r="Y7" s="1390"/>
      <c r="Z7" s="1390"/>
      <c r="AA7" s="1390"/>
      <c r="AB7" s="1390"/>
      <c r="AC7" s="1391"/>
      <c r="AD7" s="319"/>
      <c r="AE7" s="319"/>
      <c r="AF7" s="320"/>
      <c r="AG7" s="320"/>
      <c r="AH7" s="320"/>
      <c r="AI7" s="320"/>
      <c r="AJ7" s="320"/>
      <c r="AK7" s="320"/>
      <c r="AL7" s="321"/>
    </row>
    <row r="8" spans="1:53" s="322" customFormat="1" ht="33.75" customHeight="1" x14ac:dyDescent="0.2">
      <c r="A8" s="316"/>
      <c r="B8" s="1384"/>
      <c r="C8" s="317"/>
      <c r="D8" s="1388"/>
      <c r="E8" s="1389"/>
      <c r="F8" s="1389"/>
      <c r="G8" s="1389"/>
      <c r="H8" s="1389"/>
      <c r="I8" s="323"/>
      <c r="J8" s="1392" t="s">
        <v>256</v>
      </c>
      <c r="K8" s="1393"/>
      <c r="L8" s="1393"/>
      <c r="M8" s="1393"/>
      <c r="N8" s="1393"/>
      <c r="O8" s="1394"/>
      <c r="P8" s="317"/>
      <c r="Q8" s="1392" t="s">
        <v>257</v>
      </c>
      <c r="R8" s="1393"/>
      <c r="S8" s="1393"/>
      <c r="T8" s="1393"/>
      <c r="U8" s="1393"/>
      <c r="V8" s="1394"/>
      <c r="W8" s="317"/>
      <c r="X8" s="1392" t="s">
        <v>258</v>
      </c>
      <c r="Y8" s="1393"/>
      <c r="Z8" s="1393"/>
      <c r="AA8" s="1393"/>
      <c r="AB8" s="1393"/>
      <c r="AC8" s="1394"/>
      <c r="AD8" s="319"/>
      <c r="AE8" s="319"/>
      <c r="AF8" s="320"/>
      <c r="AG8" s="320"/>
      <c r="AH8" s="320"/>
      <c r="AI8" s="320"/>
      <c r="AJ8" s="320"/>
      <c r="AK8" s="320"/>
      <c r="AL8" s="321"/>
    </row>
    <row r="9" spans="1:53" s="322" customFormat="1" ht="21.75" customHeight="1" x14ac:dyDescent="0.2">
      <c r="A9" s="316"/>
      <c r="B9" s="1384"/>
      <c r="C9" s="317"/>
      <c r="D9" s="1395" t="s">
        <v>9</v>
      </c>
      <c r="E9" s="1397" t="s">
        <v>24</v>
      </c>
      <c r="F9" s="1398"/>
      <c r="G9" s="1397" t="s">
        <v>23</v>
      </c>
      <c r="H9" s="1399"/>
      <c r="I9" s="323"/>
      <c r="J9" s="1400" t="s">
        <v>9</v>
      </c>
      <c r="K9" s="1403" t="s">
        <v>267</v>
      </c>
      <c r="L9" s="1405" t="s">
        <v>24</v>
      </c>
      <c r="M9" s="1406"/>
      <c r="N9" s="1401" t="s">
        <v>23</v>
      </c>
      <c r="O9" s="1402"/>
      <c r="P9" s="317"/>
      <c r="Q9" s="1400" t="s">
        <v>9</v>
      </c>
      <c r="R9" s="1403" t="s">
        <v>267</v>
      </c>
      <c r="S9" s="1405" t="s">
        <v>24</v>
      </c>
      <c r="T9" s="1406"/>
      <c r="U9" s="1401" t="s">
        <v>23</v>
      </c>
      <c r="V9" s="1402"/>
      <c r="W9" s="317"/>
      <c r="X9" s="1400" t="s">
        <v>9</v>
      </c>
      <c r="Y9" s="1403" t="s">
        <v>267</v>
      </c>
      <c r="Z9" s="1405" t="s">
        <v>24</v>
      </c>
      <c r="AA9" s="1406"/>
      <c r="AB9" s="1401" t="s">
        <v>23</v>
      </c>
      <c r="AC9" s="1402"/>
      <c r="AD9" s="319"/>
      <c r="AE9" s="319"/>
      <c r="AF9" s="320"/>
      <c r="AG9" s="320"/>
      <c r="AH9" s="320"/>
      <c r="AI9" s="320"/>
      <c r="AJ9" s="320"/>
      <c r="AK9" s="320"/>
      <c r="AL9" s="321"/>
    </row>
    <row r="10" spans="1:53" s="322" customFormat="1" ht="36.75" customHeight="1" x14ac:dyDescent="0.2">
      <c r="A10" s="316"/>
      <c r="B10" s="1385"/>
      <c r="C10" s="317"/>
      <c r="D10" s="1396"/>
      <c r="E10" s="407" t="s">
        <v>9</v>
      </c>
      <c r="F10" s="403" t="s">
        <v>267</v>
      </c>
      <c r="G10" s="406" t="s">
        <v>9</v>
      </c>
      <c r="H10" s="888" t="s">
        <v>267</v>
      </c>
      <c r="I10" s="346"/>
      <c r="J10" s="1396"/>
      <c r="K10" s="1404"/>
      <c r="L10" s="404" t="s">
        <v>9</v>
      </c>
      <c r="M10" s="403" t="s">
        <v>267</v>
      </c>
      <c r="N10" s="407" t="s">
        <v>9</v>
      </c>
      <c r="O10" s="402" t="s">
        <v>267</v>
      </c>
      <c r="P10" s="347"/>
      <c r="Q10" s="1396"/>
      <c r="R10" s="1404"/>
      <c r="S10" s="404" t="s">
        <v>9</v>
      </c>
      <c r="T10" s="403" t="s">
        <v>267</v>
      </c>
      <c r="U10" s="407" t="s">
        <v>9</v>
      </c>
      <c r="V10" s="402" t="s">
        <v>267</v>
      </c>
      <c r="W10" s="347"/>
      <c r="X10" s="1396"/>
      <c r="Y10" s="1404"/>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75019</v>
      </c>
      <c r="E12" s="352">
        <f>L12+S12+Z12</f>
        <v>44410</v>
      </c>
      <c r="F12" s="353">
        <f>E12/$D12*100</f>
        <v>59.198336421439905</v>
      </c>
      <c r="G12" s="352">
        <f>N12+U12+AB12</f>
        <v>30609</v>
      </c>
      <c r="H12" s="354">
        <f>G12/$D12*100</f>
        <v>40.801663578560095</v>
      </c>
      <c r="I12" s="350"/>
      <c r="J12" s="355">
        <f>L12+N12</f>
        <v>28168</v>
      </c>
      <c r="K12" s="356">
        <f>J12/$D12*100</f>
        <v>37.54782121862462</v>
      </c>
      <c r="L12" s="357">
        <v>11048</v>
      </c>
      <c r="M12" s="353">
        <v>39.221811985231469</v>
      </c>
      <c r="N12" s="357">
        <v>17120</v>
      </c>
      <c r="O12" s="358">
        <v>60.778188014768531</v>
      </c>
      <c r="P12" s="350"/>
      <c r="Q12" s="355">
        <v>12707</v>
      </c>
      <c r="R12" s="356">
        <v>16.938375611511749</v>
      </c>
      <c r="S12" s="357">
        <v>7312</v>
      </c>
      <c r="T12" s="353">
        <v>57.54308648776265</v>
      </c>
      <c r="U12" s="357">
        <v>5395</v>
      </c>
      <c r="V12" s="358">
        <v>42.45691351223735</v>
      </c>
      <c r="W12" s="350"/>
      <c r="X12" s="355">
        <v>34144</v>
      </c>
      <c r="Y12" s="356">
        <v>45.513803169863635</v>
      </c>
      <c r="Z12" s="357">
        <v>26050</v>
      </c>
      <c r="AA12" s="353">
        <v>76.294517338331772</v>
      </c>
      <c r="AB12" s="357">
        <v>8094</v>
      </c>
      <c r="AC12" s="358">
        <f t="shared" ref="AC12:AC29" si="0">AB12/$X12*100</f>
        <v>23.705482661668228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12815</v>
      </c>
      <c r="E13" s="365">
        <f t="shared" ref="E13:E29" si="2">L13+S13+Z13</f>
        <v>8523</v>
      </c>
      <c r="F13" s="366">
        <f t="shared" ref="F13:H29" si="3">E13/$D13*100</f>
        <v>66.507998439328901</v>
      </c>
      <c r="G13" s="365">
        <f t="shared" ref="G13:G29" si="4">N13+U13+AB13</f>
        <v>4292</v>
      </c>
      <c r="H13" s="367">
        <f t="shared" si="3"/>
        <v>33.492001560671085</v>
      </c>
      <c r="I13" s="350"/>
      <c r="J13" s="368">
        <f t="shared" ref="J13:J29" si="5">L13+N13</f>
        <v>2371</v>
      </c>
      <c r="K13" s="369">
        <f t="shared" ref="K13:K29" si="6">J13/$D13*100</f>
        <v>18.501755754974639</v>
      </c>
      <c r="L13" s="370">
        <v>971</v>
      </c>
      <c r="M13" s="371">
        <v>40.953184310417548</v>
      </c>
      <c r="N13" s="370">
        <v>1400</v>
      </c>
      <c r="O13" s="372">
        <v>59.046815689582452</v>
      </c>
      <c r="P13" s="350"/>
      <c r="Q13" s="368">
        <v>1932</v>
      </c>
      <c r="R13" s="369">
        <v>15.076082715567694</v>
      </c>
      <c r="S13" s="370">
        <v>1122</v>
      </c>
      <c r="T13" s="371">
        <v>58.074534161490689</v>
      </c>
      <c r="U13" s="370">
        <v>810</v>
      </c>
      <c r="V13" s="372">
        <v>41.925465838509318</v>
      </c>
      <c r="W13" s="350"/>
      <c r="X13" s="368">
        <v>8512</v>
      </c>
      <c r="Y13" s="369">
        <v>66.422161529457668</v>
      </c>
      <c r="Z13" s="370">
        <v>6430</v>
      </c>
      <c r="AA13" s="371">
        <v>75.540413533834581</v>
      </c>
      <c r="AB13" s="370">
        <v>2082</v>
      </c>
      <c r="AC13" s="372">
        <f t="shared" si="0"/>
        <v>24.459586466165415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7701</v>
      </c>
      <c r="E14" s="365">
        <f t="shared" si="2"/>
        <v>5147</v>
      </c>
      <c r="F14" s="366">
        <f t="shared" si="3"/>
        <v>66.835475912219195</v>
      </c>
      <c r="G14" s="365">
        <f t="shared" si="4"/>
        <v>2554</v>
      </c>
      <c r="H14" s="367">
        <f t="shared" si="3"/>
        <v>33.164524087780805</v>
      </c>
      <c r="I14" s="350"/>
      <c r="J14" s="368">
        <f t="shared" si="5"/>
        <v>1814</v>
      </c>
      <c r="K14" s="369">
        <f t="shared" si="6"/>
        <v>23.555382417867811</v>
      </c>
      <c r="L14" s="370">
        <v>730</v>
      </c>
      <c r="M14" s="371">
        <v>40.242557883131205</v>
      </c>
      <c r="N14" s="370">
        <v>1084</v>
      </c>
      <c r="O14" s="372">
        <v>59.757442116868795</v>
      </c>
      <c r="P14" s="350"/>
      <c r="Q14" s="368">
        <v>1396</v>
      </c>
      <c r="R14" s="369">
        <v>18.127515907025064</v>
      </c>
      <c r="S14" s="370">
        <v>831</v>
      </c>
      <c r="T14" s="371">
        <v>59.52722063037249</v>
      </c>
      <c r="U14" s="370">
        <v>565</v>
      </c>
      <c r="V14" s="372">
        <v>40.47277936962751</v>
      </c>
      <c r="W14" s="350"/>
      <c r="X14" s="368">
        <v>4491</v>
      </c>
      <c r="Y14" s="369">
        <v>58.317101675107132</v>
      </c>
      <c r="Z14" s="370">
        <v>3586</v>
      </c>
      <c r="AA14" s="371">
        <v>79.848586061010906</v>
      </c>
      <c r="AB14" s="370">
        <v>905</v>
      </c>
      <c r="AC14" s="372">
        <f t="shared" si="0"/>
        <v>20.151413938989091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7963</v>
      </c>
      <c r="E15" s="365">
        <f t="shared" si="2"/>
        <v>5080</v>
      </c>
      <c r="F15" s="366">
        <f t="shared" si="3"/>
        <v>63.795052116036665</v>
      </c>
      <c r="G15" s="365">
        <f t="shared" si="4"/>
        <v>2883</v>
      </c>
      <c r="H15" s="367">
        <f t="shared" si="3"/>
        <v>36.204947883963328</v>
      </c>
      <c r="I15" s="350"/>
      <c r="J15" s="368">
        <f t="shared" si="5"/>
        <v>1848</v>
      </c>
      <c r="K15" s="369">
        <f t="shared" si="6"/>
        <v>23.207333919377117</v>
      </c>
      <c r="L15" s="370">
        <v>717</v>
      </c>
      <c r="M15" s="371">
        <v>38.798701298701296</v>
      </c>
      <c r="N15" s="370">
        <v>1131</v>
      </c>
      <c r="O15" s="372">
        <v>61.201298701298704</v>
      </c>
      <c r="P15" s="350"/>
      <c r="Q15" s="368">
        <v>1395</v>
      </c>
      <c r="R15" s="369">
        <v>17.518523169659677</v>
      </c>
      <c r="S15" s="370">
        <v>812</v>
      </c>
      <c r="T15" s="371">
        <v>58.207885304659499</v>
      </c>
      <c r="U15" s="370">
        <v>583</v>
      </c>
      <c r="V15" s="372">
        <v>41.792114695340501</v>
      </c>
      <c r="W15" s="350"/>
      <c r="X15" s="368">
        <v>4720</v>
      </c>
      <c r="Y15" s="369">
        <v>59.274142910963199</v>
      </c>
      <c r="Z15" s="370">
        <v>3551</v>
      </c>
      <c r="AA15" s="371">
        <v>75.233050847457633</v>
      </c>
      <c r="AB15" s="370">
        <v>1169</v>
      </c>
      <c r="AC15" s="372">
        <f t="shared" si="0"/>
        <v>24.766949152542374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14292</v>
      </c>
      <c r="E16" s="365">
        <f t="shared" si="2"/>
        <v>8643</v>
      </c>
      <c r="F16" s="366">
        <f t="shared" si="3"/>
        <v>60.474391267842151</v>
      </c>
      <c r="G16" s="365">
        <f t="shared" si="4"/>
        <v>5649</v>
      </c>
      <c r="H16" s="367">
        <f t="shared" si="3"/>
        <v>39.525608732157849</v>
      </c>
      <c r="I16" s="350"/>
      <c r="J16" s="368">
        <f t="shared" si="5"/>
        <v>5200</v>
      </c>
      <c r="K16" s="369">
        <f t="shared" si="6"/>
        <v>36.383991043940668</v>
      </c>
      <c r="L16" s="370">
        <v>2133</v>
      </c>
      <c r="M16" s="371">
        <v>41.019230769230766</v>
      </c>
      <c r="N16" s="370">
        <v>3067</v>
      </c>
      <c r="O16" s="372">
        <v>58.980769230769226</v>
      </c>
      <c r="P16" s="350"/>
      <c r="Q16" s="368">
        <v>2493</v>
      </c>
      <c r="R16" s="369">
        <v>17.443324937027707</v>
      </c>
      <c r="S16" s="370">
        <v>1421</v>
      </c>
      <c r="T16" s="371">
        <v>56.999598876855195</v>
      </c>
      <c r="U16" s="370">
        <v>1072</v>
      </c>
      <c r="V16" s="372">
        <v>43.000401123144805</v>
      </c>
      <c r="W16" s="350"/>
      <c r="X16" s="368">
        <v>6599</v>
      </c>
      <c r="Y16" s="369">
        <v>46.172684019031621</v>
      </c>
      <c r="Z16" s="370">
        <v>5089</v>
      </c>
      <c r="AA16" s="371">
        <v>77.117745112895904</v>
      </c>
      <c r="AB16" s="370">
        <v>1510</v>
      </c>
      <c r="AC16" s="372">
        <f t="shared" si="0"/>
        <v>22.882254887104107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5261</v>
      </c>
      <c r="E17" s="375">
        <f t="shared" si="2"/>
        <v>3393</v>
      </c>
      <c r="F17" s="376">
        <f t="shared" si="3"/>
        <v>64.49344231134765</v>
      </c>
      <c r="G17" s="375">
        <f t="shared" si="4"/>
        <v>1868</v>
      </c>
      <c r="H17" s="367">
        <f t="shared" si="3"/>
        <v>35.506557688652343</v>
      </c>
      <c r="I17" s="350"/>
      <c r="J17" s="377">
        <f t="shared" si="5"/>
        <v>1306</v>
      </c>
      <c r="K17" s="378">
        <f t="shared" si="6"/>
        <v>24.824177912944307</v>
      </c>
      <c r="L17" s="375">
        <v>528</v>
      </c>
      <c r="M17" s="376">
        <v>40.428790199081163</v>
      </c>
      <c r="N17" s="375">
        <v>778</v>
      </c>
      <c r="O17" s="372">
        <v>59.571209800918837</v>
      </c>
      <c r="P17" s="350"/>
      <c r="Q17" s="377">
        <v>987</v>
      </c>
      <c r="R17" s="378">
        <v>18.760691883672305</v>
      </c>
      <c r="S17" s="375">
        <v>556</v>
      </c>
      <c r="T17" s="376">
        <v>56.332320162107393</v>
      </c>
      <c r="U17" s="375">
        <v>431</v>
      </c>
      <c r="V17" s="372">
        <v>43.667679837892607</v>
      </c>
      <c r="W17" s="350"/>
      <c r="X17" s="377">
        <v>2968</v>
      </c>
      <c r="Y17" s="378">
        <v>56.415130203383391</v>
      </c>
      <c r="Z17" s="375">
        <v>2309</v>
      </c>
      <c r="AA17" s="376">
        <v>77.796495956873315</v>
      </c>
      <c r="AB17" s="375">
        <v>659</v>
      </c>
      <c r="AC17" s="372">
        <f t="shared" si="0"/>
        <v>22.203504043126685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34902</v>
      </c>
      <c r="E18" s="365">
        <f t="shared" si="2"/>
        <v>22846</v>
      </c>
      <c r="F18" s="366">
        <f t="shared" si="3"/>
        <v>65.457566901610221</v>
      </c>
      <c r="G18" s="365">
        <f t="shared" si="4"/>
        <v>12056</v>
      </c>
      <c r="H18" s="367">
        <f t="shared" si="3"/>
        <v>34.542433098389779</v>
      </c>
      <c r="I18" s="350"/>
      <c r="J18" s="368">
        <f t="shared" si="5"/>
        <v>6805</v>
      </c>
      <c r="K18" s="369">
        <f t="shared" si="6"/>
        <v>19.497450002865165</v>
      </c>
      <c r="L18" s="370">
        <v>2814</v>
      </c>
      <c r="M18" s="371">
        <v>41.351947097722267</v>
      </c>
      <c r="N18" s="370">
        <v>3991</v>
      </c>
      <c r="O18" s="372">
        <v>58.648052902277733</v>
      </c>
      <c r="P18" s="350"/>
      <c r="Q18" s="368">
        <v>5122</v>
      </c>
      <c r="R18" s="369">
        <v>14.675376769239584</v>
      </c>
      <c r="S18" s="370">
        <v>2885</v>
      </c>
      <c r="T18" s="371">
        <v>56.325654041390081</v>
      </c>
      <c r="U18" s="370">
        <v>2237</v>
      </c>
      <c r="V18" s="372">
        <v>43.674345958609919</v>
      </c>
      <c r="W18" s="350"/>
      <c r="X18" s="368">
        <v>22975</v>
      </c>
      <c r="Y18" s="369">
        <v>65.827173227895258</v>
      </c>
      <c r="Z18" s="370">
        <v>17147</v>
      </c>
      <c r="AA18" s="371">
        <v>74.633297062023942</v>
      </c>
      <c r="AB18" s="370">
        <v>5828</v>
      </c>
      <c r="AC18" s="372">
        <f t="shared" si="0"/>
        <v>25.366702937976061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22517</v>
      </c>
      <c r="E19" s="365">
        <f t="shared" si="2"/>
        <v>14373</v>
      </c>
      <c r="F19" s="366">
        <f t="shared" si="3"/>
        <v>63.831771550384154</v>
      </c>
      <c r="G19" s="365">
        <f t="shared" si="4"/>
        <v>8144</v>
      </c>
      <c r="H19" s="367">
        <f t="shared" si="3"/>
        <v>36.168228449615846</v>
      </c>
      <c r="I19" s="350"/>
      <c r="J19" s="368">
        <f t="shared" si="5"/>
        <v>5317</v>
      </c>
      <c r="K19" s="369">
        <f t="shared" si="6"/>
        <v>23.613269973797575</v>
      </c>
      <c r="L19" s="370">
        <v>2083</v>
      </c>
      <c r="M19" s="371">
        <v>39.176227195787099</v>
      </c>
      <c r="N19" s="370">
        <v>3234</v>
      </c>
      <c r="O19" s="372">
        <v>60.823772804212908</v>
      </c>
      <c r="P19" s="350"/>
      <c r="Q19" s="368">
        <v>3167</v>
      </c>
      <c r="R19" s="369">
        <v>14.064928720522271</v>
      </c>
      <c r="S19" s="370">
        <v>1882</v>
      </c>
      <c r="T19" s="371">
        <v>59.42532365014209</v>
      </c>
      <c r="U19" s="370">
        <v>1285</v>
      </c>
      <c r="V19" s="372">
        <v>40.57467634985791</v>
      </c>
      <c r="W19" s="350"/>
      <c r="X19" s="368">
        <v>14033</v>
      </c>
      <c r="Y19" s="369">
        <v>62.321801305680161</v>
      </c>
      <c r="Z19" s="370">
        <v>10408</v>
      </c>
      <c r="AA19" s="371">
        <v>74.168032494833597</v>
      </c>
      <c r="AB19" s="370">
        <v>3625</v>
      </c>
      <c r="AC19" s="372">
        <f t="shared" si="0"/>
        <v>25.831967505166393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44962</v>
      </c>
      <c r="E20" s="365">
        <f t="shared" si="2"/>
        <v>28417</v>
      </c>
      <c r="F20" s="366">
        <f t="shared" si="3"/>
        <v>63.202259685957031</v>
      </c>
      <c r="G20" s="365">
        <f t="shared" si="4"/>
        <v>16545</v>
      </c>
      <c r="H20" s="367">
        <f t="shared" si="3"/>
        <v>36.797740314042969</v>
      </c>
      <c r="I20" s="350"/>
      <c r="J20" s="368">
        <f t="shared" si="5"/>
        <v>12719</v>
      </c>
      <c r="K20" s="369">
        <f t="shared" si="6"/>
        <v>28.288332369556514</v>
      </c>
      <c r="L20" s="370">
        <v>5255</v>
      </c>
      <c r="M20" s="371">
        <v>41.316141206069659</v>
      </c>
      <c r="N20" s="370">
        <v>7464</v>
      </c>
      <c r="O20" s="372">
        <v>58.683858793930341</v>
      </c>
      <c r="P20" s="350"/>
      <c r="Q20" s="368">
        <v>7198</v>
      </c>
      <c r="R20" s="369">
        <v>16.009074329433744</v>
      </c>
      <c r="S20" s="370">
        <v>4070</v>
      </c>
      <c r="T20" s="371">
        <v>56.543484301194781</v>
      </c>
      <c r="U20" s="370">
        <v>3128</v>
      </c>
      <c r="V20" s="372">
        <v>43.456515698805227</v>
      </c>
      <c r="W20" s="350"/>
      <c r="X20" s="368">
        <v>25045</v>
      </c>
      <c r="Y20" s="369">
        <v>55.702593301009742</v>
      </c>
      <c r="Z20" s="370">
        <v>19092</v>
      </c>
      <c r="AA20" s="371">
        <v>76.230784587742065</v>
      </c>
      <c r="AB20" s="370">
        <v>5953</v>
      </c>
      <c r="AC20" s="372">
        <f t="shared" si="0"/>
        <v>23.769215412257935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45382</v>
      </c>
      <c r="E21" s="365">
        <f t="shared" si="2"/>
        <v>29482</v>
      </c>
      <c r="F21" s="366">
        <f t="shared" si="3"/>
        <v>64.96408267595082</v>
      </c>
      <c r="G21" s="365">
        <f t="shared" si="4"/>
        <v>15900</v>
      </c>
      <c r="H21" s="367">
        <f t="shared" si="3"/>
        <v>35.03591732404918</v>
      </c>
      <c r="I21" s="350"/>
      <c r="J21" s="368">
        <f t="shared" si="5"/>
        <v>9948</v>
      </c>
      <c r="K21" s="369">
        <f t="shared" si="6"/>
        <v>21.92058525406549</v>
      </c>
      <c r="L21" s="370">
        <v>4064</v>
      </c>
      <c r="M21" s="371">
        <v>40.852432649778855</v>
      </c>
      <c r="N21" s="370">
        <v>5884</v>
      </c>
      <c r="O21" s="372">
        <v>59.147567350221152</v>
      </c>
      <c r="P21" s="350"/>
      <c r="Q21" s="368">
        <v>7939</v>
      </c>
      <c r="R21" s="369">
        <v>17.493719977083426</v>
      </c>
      <c r="S21" s="370">
        <v>4557</v>
      </c>
      <c r="T21" s="371">
        <v>57.400176344627788</v>
      </c>
      <c r="U21" s="370">
        <v>3382</v>
      </c>
      <c r="V21" s="372">
        <v>42.599823655372212</v>
      </c>
      <c r="W21" s="350"/>
      <c r="X21" s="368">
        <v>27495</v>
      </c>
      <c r="Y21" s="369">
        <v>60.585694768851084</v>
      </c>
      <c r="Z21" s="370">
        <v>20861</v>
      </c>
      <c r="AA21" s="371">
        <v>75.871976723040561</v>
      </c>
      <c r="AB21" s="370">
        <v>6634</v>
      </c>
      <c r="AC21" s="372">
        <f t="shared" si="0"/>
        <v>24.12802327695945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12253</v>
      </c>
      <c r="E22" s="365">
        <f t="shared" si="2"/>
        <v>8067</v>
      </c>
      <c r="F22" s="366">
        <f t="shared" si="3"/>
        <v>65.836937892760957</v>
      </c>
      <c r="G22" s="365">
        <f t="shared" si="4"/>
        <v>4186</v>
      </c>
      <c r="H22" s="367">
        <f t="shared" si="3"/>
        <v>34.163062107239043</v>
      </c>
      <c r="I22" s="350"/>
      <c r="J22" s="368">
        <f t="shared" si="5"/>
        <v>2648</v>
      </c>
      <c r="K22" s="369">
        <f t="shared" si="6"/>
        <v>21.61103403248184</v>
      </c>
      <c r="L22" s="370">
        <v>1089</v>
      </c>
      <c r="M22" s="371">
        <v>41.125377643504528</v>
      </c>
      <c r="N22" s="370">
        <v>1559</v>
      </c>
      <c r="O22" s="372">
        <v>58.874622356495465</v>
      </c>
      <c r="P22" s="350"/>
      <c r="Q22" s="368">
        <v>1906</v>
      </c>
      <c r="R22" s="369">
        <v>15.55537419407492</v>
      </c>
      <c r="S22" s="370">
        <v>1091</v>
      </c>
      <c r="T22" s="371">
        <v>57.240293809024138</v>
      </c>
      <c r="U22" s="370">
        <v>815</v>
      </c>
      <c r="V22" s="372">
        <v>42.759706190975862</v>
      </c>
      <c r="W22" s="350"/>
      <c r="X22" s="368">
        <v>7699</v>
      </c>
      <c r="Y22" s="369">
        <v>62.833591773443246</v>
      </c>
      <c r="Z22" s="370">
        <v>5887</v>
      </c>
      <c r="AA22" s="371">
        <v>76.46447590596182</v>
      </c>
      <c r="AB22" s="370">
        <v>1812</v>
      </c>
      <c r="AC22" s="372">
        <f t="shared" si="0"/>
        <v>23.535524094038188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25781</v>
      </c>
      <c r="E23" s="365">
        <f t="shared" si="2"/>
        <v>17296</v>
      </c>
      <c r="F23" s="366">
        <f t="shared" si="3"/>
        <v>67.088165703425005</v>
      </c>
      <c r="G23" s="365">
        <f t="shared" si="4"/>
        <v>8485</v>
      </c>
      <c r="H23" s="367">
        <f t="shared" si="3"/>
        <v>32.911834296575002</v>
      </c>
      <c r="I23" s="350"/>
      <c r="J23" s="368">
        <f t="shared" si="5"/>
        <v>5253</v>
      </c>
      <c r="K23" s="369">
        <f t="shared" si="6"/>
        <v>20.375470307590863</v>
      </c>
      <c r="L23" s="370">
        <v>2243</v>
      </c>
      <c r="M23" s="371">
        <v>42.699409861031789</v>
      </c>
      <c r="N23" s="370">
        <v>3010</v>
      </c>
      <c r="O23" s="372">
        <v>57.300590138968211</v>
      </c>
      <c r="P23" s="350"/>
      <c r="Q23" s="368">
        <v>4206</v>
      </c>
      <c r="R23" s="369">
        <v>16.314340017842596</v>
      </c>
      <c r="S23" s="370">
        <v>2379</v>
      </c>
      <c r="T23" s="371">
        <v>56.562054208273892</v>
      </c>
      <c r="U23" s="370">
        <v>1827</v>
      </c>
      <c r="V23" s="372">
        <v>43.437945791726108</v>
      </c>
      <c r="W23" s="350"/>
      <c r="X23" s="368">
        <v>16322</v>
      </c>
      <c r="Y23" s="369">
        <v>63.310189674566544</v>
      </c>
      <c r="Z23" s="370">
        <v>12674</v>
      </c>
      <c r="AA23" s="371">
        <v>77.64979781889474</v>
      </c>
      <c r="AB23" s="370">
        <v>3648</v>
      </c>
      <c r="AC23" s="372">
        <f t="shared" si="0"/>
        <v>22.350202181105256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62069</v>
      </c>
      <c r="E24" s="365">
        <f t="shared" si="2"/>
        <v>41608</v>
      </c>
      <c r="F24" s="366">
        <f t="shared" si="3"/>
        <v>67.035073869403405</v>
      </c>
      <c r="G24" s="365">
        <f t="shared" si="4"/>
        <v>20461</v>
      </c>
      <c r="H24" s="367">
        <f t="shared" si="3"/>
        <v>32.964926130596595</v>
      </c>
      <c r="I24" s="350"/>
      <c r="J24" s="368">
        <f t="shared" si="5"/>
        <v>15426</v>
      </c>
      <c r="K24" s="369">
        <f t="shared" si="6"/>
        <v>24.852986192785448</v>
      </c>
      <c r="L24" s="370">
        <v>7501</v>
      </c>
      <c r="M24" s="371">
        <v>48.625696875405161</v>
      </c>
      <c r="N24" s="370">
        <v>7925</v>
      </c>
      <c r="O24" s="372">
        <v>51.374303124594846</v>
      </c>
      <c r="P24" s="350"/>
      <c r="Q24" s="368">
        <v>9353</v>
      </c>
      <c r="R24" s="369">
        <v>15.068713850714527</v>
      </c>
      <c r="S24" s="370">
        <v>5525</v>
      </c>
      <c r="T24" s="371">
        <v>59.071955522292306</v>
      </c>
      <c r="U24" s="370">
        <v>3828</v>
      </c>
      <c r="V24" s="372">
        <v>40.928044477707687</v>
      </c>
      <c r="W24" s="350"/>
      <c r="X24" s="368">
        <v>37290</v>
      </c>
      <c r="Y24" s="369">
        <v>60.078299956500025</v>
      </c>
      <c r="Z24" s="370">
        <v>28582</v>
      </c>
      <c r="AA24" s="371">
        <v>76.647894877983376</v>
      </c>
      <c r="AB24" s="370">
        <v>8708</v>
      </c>
      <c r="AC24" s="372">
        <f t="shared" si="0"/>
        <v>23.352105122016624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13542</v>
      </c>
      <c r="E25" s="365">
        <f t="shared" si="2"/>
        <v>7675</v>
      </c>
      <c r="F25" s="366">
        <f t="shared" si="3"/>
        <v>56.675527987003392</v>
      </c>
      <c r="G25" s="365">
        <f t="shared" si="4"/>
        <v>5867</v>
      </c>
      <c r="H25" s="367">
        <f t="shared" si="3"/>
        <v>43.324472012996601</v>
      </c>
      <c r="I25" s="350"/>
      <c r="J25" s="368">
        <f t="shared" si="5"/>
        <v>5191</v>
      </c>
      <c r="K25" s="369">
        <f t="shared" si="6"/>
        <v>38.332594889971936</v>
      </c>
      <c r="L25" s="370">
        <v>1858</v>
      </c>
      <c r="M25" s="371">
        <v>35.792718166056638</v>
      </c>
      <c r="N25" s="370">
        <v>3333</v>
      </c>
      <c r="O25" s="372">
        <v>64.20728183394337</v>
      </c>
      <c r="P25" s="350"/>
      <c r="Q25" s="368">
        <v>2006</v>
      </c>
      <c r="R25" s="369">
        <v>14.813173829567273</v>
      </c>
      <c r="S25" s="370">
        <v>1070</v>
      </c>
      <c r="T25" s="371">
        <v>53.339980059820533</v>
      </c>
      <c r="U25" s="370">
        <v>936</v>
      </c>
      <c r="V25" s="372">
        <v>46.66001994017946</v>
      </c>
      <c r="W25" s="350"/>
      <c r="X25" s="368">
        <v>6345</v>
      </c>
      <c r="Y25" s="369">
        <v>46.854231280460787</v>
      </c>
      <c r="Z25" s="370">
        <v>4747</v>
      </c>
      <c r="AA25" s="371">
        <v>74.81481481481481</v>
      </c>
      <c r="AB25" s="370">
        <v>1598</v>
      </c>
      <c r="AC25" s="372">
        <f t="shared" si="0"/>
        <v>25.185185185185183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3223</v>
      </c>
      <c r="E26" s="380">
        <f t="shared" si="2"/>
        <v>2190</v>
      </c>
      <c r="F26" s="381">
        <f t="shared" si="3"/>
        <v>67.949115730685691</v>
      </c>
      <c r="G26" s="380">
        <f t="shared" si="4"/>
        <v>1033</v>
      </c>
      <c r="H26" s="367">
        <f t="shared" si="3"/>
        <v>32.050884269314309</v>
      </c>
      <c r="I26" s="350"/>
      <c r="J26" s="377">
        <f t="shared" si="5"/>
        <v>644</v>
      </c>
      <c r="K26" s="378">
        <f t="shared" si="6"/>
        <v>19.981383803909399</v>
      </c>
      <c r="L26" s="375">
        <v>308</v>
      </c>
      <c r="M26" s="376">
        <v>47.826086956521742</v>
      </c>
      <c r="N26" s="375">
        <v>336</v>
      </c>
      <c r="O26" s="372">
        <v>52.173913043478258</v>
      </c>
      <c r="P26" s="350"/>
      <c r="Q26" s="377">
        <v>489</v>
      </c>
      <c r="R26" s="378">
        <v>15.172199813838038</v>
      </c>
      <c r="S26" s="375">
        <v>282</v>
      </c>
      <c r="T26" s="376">
        <v>57.668711656441715</v>
      </c>
      <c r="U26" s="375">
        <v>207</v>
      </c>
      <c r="V26" s="372">
        <v>42.331288343558285</v>
      </c>
      <c r="W26" s="350"/>
      <c r="X26" s="377">
        <v>2090</v>
      </c>
      <c r="Y26" s="378">
        <v>64.846416382252556</v>
      </c>
      <c r="Z26" s="375">
        <v>1600</v>
      </c>
      <c r="AA26" s="376">
        <v>76.555023923444978</v>
      </c>
      <c r="AB26" s="375">
        <v>490</v>
      </c>
      <c r="AC26" s="372">
        <f t="shared" si="0"/>
        <v>23.444976076555022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17145</v>
      </c>
      <c r="E27" s="380">
        <f t="shared" si="2"/>
        <v>11493</v>
      </c>
      <c r="F27" s="381">
        <f t="shared" si="3"/>
        <v>67.034120734908129</v>
      </c>
      <c r="G27" s="380">
        <f t="shared" si="4"/>
        <v>5652</v>
      </c>
      <c r="H27" s="367">
        <f t="shared" si="3"/>
        <v>32.965879265091864</v>
      </c>
      <c r="I27" s="350"/>
      <c r="J27" s="377">
        <f t="shared" si="5"/>
        <v>3351</v>
      </c>
      <c r="K27" s="378">
        <f t="shared" si="6"/>
        <v>19.545056867891514</v>
      </c>
      <c r="L27" s="375">
        <v>1404</v>
      </c>
      <c r="M27" s="376">
        <v>41.897940913160255</v>
      </c>
      <c r="N27" s="375">
        <v>1947</v>
      </c>
      <c r="O27" s="372">
        <v>58.102059086839752</v>
      </c>
      <c r="P27" s="350"/>
      <c r="Q27" s="377">
        <v>2587</v>
      </c>
      <c r="R27" s="378">
        <v>15.088947214931467</v>
      </c>
      <c r="S27" s="375">
        <v>1453</v>
      </c>
      <c r="T27" s="376">
        <v>56.165442597603402</v>
      </c>
      <c r="U27" s="375">
        <v>1134</v>
      </c>
      <c r="V27" s="372">
        <v>43.834557402396598</v>
      </c>
      <c r="W27" s="350"/>
      <c r="X27" s="377">
        <v>11207</v>
      </c>
      <c r="Y27" s="378">
        <v>65.365995917177017</v>
      </c>
      <c r="Z27" s="375">
        <v>8636</v>
      </c>
      <c r="AA27" s="376">
        <v>77.058980994021596</v>
      </c>
      <c r="AB27" s="375">
        <v>2571</v>
      </c>
      <c r="AC27" s="372">
        <f t="shared" si="0"/>
        <v>22.941019005978404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2325</v>
      </c>
      <c r="E28" s="380">
        <f t="shared" si="2"/>
        <v>1513</v>
      </c>
      <c r="F28" s="381">
        <f t="shared" si="3"/>
        <v>65.075268817204304</v>
      </c>
      <c r="G28" s="380">
        <f t="shared" si="4"/>
        <v>812</v>
      </c>
      <c r="H28" s="382">
        <f t="shared" si="3"/>
        <v>34.924731182795696</v>
      </c>
      <c r="I28" s="350"/>
      <c r="J28" s="377">
        <f t="shared" si="5"/>
        <v>509</v>
      </c>
      <c r="K28" s="378">
        <f t="shared" si="6"/>
        <v>21.892473118279572</v>
      </c>
      <c r="L28" s="375">
        <v>222</v>
      </c>
      <c r="M28" s="376">
        <v>43.614931237721024</v>
      </c>
      <c r="N28" s="375">
        <v>287</v>
      </c>
      <c r="O28" s="383">
        <v>56.385068762278976</v>
      </c>
      <c r="P28" s="350"/>
      <c r="Q28" s="377">
        <v>345</v>
      </c>
      <c r="R28" s="378">
        <v>14.838709677419354</v>
      </c>
      <c r="S28" s="375">
        <v>190</v>
      </c>
      <c r="T28" s="376">
        <v>55.072463768115945</v>
      </c>
      <c r="U28" s="375">
        <v>155</v>
      </c>
      <c r="V28" s="383">
        <v>44.927536231884055</v>
      </c>
      <c r="W28" s="350"/>
      <c r="X28" s="377">
        <v>1471</v>
      </c>
      <c r="Y28" s="378">
        <v>63.268817204301072</v>
      </c>
      <c r="Z28" s="375">
        <v>1101</v>
      </c>
      <c r="AA28" s="376">
        <v>74.847042828008156</v>
      </c>
      <c r="AB28" s="375">
        <v>370</v>
      </c>
      <c r="AC28" s="383">
        <f t="shared" si="0"/>
        <v>25.15295717199184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1193</v>
      </c>
      <c r="E29" s="386">
        <f t="shared" si="2"/>
        <v>638</v>
      </c>
      <c r="F29" s="387">
        <f t="shared" si="3"/>
        <v>53.47862531433362</v>
      </c>
      <c r="G29" s="386">
        <f t="shared" si="4"/>
        <v>555</v>
      </c>
      <c r="H29" s="388">
        <f t="shared" si="3"/>
        <v>46.521374685666387</v>
      </c>
      <c r="I29" s="350"/>
      <c r="J29" s="389">
        <f t="shared" si="5"/>
        <v>657</v>
      </c>
      <c r="K29" s="390">
        <f t="shared" si="6"/>
        <v>55.071248952221282</v>
      </c>
      <c r="L29" s="391">
        <v>247</v>
      </c>
      <c r="M29" s="392">
        <v>37.595129375951295</v>
      </c>
      <c r="N29" s="391">
        <v>410</v>
      </c>
      <c r="O29" s="393">
        <v>62.404870624048705</v>
      </c>
      <c r="P29" s="350"/>
      <c r="Q29" s="389">
        <v>167</v>
      </c>
      <c r="R29" s="390">
        <v>13.998323554065381</v>
      </c>
      <c r="S29" s="391">
        <v>103</v>
      </c>
      <c r="T29" s="392">
        <v>61.676646706586823</v>
      </c>
      <c r="U29" s="391">
        <v>64</v>
      </c>
      <c r="V29" s="393">
        <v>38.323353293413177</v>
      </c>
      <c r="W29" s="350"/>
      <c r="X29" s="389">
        <v>369</v>
      </c>
      <c r="Y29" s="390">
        <v>30.930427493713324</v>
      </c>
      <c r="Z29" s="391">
        <v>288</v>
      </c>
      <c r="AA29" s="392">
        <v>78.048780487804876</v>
      </c>
      <c r="AB29" s="391">
        <v>81</v>
      </c>
      <c r="AC29" s="393">
        <f t="shared" si="0"/>
        <v>21.951219512195124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408345</v>
      </c>
      <c r="E31" s="1236">
        <f>L31+S31+Z31</f>
        <v>260794</v>
      </c>
      <c r="F31" s="1237">
        <f>E31/$D31*100</f>
        <v>63.86609362181489</v>
      </c>
      <c r="G31" s="1236">
        <f>N31+U31+AB31</f>
        <v>147551</v>
      </c>
      <c r="H31" s="1238">
        <f>G31/$D31*100</f>
        <v>36.133906378185117</v>
      </c>
      <c r="I31" s="320"/>
      <c r="J31" s="1239">
        <f>SUM(J12:J29)</f>
        <v>109175</v>
      </c>
      <c r="K31" s="1240">
        <f>J31/$D31*100</f>
        <v>26.735970808997294</v>
      </c>
      <c r="L31" s="1236">
        <f>SUM(L12:L29)</f>
        <v>45215</v>
      </c>
      <c r="M31" s="1237">
        <f>L31/$J31*100</f>
        <v>41.415159148156626</v>
      </c>
      <c r="N31" s="1236">
        <f>SUM(N12:N29)</f>
        <v>63960</v>
      </c>
      <c r="O31" s="1241">
        <f>N31/$J31*100</f>
        <v>58.584840851843367</v>
      </c>
      <c r="P31" s="320"/>
      <c r="Q31" s="1239">
        <f>SUM(Q12:Q29)</f>
        <v>65395</v>
      </c>
      <c r="R31" s="1240">
        <f>Q31/$D31*100</f>
        <v>16.014644479545481</v>
      </c>
      <c r="S31" s="1236">
        <f>SUM(S12:S29)</f>
        <v>37541</v>
      </c>
      <c r="T31" s="1237">
        <f>S31/$Q31*100</f>
        <v>57.406529551188932</v>
      </c>
      <c r="U31" s="1236">
        <f>SUM(U12:U29)</f>
        <v>27854</v>
      </c>
      <c r="V31" s="1241">
        <f>U31/$Q31*100</f>
        <v>42.593470448811068</v>
      </c>
      <c r="W31" s="320"/>
      <c r="X31" s="1239">
        <f>SUM(X12:X29)</f>
        <v>233775</v>
      </c>
      <c r="Y31" s="1240">
        <f>X31/$D31*100</f>
        <v>57.249384711457218</v>
      </c>
      <c r="Z31" s="1236">
        <f>SUM(Z12:Z29)</f>
        <v>178038</v>
      </c>
      <c r="AA31" s="1237">
        <f>Z31/$X31*100</f>
        <v>76.157844080846971</v>
      </c>
      <c r="AB31" s="1236">
        <f>SUM(AB12:AB29)</f>
        <v>55737</v>
      </c>
      <c r="AC31" s="1241">
        <f>AB31/$X31*100</f>
        <v>23.842155919153033</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8"/>
      <c r="C34" s="1408"/>
      <c r="D34" s="1408"/>
      <c r="E34" s="1408"/>
      <c r="F34" s="1408"/>
      <c r="G34" s="1408"/>
      <c r="H34" s="1408"/>
      <c r="I34" s="1408"/>
      <c r="J34" s="1408"/>
      <c r="K34" s="1408"/>
      <c r="L34" s="1408"/>
      <c r="M34" s="1408"/>
      <c r="N34" s="1408"/>
      <c r="O34" s="1408"/>
    </row>
    <row r="35" spans="2:15" s="329" customFormat="1" ht="29.25" customHeight="1" x14ac:dyDescent="0.2">
      <c r="B35" s="1409"/>
      <c r="C35" s="1409"/>
      <c r="D35" s="1409"/>
      <c r="E35" s="1409"/>
      <c r="F35" s="1409"/>
      <c r="G35" s="1409"/>
      <c r="H35" s="1409"/>
      <c r="I35" s="1409"/>
      <c r="J35" s="1409"/>
      <c r="K35" s="1409"/>
      <c r="L35" s="1409"/>
      <c r="M35" s="1409"/>
    </row>
    <row r="36" spans="2:15" s="329" customFormat="1" ht="4.5" customHeight="1" x14ac:dyDescent="0.2">
      <c r="B36" s="1407"/>
      <c r="C36" s="1407"/>
      <c r="D36" s="140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9"/>
      <c r="C2" s="1379"/>
    </row>
    <row r="3" spans="1:53" s="345" customFormat="1" ht="4.5" customHeight="1" x14ac:dyDescent="0.2">
      <c r="B3" s="1380"/>
      <c r="C3" s="1380"/>
    </row>
    <row r="4" spans="1:53" s="345" customFormat="1" ht="17.25" customHeight="1" x14ac:dyDescent="0.2">
      <c r="A4" s="1381" t="s">
        <v>423</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row>
    <row r="5" spans="1:53" s="345" customFormat="1" ht="17.25" customHeight="1" x14ac:dyDescent="0.2">
      <c r="B5" s="1382" t="str">
        <f>porsaad!$B$6</f>
        <v>Situación a 30 de septiembre de 2024</v>
      </c>
      <c r="C5" s="1382"/>
      <c r="D5" s="1382"/>
      <c r="E5" s="1382"/>
      <c r="F5" s="1382"/>
      <c r="G5" s="1382"/>
      <c r="H5" s="1382"/>
      <c r="I5" s="1382"/>
      <c r="J5" s="1382"/>
      <c r="K5" s="1382"/>
      <c r="L5" s="1382"/>
      <c r="M5" s="1382"/>
      <c r="N5" s="1382"/>
      <c r="O5" s="1382"/>
      <c r="P5" s="1382"/>
      <c r="Q5" s="1382"/>
      <c r="R5" s="1382"/>
      <c r="S5" s="1382"/>
      <c r="T5" s="1382"/>
      <c r="U5" s="1382"/>
      <c r="V5" s="1382"/>
      <c r="W5" s="1382"/>
      <c r="X5" s="1382"/>
      <c r="Y5" s="1382"/>
      <c r="Z5" s="1382"/>
      <c r="AA5" s="1382"/>
      <c r="AB5" s="1382"/>
      <c r="AC5" s="1382"/>
    </row>
    <row r="6" spans="1:53" s="345" customFormat="1" ht="6" customHeight="1" x14ac:dyDescent="0.2"/>
    <row r="7" spans="1:53" s="322" customFormat="1" ht="12.75" customHeight="1" x14ac:dyDescent="0.2">
      <c r="A7" s="316"/>
      <c r="B7" s="1383" t="s">
        <v>12</v>
      </c>
      <c r="C7" s="317"/>
      <c r="D7" s="1386" t="s">
        <v>259</v>
      </c>
      <c r="E7" s="1387"/>
      <c r="F7" s="1387"/>
      <c r="G7" s="1387"/>
      <c r="H7" s="1387"/>
      <c r="I7" s="318"/>
      <c r="J7" s="1390"/>
      <c r="K7" s="1390"/>
      <c r="L7" s="1390"/>
      <c r="M7" s="1390"/>
      <c r="N7" s="1390"/>
      <c r="O7" s="1390"/>
      <c r="P7" s="318"/>
      <c r="Q7" s="1390"/>
      <c r="R7" s="1390"/>
      <c r="S7" s="1390"/>
      <c r="T7" s="1390"/>
      <c r="U7" s="1390"/>
      <c r="V7" s="1390"/>
      <c r="W7" s="318"/>
      <c r="X7" s="1390"/>
      <c r="Y7" s="1390"/>
      <c r="Z7" s="1390"/>
      <c r="AA7" s="1390"/>
      <c r="AB7" s="1390"/>
      <c r="AC7" s="1391"/>
      <c r="AD7" s="319"/>
      <c r="AE7" s="319"/>
      <c r="AF7" s="320"/>
      <c r="AG7" s="320"/>
      <c r="AH7" s="320"/>
      <c r="AI7" s="320"/>
      <c r="AJ7" s="320"/>
      <c r="AK7" s="320"/>
      <c r="AL7" s="321"/>
    </row>
    <row r="8" spans="1:53" s="322" customFormat="1" ht="33.75" customHeight="1" x14ac:dyDescent="0.2">
      <c r="A8" s="316"/>
      <c r="B8" s="1384"/>
      <c r="C8" s="317"/>
      <c r="D8" s="1388"/>
      <c r="E8" s="1389"/>
      <c r="F8" s="1389"/>
      <c r="G8" s="1389"/>
      <c r="H8" s="1389"/>
      <c r="I8" s="323"/>
      <c r="J8" s="1392" t="s">
        <v>260</v>
      </c>
      <c r="K8" s="1393"/>
      <c r="L8" s="1393"/>
      <c r="M8" s="1393"/>
      <c r="N8" s="1393"/>
      <c r="O8" s="1394"/>
      <c r="P8" s="317"/>
      <c r="Q8" s="1392" t="s">
        <v>261</v>
      </c>
      <c r="R8" s="1393"/>
      <c r="S8" s="1393"/>
      <c r="T8" s="1393"/>
      <c r="U8" s="1393"/>
      <c r="V8" s="1394"/>
      <c r="W8" s="317"/>
      <c r="X8" s="1392" t="s">
        <v>262</v>
      </c>
      <c r="Y8" s="1393"/>
      <c r="Z8" s="1393"/>
      <c r="AA8" s="1393"/>
      <c r="AB8" s="1393"/>
      <c r="AC8" s="1394"/>
      <c r="AD8" s="319"/>
      <c r="AE8" s="319"/>
      <c r="AF8" s="320"/>
      <c r="AG8" s="320"/>
      <c r="AH8" s="320"/>
      <c r="AI8" s="320"/>
      <c r="AJ8" s="320"/>
      <c r="AK8" s="320"/>
      <c r="AL8" s="321"/>
    </row>
    <row r="9" spans="1:53" s="322" customFormat="1" ht="21.75" customHeight="1" x14ac:dyDescent="0.2">
      <c r="A9" s="316"/>
      <c r="B9" s="1384"/>
      <c r="C9" s="317"/>
      <c r="D9" s="1395" t="s">
        <v>9</v>
      </c>
      <c r="E9" s="1397" t="s">
        <v>24</v>
      </c>
      <c r="F9" s="1398"/>
      <c r="G9" s="1397" t="s">
        <v>23</v>
      </c>
      <c r="H9" s="1399"/>
      <c r="I9" s="323"/>
      <c r="J9" s="1400" t="s">
        <v>9</v>
      </c>
      <c r="K9" s="1403" t="s">
        <v>267</v>
      </c>
      <c r="L9" s="1405" t="s">
        <v>24</v>
      </c>
      <c r="M9" s="1406"/>
      <c r="N9" s="1401" t="s">
        <v>23</v>
      </c>
      <c r="O9" s="1402"/>
      <c r="P9" s="317"/>
      <c r="Q9" s="1400" t="s">
        <v>9</v>
      </c>
      <c r="R9" s="1403" t="s">
        <v>267</v>
      </c>
      <c r="S9" s="1405" t="s">
        <v>24</v>
      </c>
      <c r="T9" s="1406"/>
      <c r="U9" s="1401" t="s">
        <v>23</v>
      </c>
      <c r="V9" s="1402"/>
      <c r="W9" s="317"/>
      <c r="X9" s="1400" t="s">
        <v>9</v>
      </c>
      <c r="Y9" s="1403" t="s">
        <v>267</v>
      </c>
      <c r="Z9" s="1405" t="s">
        <v>24</v>
      </c>
      <c r="AA9" s="1406"/>
      <c r="AB9" s="1401" t="s">
        <v>23</v>
      </c>
      <c r="AC9" s="1402"/>
      <c r="AD9" s="319"/>
      <c r="AE9" s="319"/>
      <c r="AF9" s="320"/>
      <c r="AG9" s="320"/>
      <c r="AH9" s="320"/>
      <c r="AI9" s="320"/>
      <c r="AJ9" s="320"/>
      <c r="AK9" s="320"/>
      <c r="AL9" s="321"/>
    </row>
    <row r="10" spans="1:53" s="322" customFormat="1" ht="36.75" customHeight="1" x14ac:dyDescent="0.2">
      <c r="A10" s="316"/>
      <c r="B10" s="1385"/>
      <c r="C10" s="317"/>
      <c r="D10" s="1396"/>
      <c r="E10" s="407" t="s">
        <v>9</v>
      </c>
      <c r="F10" s="403" t="s">
        <v>267</v>
      </c>
      <c r="G10" s="406" t="s">
        <v>9</v>
      </c>
      <c r="H10" s="888" t="s">
        <v>267</v>
      </c>
      <c r="I10" s="346"/>
      <c r="J10" s="1396"/>
      <c r="K10" s="1404"/>
      <c r="L10" s="404" t="s">
        <v>9</v>
      </c>
      <c r="M10" s="403" t="s">
        <v>267</v>
      </c>
      <c r="N10" s="407" t="s">
        <v>9</v>
      </c>
      <c r="O10" s="402" t="s">
        <v>267</v>
      </c>
      <c r="P10" s="347"/>
      <c r="Q10" s="1396"/>
      <c r="R10" s="1404"/>
      <c r="S10" s="404" t="s">
        <v>9</v>
      </c>
      <c r="T10" s="403" t="s">
        <v>267</v>
      </c>
      <c r="U10" s="407" t="s">
        <v>9</v>
      </c>
      <c r="V10" s="402" t="s">
        <v>267</v>
      </c>
      <c r="W10" s="347"/>
      <c r="X10" s="1396"/>
      <c r="Y10" s="1404"/>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130886</v>
      </c>
      <c r="E12" s="352">
        <f>L12+S12+Z12</f>
        <v>82561</v>
      </c>
      <c r="F12" s="353">
        <f>E12/$D12*100</f>
        <v>63.078556912121996</v>
      </c>
      <c r="G12" s="352">
        <f>N12+U12+AB12</f>
        <v>48325</v>
      </c>
      <c r="H12" s="354">
        <f>G12/$D12*100</f>
        <v>36.921443087878004</v>
      </c>
      <c r="I12" s="350"/>
      <c r="J12" s="355">
        <f>L12+N12</f>
        <v>40191</v>
      </c>
      <c r="K12" s="356">
        <f>J12/$D12*100</f>
        <v>30.706874684840241</v>
      </c>
      <c r="L12" s="357">
        <v>16251</v>
      </c>
      <c r="M12" s="353">
        <v>40.434425617675601</v>
      </c>
      <c r="N12" s="357">
        <v>23940</v>
      </c>
      <c r="O12" s="358">
        <v>59.565574382324407</v>
      </c>
      <c r="P12" s="350"/>
      <c r="Q12" s="355">
        <v>25906</v>
      </c>
      <c r="R12" s="356">
        <v>19.792796784988465</v>
      </c>
      <c r="S12" s="357">
        <v>16605</v>
      </c>
      <c r="T12" s="353">
        <v>64.097120358218177</v>
      </c>
      <c r="U12" s="357">
        <v>9301</v>
      </c>
      <c r="V12" s="358">
        <v>35.902879641781823</v>
      </c>
      <c r="W12" s="350"/>
      <c r="X12" s="355">
        <v>64789</v>
      </c>
      <c r="Y12" s="356">
        <v>49.500328530171295</v>
      </c>
      <c r="Z12" s="357">
        <v>49705</v>
      </c>
      <c r="AA12" s="353">
        <v>76.718270076710553</v>
      </c>
      <c r="AB12" s="357">
        <v>15084</v>
      </c>
      <c r="AC12" s="358">
        <f t="shared" ref="AC12:AC29" si="0">AB12/$X12*100</f>
        <v>23.281729923289447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15709</v>
      </c>
      <c r="E13" s="365">
        <f t="shared" ref="E13:E29" si="2">L13+S13+Z13</f>
        <v>9900</v>
      </c>
      <c r="F13" s="366">
        <f t="shared" ref="F13:H29" si="3">E13/$D13*100</f>
        <v>63.021198039340511</v>
      </c>
      <c r="G13" s="365">
        <f t="shared" ref="G13:G29" si="4">N13+U13+AB13</f>
        <v>5809</v>
      </c>
      <c r="H13" s="367">
        <f t="shared" si="3"/>
        <v>36.978801960659496</v>
      </c>
      <c r="I13" s="350"/>
      <c r="J13" s="368">
        <f t="shared" ref="J13:J29" si="5">L13+N13</f>
        <v>3350</v>
      </c>
      <c r="K13" s="369">
        <f t="shared" ref="K13:K29" si="6">J13/$D13*100</f>
        <v>21.325354892100069</v>
      </c>
      <c r="L13" s="370">
        <v>1369</v>
      </c>
      <c r="M13" s="371">
        <v>40.865671641791046</v>
      </c>
      <c r="N13" s="370">
        <v>1981</v>
      </c>
      <c r="O13" s="372">
        <v>59.134328358208954</v>
      </c>
      <c r="P13" s="350"/>
      <c r="Q13" s="368">
        <v>2787</v>
      </c>
      <c r="R13" s="369">
        <v>17.741422114711312</v>
      </c>
      <c r="S13" s="370">
        <v>1636</v>
      </c>
      <c r="T13" s="371">
        <v>58.701112307140292</v>
      </c>
      <c r="U13" s="370">
        <v>1151</v>
      </c>
      <c r="V13" s="372">
        <v>41.298887692859701</v>
      </c>
      <c r="W13" s="350"/>
      <c r="X13" s="368">
        <v>9572</v>
      </c>
      <c r="Y13" s="369">
        <v>60.933222993188622</v>
      </c>
      <c r="Z13" s="370">
        <v>6895</v>
      </c>
      <c r="AA13" s="371">
        <v>72.033012954450484</v>
      </c>
      <c r="AB13" s="370">
        <v>2677</v>
      </c>
      <c r="AC13" s="372">
        <f t="shared" si="0"/>
        <v>27.966987045549519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10590</v>
      </c>
      <c r="E14" s="365">
        <f t="shared" si="2"/>
        <v>6840</v>
      </c>
      <c r="F14" s="366">
        <f t="shared" si="3"/>
        <v>64.589235127478744</v>
      </c>
      <c r="G14" s="365">
        <f t="shared" si="4"/>
        <v>3750</v>
      </c>
      <c r="H14" s="367">
        <f t="shared" si="3"/>
        <v>35.410764872521241</v>
      </c>
      <c r="I14" s="350"/>
      <c r="J14" s="368">
        <f t="shared" si="5"/>
        <v>2636</v>
      </c>
      <c r="K14" s="369">
        <f t="shared" si="6"/>
        <v>24.891406987724267</v>
      </c>
      <c r="L14" s="370">
        <v>1024</v>
      </c>
      <c r="M14" s="371">
        <v>38.846737481031866</v>
      </c>
      <c r="N14" s="370">
        <v>1612</v>
      </c>
      <c r="O14" s="372">
        <v>61.153262518968134</v>
      </c>
      <c r="P14" s="350"/>
      <c r="Q14" s="368">
        <v>2123</v>
      </c>
      <c r="R14" s="369">
        <v>20.047214353163362</v>
      </c>
      <c r="S14" s="370">
        <v>1259</v>
      </c>
      <c r="T14" s="371">
        <v>59.302873292510597</v>
      </c>
      <c r="U14" s="370">
        <v>864</v>
      </c>
      <c r="V14" s="372">
        <v>40.697126707489403</v>
      </c>
      <c r="W14" s="350"/>
      <c r="X14" s="368">
        <v>5831</v>
      </c>
      <c r="Y14" s="369">
        <v>55.061378659112371</v>
      </c>
      <c r="Z14" s="370">
        <v>4557</v>
      </c>
      <c r="AA14" s="371">
        <v>78.151260504201687</v>
      </c>
      <c r="AB14" s="370">
        <v>1274</v>
      </c>
      <c r="AC14" s="372">
        <f t="shared" si="0"/>
        <v>21.84873949579832</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10442</v>
      </c>
      <c r="E15" s="365">
        <f t="shared" si="2"/>
        <v>6227</v>
      </c>
      <c r="F15" s="366">
        <f t="shared" si="3"/>
        <v>59.634169699291327</v>
      </c>
      <c r="G15" s="365">
        <f t="shared" si="4"/>
        <v>4215</v>
      </c>
      <c r="H15" s="367">
        <f t="shared" si="3"/>
        <v>40.36583030070868</v>
      </c>
      <c r="I15" s="350"/>
      <c r="J15" s="368">
        <f t="shared" si="5"/>
        <v>3072</v>
      </c>
      <c r="K15" s="369">
        <f t="shared" si="6"/>
        <v>29.419651407776286</v>
      </c>
      <c r="L15" s="370">
        <v>1216</v>
      </c>
      <c r="M15" s="371">
        <v>39.583333333333329</v>
      </c>
      <c r="N15" s="370">
        <v>1856</v>
      </c>
      <c r="O15" s="372">
        <v>60.416666666666664</v>
      </c>
      <c r="P15" s="350"/>
      <c r="Q15" s="368">
        <v>2123</v>
      </c>
      <c r="R15" s="369">
        <v>20.331354146715189</v>
      </c>
      <c r="S15" s="370">
        <v>1176</v>
      </c>
      <c r="T15" s="371">
        <v>55.393311351860575</v>
      </c>
      <c r="U15" s="370">
        <v>947</v>
      </c>
      <c r="V15" s="372">
        <v>44.606688648139425</v>
      </c>
      <c r="W15" s="350"/>
      <c r="X15" s="368">
        <v>5247</v>
      </c>
      <c r="Y15" s="369">
        <v>50.248994445508522</v>
      </c>
      <c r="Z15" s="370">
        <v>3835</v>
      </c>
      <c r="AA15" s="371">
        <v>73.089384410139118</v>
      </c>
      <c r="AB15" s="370">
        <v>1412</v>
      </c>
      <c r="AC15" s="372">
        <f t="shared" si="0"/>
        <v>26.910615589860875</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15430</v>
      </c>
      <c r="E16" s="365">
        <f t="shared" si="2"/>
        <v>8924</v>
      </c>
      <c r="F16" s="366">
        <f t="shared" si="3"/>
        <v>57.835385612443289</v>
      </c>
      <c r="G16" s="365">
        <f t="shared" si="4"/>
        <v>6506</v>
      </c>
      <c r="H16" s="367">
        <f t="shared" si="3"/>
        <v>42.164614387556711</v>
      </c>
      <c r="I16" s="350"/>
      <c r="J16" s="368">
        <f t="shared" si="5"/>
        <v>6441</v>
      </c>
      <c r="K16" s="369">
        <f t="shared" si="6"/>
        <v>41.743357096565134</v>
      </c>
      <c r="L16" s="370">
        <v>2600</v>
      </c>
      <c r="M16" s="371">
        <v>40.366402732494954</v>
      </c>
      <c r="N16" s="370">
        <v>3841</v>
      </c>
      <c r="O16" s="372">
        <v>59.633597267505046</v>
      </c>
      <c r="P16" s="350"/>
      <c r="Q16" s="368">
        <v>3039</v>
      </c>
      <c r="R16" s="369">
        <v>19.695398574206092</v>
      </c>
      <c r="S16" s="370">
        <v>1846</v>
      </c>
      <c r="T16" s="371">
        <v>60.743665679499834</v>
      </c>
      <c r="U16" s="370">
        <v>1193</v>
      </c>
      <c r="V16" s="372">
        <v>39.256334320500166</v>
      </c>
      <c r="W16" s="350"/>
      <c r="X16" s="368">
        <v>5950</v>
      </c>
      <c r="Y16" s="369">
        <v>38.561244329228778</v>
      </c>
      <c r="Z16" s="370">
        <v>4478</v>
      </c>
      <c r="AA16" s="371">
        <v>75.260504201680661</v>
      </c>
      <c r="AB16" s="370">
        <v>1472</v>
      </c>
      <c r="AC16" s="372">
        <f t="shared" si="0"/>
        <v>24.739495798319329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7725</v>
      </c>
      <c r="E17" s="375">
        <f t="shared" si="2"/>
        <v>4883</v>
      </c>
      <c r="F17" s="376">
        <f t="shared" si="3"/>
        <v>63.21035598705501</v>
      </c>
      <c r="G17" s="375">
        <f t="shared" si="4"/>
        <v>2842</v>
      </c>
      <c r="H17" s="367">
        <f t="shared" si="3"/>
        <v>36.789644012944983</v>
      </c>
      <c r="I17" s="350"/>
      <c r="J17" s="377">
        <f t="shared" si="5"/>
        <v>1912</v>
      </c>
      <c r="K17" s="378">
        <f t="shared" si="6"/>
        <v>24.750809061488674</v>
      </c>
      <c r="L17" s="375">
        <v>764</v>
      </c>
      <c r="M17" s="376">
        <v>39.9581589958159</v>
      </c>
      <c r="N17" s="375">
        <v>1148</v>
      </c>
      <c r="O17" s="372">
        <v>60.041841004184107</v>
      </c>
      <c r="P17" s="350"/>
      <c r="Q17" s="377">
        <v>1594</v>
      </c>
      <c r="R17" s="378">
        <v>20.63430420711974</v>
      </c>
      <c r="S17" s="375">
        <v>888</v>
      </c>
      <c r="T17" s="376">
        <v>55.708908406524472</v>
      </c>
      <c r="U17" s="375">
        <v>706</v>
      </c>
      <c r="V17" s="372">
        <v>44.291091593475535</v>
      </c>
      <c r="W17" s="350"/>
      <c r="X17" s="377">
        <v>4219</v>
      </c>
      <c r="Y17" s="378">
        <v>54.614886731391586</v>
      </c>
      <c r="Z17" s="375">
        <v>3231</v>
      </c>
      <c r="AA17" s="376">
        <v>76.582128466461256</v>
      </c>
      <c r="AB17" s="375">
        <v>988</v>
      </c>
      <c r="AC17" s="372">
        <f t="shared" si="0"/>
        <v>23.417871533538754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41152</v>
      </c>
      <c r="E18" s="365">
        <f t="shared" si="2"/>
        <v>26033</v>
      </c>
      <c r="F18" s="366">
        <f t="shared" si="3"/>
        <v>63.26059486780715</v>
      </c>
      <c r="G18" s="365">
        <f t="shared" si="4"/>
        <v>15119</v>
      </c>
      <c r="H18" s="367">
        <f t="shared" si="3"/>
        <v>36.73940513219285</v>
      </c>
      <c r="I18" s="350"/>
      <c r="J18" s="368">
        <f t="shared" si="5"/>
        <v>9538</v>
      </c>
      <c r="K18" s="369">
        <f t="shared" si="6"/>
        <v>23.17748833592535</v>
      </c>
      <c r="L18" s="370">
        <v>3984</v>
      </c>
      <c r="M18" s="371">
        <v>41.769763053050958</v>
      </c>
      <c r="N18" s="370">
        <v>5554</v>
      </c>
      <c r="O18" s="372">
        <v>58.230236946949042</v>
      </c>
      <c r="P18" s="350"/>
      <c r="Q18" s="368">
        <v>6921</v>
      </c>
      <c r="R18" s="369">
        <v>16.81813763608087</v>
      </c>
      <c r="S18" s="370">
        <v>3928</v>
      </c>
      <c r="T18" s="371">
        <v>56.754804219043486</v>
      </c>
      <c r="U18" s="370">
        <v>2993</v>
      </c>
      <c r="V18" s="372">
        <v>43.245195780956507</v>
      </c>
      <c r="W18" s="350"/>
      <c r="X18" s="368">
        <v>24693</v>
      </c>
      <c r="Y18" s="369">
        <v>60.004374027993777</v>
      </c>
      <c r="Z18" s="370">
        <v>18121</v>
      </c>
      <c r="AA18" s="371">
        <v>73.385169886202576</v>
      </c>
      <c r="AB18" s="370">
        <v>6572</v>
      </c>
      <c r="AC18" s="372">
        <f t="shared" si="0"/>
        <v>26.614830113797431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24670</v>
      </c>
      <c r="E19" s="365">
        <f t="shared" si="2"/>
        <v>15201</v>
      </c>
      <c r="F19" s="366">
        <f t="shared" si="3"/>
        <v>61.617349006890962</v>
      </c>
      <c r="G19" s="365">
        <f t="shared" si="4"/>
        <v>9469</v>
      </c>
      <c r="H19" s="367">
        <f t="shared" si="3"/>
        <v>38.382650993109038</v>
      </c>
      <c r="I19" s="350"/>
      <c r="J19" s="368">
        <f t="shared" si="5"/>
        <v>6402</v>
      </c>
      <c r="K19" s="369">
        <f t="shared" si="6"/>
        <v>25.950547223348195</v>
      </c>
      <c r="L19" s="370">
        <v>2606</v>
      </c>
      <c r="M19" s="371">
        <v>40.706029365823184</v>
      </c>
      <c r="N19" s="370">
        <v>3796</v>
      </c>
      <c r="O19" s="372">
        <v>59.293970634176816</v>
      </c>
      <c r="P19" s="350"/>
      <c r="Q19" s="368">
        <v>4301</v>
      </c>
      <c r="R19" s="369">
        <v>17.434130522902311</v>
      </c>
      <c r="S19" s="370">
        <v>2513</v>
      </c>
      <c r="T19" s="371">
        <v>58.428272494768663</v>
      </c>
      <c r="U19" s="370">
        <v>1788</v>
      </c>
      <c r="V19" s="372">
        <v>41.571727505231344</v>
      </c>
      <c r="W19" s="350"/>
      <c r="X19" s="368">
        <v>13967</v>
      </c>
      <c r="Y19" s="369">
        <v>56.61532225374949</v>
      </c>
      <c r="Z19" s="370">
        <v>10082</v>
      </c>
      <c r="AA19" s="371">
        <v>72.184434739027708</v>
      </c>
      <c r="AB19" s="370">
        <v>3885</v>
      </c>
      <c r="AC19" s="372">
        <f t="shared" si="0"/>
        <v>27.815565260972292</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88252</v>
      </c>
      <c r="E20" s="365">
        <f t="shared" si="2"/>
        <v>56327</v>
      </c>
      <c r="F20" s="366">
        <f t="shared" si="3"/>
        <v>63.825182432126184</v>
      </c>
      <c r="G20" s="365">
        <f t="shared" si="4"/>
        <v>31925</v>
      </c>
      <c r="H20" s="367">
        <f t="shared" si="3"/>
        <v>36.174817567873816</v>
      </c>
      <c r="I20" s="350"/>
      <c r="J20" s="368">
        <f t="shared" si="5"/>
        <v>20183</v>
      </c>
      <c r="K20" s="369">
        <f t="shared" si="6"/>
        <v>22.86973666319177</v>
      </c>
      <c r="L20" s="370">
        <v>8189</v>
      </c>
      <c r="M20" s="371">
        <v>40.573750185799931</v>
      </c>
      <c r="N20" s="370">
        <v>11994</v>
      </c>
      <c r="O20" s="372">
        <v>59.426249814200069</v>
      </c>
      <c r="P20" s="350"/>
      <c r="Q20" s="368">
        <v>16691</v>
      </c>
      <c r="R20" s="369">
        <v>18.912885826950099</v>
      </c>
      <c r="S20" s="370">
        <v>9737</v>
      </c>
      <c r="T20" s="371">
        <v>58.336828230783055</v>
      </c>
      <c r="U20" s="370">
        <v>6954</v>
      </c>
      <c r="V20" s="372">
        <v>41.663171769216945</v>
      </c>
      <c r="W20" s="350"/>
      <c r="X20" s="368">
        <v>51378</v>
      </c>
      <c r="Y20" s="369">
        <v>58.217377509858139</v>
      </c>
      <c r="Z20" s="370">
        <v>38401</v>
      </c>
      <c r="AA20" s="371">
        <v>74.742107516836001</v>
      </c>
      <c r="AB20" s="370">
        <v>12977</v>
      </c>
      <c r="AC20" s="372">
        <f t="shared" si="0"/>
        <v>25.257892483164003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59691</v>
      </c>
      <c r="E21" s="365">
        <f t="shared" si="2"/>
        <v>37170</v>
      </c>
      <c r="F21" s="366">
        <f t="shared" si="3"/>
        <v>62.270694074483593</v>
      </c>
      <c r="G21" s="365">
        <f t="shared" si="4"/>
        <v>22521</v>
      </c>
      <c r="H21" s="367">
        <f t="shared" si="3"/>
        <v>37.729305925516407</v>
      </c>
      <c r="I21" s="350"/>
      <c r="J21" s="368">
        <f t="shared" si="5"/>
        <v>15623</v>
      </c>
      <c r="K21" s="369">
        <f t="shared" si="6"/>
        <v>26.173124926705871</v>
      </c>
      <c r="L21" s="370">
        <v>6363</v>
      </c>
      <c r="M21" s="371">
        <v>40.728413236894326</v>
      </c>
      <c r="N21" s="370">
        <v>9260</v>
      </c>
      <c r="O21" s="372">
        <v>59.271586763105674</v>
      </c>
      <c r="P21" s="350"/>
      <c r="Q21" s="368">
        <v>12197</v>
      </c>
      <c r="R21" s="369">
        <v>20.43356619925952</v>
      </c>
      <c r="S21" s="370">
        <v>7274</v>
      </c>
      <c r="T21" s="371">
        <v>59.637615807165702</v>
      </c>
      <c r="U21" s="370">
        <v>4923</v>
      </c>
      <c r="V21" s="372">
        <v>40.362384192834305</v>
      </c>
      <c r="W21" s="350"/>
      <c r="X21" s="368">
        <v>31871</v>
      </c>
      <c r="Y21" s="369">
        <v>53.393308874034609</v>
      </c>
      <c r="Z21" s="370">
        <v>23533</v>
      </c>
      <c r="AA21" s="371">
        <v>73.838285588779769</v>
      </c>
      <c r="AB21" s="370">
        <v>8338</v>
      </c>
      <c r="AC21" s="372">
        <f t="shared" si="0"/>
        <v>26.161714411220231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12255</v>
      </c>
      <c r="E22" s="365">
        <f t="shared" si="2"/>
        <v>7780</v>
      </c>
      <c r="F22" s="366">
        <f t="shared" si="3"/>
        <v>63.484292125663004</v>
      </c>
      <c r="G22" s="365">
        <f t="shared" si="4"/>
        <v>4475</v>
      </c>
      <c r="H22" s="367">
        <f t="shared" si="3"/>
        <v>36.515707874337004</v>
      </c>
      <c r="I22" s="350"/>
      <c r="J22" s="368">
        <f t="shared" si="5"/>
        <v>3197</v>
      </c>
      <c r="K22" s="369">
        <f t="shared" si="6"/>
        <v>26.087311301509587</v>
      </c>
      <c r="L22" s="370">
        <v>1332</v>
      </c>
      <c r="M22" s="371">
        <v>41.66406005630278</v>
      </c>
      <c r="N22" s="370">
        <v>1865</v>
      </c>
      <c r="O22" s="372">
        <v>58.335939943697213</v>
      </c>
      <c r="P22" s="350"/>
      <c r="Q22" s="368">
        <v>2268</v>
      </c>
      <c r="R22" s="369">
        <v>18.506731946144431</v>
      </c>
      <c r="S22" s="370">
        <v>1385</v>
      </c>
      <c r="T22" s="371">
        <v>61.067019400352727</v>
      </c>
      <c r="U22" s="370">
        <v>883</v>
      </c>
      <c r="V22" s="372">
        <v>38.932980599647266</v>
      </c>
      <c r="W22" s="350"/>
      <c r="X22" s="368">
        <v>6790</v>
      </c>
      <c r="Y22" s="369">
        <v>55.405956752345986</v>
      </c>
      <c r="Z22" s="370">
        <v>5063</v>
      </c>
      <c r="AA22" s="371">
        <v>74.565537555228275</v>
      </c>
      <c r="AB22" s="370">
        <v>1727</v>
      </c>
      <c r="AC22" s="372">
        <f t="shared" si="0"/>
        <v>25.434462444771722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26409</v>
      </c>
      <c r="E23" s="365">
        <f t="shared" si="2"/>
        <v>16259</v>
      </c>
      <c r="F23" s="366">
        <f t="shared" si="3"/>
        <v>61.566132757771975</v>
      </c>
      <c r="G23" s="365">
        <f t="shared" si="4"/>
        <v>10150</v>
      </c>
      <c r="H23" s="367">
        <f t="shared" si="3"/>
        <v>38.433867242228025</v>
      </c>
      <c r="I23" s="350"/>
      <c r="J23" s="368">
        <f t="shared" si="5"/>
        <v>7831</v>
      </c>
      <c r="K23" s="369">
        <f t="shared" si="6"/>
        <v>29.652769889052976</v>
      </c>
      <c r="L23" s="370">
        <v>3005</v>
      </c>
      <c r="M23" s="371">
        <v>38.373132422423701</v>
      </c>
      <c r="N23" s="370">
        <v>4826</v>
      </c>
      <c r="O23" s="372">
        <v>61.626867577576292</v>
      </c>
      <c r="P23" s="350"/>
      <c r="Q23" s="368">
        <v>4850</v>
      </c>
      <c r="R23" s="369">
        <v>18.36495134234541</v>
      </c>
      <c r="S23" s="370">
        <v>2836</v>
      </c>
      <c r="T23" s="371">
        <v>58.47422680412371</v>
      </c>
      <c r="U23" s="370">
        <v>2014</v>
      </c>
      <c r="V23" s="372">
        <v>41.525773195876283</v>
      </c>
      <c r="W23" s="350"/>
      <c r="X23" s="368">
        <v>13728</v>
      </c>
      <c r="Y23" s="369">
        <v>51.98227876860161</v>
      </c>
      <c r="Z23" s="370">
        <v>10418</v>
      </c>
      <c r="AA23" s="371">
        <v>75.888694638694645</v>
      </c>
      <c r="AB23" s="370">
        <v>3310</v>
      </c>
      <c r="AC23" s="372">
        <f t="shared" si="0"/>
        <v>24.111305361305359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69755</v>
      </c>
      <c r="E24" s="365">
        <f t="shared" si="2"/>
        <v>44602</v>
      </c>
      <c r="F24" s="366">
        <f t="shared" si="3"/>
        <v>63.940936133610492</v>
      </c>
      <c r="G24" s="365">
        <f t="shared" si="4"/>
        <v>25153</v>
      </c>
      <c r="H24" s="367">
        <f t="shared" si="3"/>
        <v>36.059063866389508</v>
      </c>
      <c r="I24" s="350"/>
      <c r="J24" s="368">
        <f t="shared" si="5"/>
        <v>20326</v>
      </c>
      <c r="K24" s="369">
        <f t="shared" si="6"/>
        <v>29.139129811483048</v>
      </c>
      <c r="L24" s="370">
        <v>9081</v>
      </c>
      <c r="M24" s="371">
        <v>44.67676867066811</v>
      </c>
      <c r="N24" s="370">
        <v>11245</v>
      </c>
      <c r="O24" s="372">
        <v>55.32323132933189</v>
      </c>
      <c r="P24" s="350"/>
      <c r="Q24" s="368">
        <v>12181</v>
      </c>
      <c r="R24" s="369">
        <v>17.462547487635295</v>
      </c>
      <c r="S24" s="370">
        <v>7485</v>
      </c>
      <c r="T24" s="371">
        <v>61.448156965766351</v>
      </c>
      <c r="U24" s="370">
        <v>4696</v>
      </c>
      <c r="V24" s="372">
        <v>38.551843034233642</v>
      </c>
      <c r="W24" s="350"/>
      <c r="X24" s="368">
        <v>37248</v>
      </c>
      <c r="Y24" s="369">
        <v>53.398322700881664</v>
      </c>
      <c r="Z24" s="370">
        <v>28036</v>
      </c>
      <c r="AA24" s="371">
        <v>75.268470790378004</v>
      </c>
      <c r="AB24" s="370">
        <v>9212</v>
      </c>
      <c r="AC24" s="372">
        <f t="shared" si="0"/>
        <v>24.731529209621993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17280</v>
      </c>
      <c r="E25" s="365">
        <f t="shared" si="2"/>
        <v>9488</v>
      </c>
      <c r="F25" s="366">
        <f t="shared" si="3"/>
        <v>54.907407407407405</v>
      </c>
      <c r="G25" s="365">
        <f t="shared" si="4"/>
        <v>7792</v>
      </c>
      <c r="H25" s="367">
        <f t="shared" si="3"/>
        <v>45.092592592592595</v>
      </c>
      <c r="I25" s="350"/>
      <c r="J25" s="368">
        <f t="shared" si="5"/>
        <v>7262</v>
      </c>
      <c r="K25" s="369">
        <f t="shared" si="6"/>
        <v>42.025462962962962</v>
      </c>
      <c r="L25" s="370">
        <v>2669</v>
      </c>
      <c r="M25" s="371">
        <v>36.752960616909938</v>
      </c>
      <c r="N25" s="370">
        <v>4593</v>
      </c>
      <c r="O25" s="372">
        <v>63.247039383090055</v>
      </c>
      <c r="P25" s="350"/>
      <c r="Q25" s="368">
        <v>3191</v>
      </c>
      <c r="R25" s="369">
        <v>18.466435185185183</v>
      </c>
      <c r="S25" s="370">
        <v>1755</v>
      </c>
      <c r="T25" s="371">
        <v>54.998433093074276</v>
      </c>
      <c r="U25" s="370">
        <v>1436</v>
      </c>
      <c r="V25" s="372">
        <v>45.001566906925724</v>
      </c>
      <c r="W25" s="350"/>
      <c r="X25" s="368">
        <v>6827</v>
      </c>
      <c r="Y25" s="369">
        <v>39.508101851851848</v>
      </c>
      <c r="Z25" s="370">
        <v>5064</v>
      </c>
      <c r="AA25" s="371">
        <v>74.1760656217958</v>
      </c>
      <c r="AB25" s="370">
        <v>1763</v>
      </c>
      <c r="AC25" s="372">
        <f t="shared" si="0"/>
        <v>25.823934378204189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6220</v>
      </c>
      <c r="E26" s="380">
        <f t="shared" si="2"/>
        <v>3988</v>
      </c>
      <c r="F26" s="381">
        <f t="shared" si="3"/>
        <v>64.115755627009648</v>
      </c>
      <c r="G26" s="380">
        <f t="shared" si="4"/>
        <v>2232</v>
      </c>
      <c r="H26" s="367">
        <f t="shared" si="3"/>
        <v>35.884244372990352</v>
      </c>
      <c r="I26" s="350"/>
      <c r="J26" s="377">
        <f t="shared" si="5"/>
        <v>1136</v>
      </c>
      <c r="K26" s="378">
        <f t="shared" si="6"/>
        <v>18.263665594855304</v>
      </c>
      <c r="L26" s="375">
        <v>437</v>
      </c>
      <c r="M26" s="376">
        <v>38.468309859154928</v>
      </c>
      <c r="N26" s="375">
        <v>699</v>
      </c>
      <c r="O26" s="372">
        <v>61.531690140845072</v>
      </c>
      <c r="P26" s="350"/>
      <c r="Q26" s="377">
        <v>889</v>
      </c>
      <c r="R26" s="378">
        <v>14.292604501607716</v>
      </c>
      <c r="S26" s="375">
        <v>479</v>
      </c>
      <c r="T26" s="376">
        <v>53.880764904386943</v>
      </c>
      <c r="U26" s="375">
        <v>410</v>
      </c>
      <c r="V26" s="372">
        <v>46.11923509561305</v>
      </c>
      <c r="W26" s="350"/>
      <c r="X26" s="377">
        <v>4195</v>
      </c>
      <c r="Y26" s="378">
        <v>67.443729903536976</v>
      </c>
      <c r="Z26" s="375">
        <v>3072</v>
      </c>
      <c r="AA26" s="376">
        <v>73.230035756853397</v>
      </c>
      <c r="AB26" s="375">
        <v>1123</v>
      </c>
      <c r="AC26" s="372">
        <f t="shared" si="0"/>
        <v>26.769964243146603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23565</v>
      </c>
      <c r="E27" s="380">
        <f t="shared" si="2"/>
        <v>14430</v>
      </c>
      <c r="F27" s="381">
        <f t="shared" si="3"/>
        <v>61.234882240611078</v>
      </c>
      <c r="G27" s="380">
        <f t="shared" si="4"/>
        <v>9135</v>
      </c>
      <c r="H27" s="367">
        <f t="shared" si="3"/>
        <v>38.765117759388922</v>
      </c>
      <c r="I27" s="350"/>
      <c r="J27" s="377">
        <f t="shared" si="5"/>
        <v>5942</v>
      </c>
      <c r="K27" s="378">
        <f t="shared" si="6"/>
        <v>25.215361765329941</v>
      </c>
      <c r="L27" s="375">
        <v>2284</v>
      </c>
      <c r="M27" s="376">
        <v>38.438236284079437</v>
      </c>
      <c r="N27" s="375">
        <v>3658</v>
      </c>
      <c r="O27" s="372">
        <v>61.56176371592057</v>
      </c>
      <c r="P27" s="350"/>
      <c r="Q27" s="377">
        <v>4234</v>
      </c>
      <c r="R27" s="378">
        <v>17.967324421812009</v>
      </c>
      <c r="S27" s="375">
        <v>2299</v>
      </c>
      <c r="T27" s="376">
        <v>54.298535663675004</v>
      </c>
      <c r="U27" s="375">
        <v>1935</v>
      </c>
      <c r="V27" s="372">
        <v>45.701464336324989</v>
      </c>
      <c r="W27" s="350"/>
      <c r="X27" s="377">
        <v>13389</v>
      </c>
      <c r="Y27" s="378">
        <v>56.817313812858053</v>
      </c>
      <c r="Z27" s="375">
        <v>9847</v>
      </c>
      <c r="AA27" s="376">
        <v>73.545447755620287</v>
      </c>
      <c r="AB27" s="375">
        <v>3542</v>
      </c>
      <c r="AC27" s="372">
        <f t="shared" si="0"/>
        <v>26.454552244379713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4036</v>
      </c>
      <c r="E28" s="380">
        <f t="shared" si="2"/>
        <v>2606</v>
      </c>
      <c r="F28" s="381">
        <f t="shared" si="3"/>
        <v>64.568880079286416</v>
      </c>
      <c r="G28" s="380">
        <f t="shared" si="4"/>
        <v>1430</v>
      </c>
      <c r="H28" s="382">
        <f t="shared" si="3"/>
        <v>35.431119920713577</v>
      </c>
      <c r="I28" s="350"/>
      <c r="J28" s="377">
        <f t="shared" si="5"/>
        <v>679</v>
      </c>
      <c r="K28" s="378">
        <f t="shared" si="6"/>
        <v>16.82358771060456</v>
      </c>
      <c r="L28" s="375">
        <v>276</v>
      </c>
      <c r="M28" s="376">
        <v>40.648011782032398</v>
      </c>
      <c r="N28" s="375">
        <v>403</v>
      </c>
      <c r="O28" s="383">
        <v>59.351988217967602</v>
      </c>
      <c r="P28" s="350"/>
      <c r="Q28" s="377">
        <v>698</v>
      </c>
      <c r="R28" s="378">
        <v>17.294350842418236</v>
      </c>
      <c r="S28" s="375">
        <v>388</v>
      </c>
      <c r="T28" s="376">
        <v>55.587392550143264</v>
      </c>
      <c r="U28" s="375">
        <v>310</v>
      </c>
      <c r="V28" s="383">
        <v>44.412607449856736</v>
      </c>
      <c r="W28" s="350"/>
      <c r="X28" s="377">
        <v>2659</v>
      </c>
      <c r="Y28" s="378">
        <v>65.882061446977204</v>
      </c>
      <c r="Z28" s="375">
        <v>1942</v>
      </c>
      <c r="AA28" s="376">
        <v>73.034975554719821</v>
      </c>
      <c r="AB28" s="375">
        <v>717</v>
      </c>
      <c r="AC28" s="383">
        <f t="shared" si="0"/>
        <v>26.965024445280179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1323</v>
      </c>
      <c r="E29" s="386">
        <f t="shared" si="2"/>
        <v>699</v>
      </c>
      <c r="F29" s="387">
        <f t="shared" si="3"/>
        <v>52.834467120181408</v>
      </c>
      <c r="G29" s="386">
        <f t="shared" si="4"/>
        <v>624</v>
      </c>
      <c r="H29" s="388">
        <f t="shared" si="3"/>
        <v>47.165532879818592</v>
      </c>
      <c r="I29" s="350"/>
      <c r="J29" s="389">
        <f t="shared" si="5"/>
        <v>758</v>
      </c>
      <c r="K29" s="390">
        <f t="shared" si="6"/>
        <v>57.294028722600153</v>
      </c>
      <c r="L29" s="391">
        <v>273</v>
      </c>
      <c r="M29" s="392">
        <v>36.01583113456465</v>
      </c>
      <c r="N29" s="391">
        <v>485</v>
      </c>
      <c r="O29" s="393">
        <v>63.98416886543535</v>
      </c>
      <c r="P29" s="350"/>
      <c r="Q29" s="389">
        <v>189</v>
      </c>
      <c r="R29" s="390">
        <v>14.285714285714285</v>
      </c>
      <c r="S29" s="391">
        <v>139</v>
      </c>
      <c r="T29" s="392">
        <v>73.544973544973544</v>
      </c>
      <c r="U29" s="391">
        <v>50</v>
      </c>
      <c r="V29" s="393">
        <v>26.455026455026452</v>
      </c>
      <c r="W29" s="350"/>
      <c r="X29" s="389">
        <v>376</v>
      </c>
      <c r="Y29" s="390">
        <v>28.420256991685562</v>
      </c>
      <c r="Z29" s="391">
        <v>287</v>
      </c>
      <c r="AA29" s="392">
        <v>76.329787234042556</v>
      </c>
      <c r="AB29" s="391">
        <v>89</v>
      </c>
      <c r="AC29" s="393">
        <f t="shared" si="0"/>
        <v>23.670212765957448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565390</v>
      </c>
      <c r="E31" s="1236">
        <f>L31+S31+Z31</f>
        <v>353918</v>
      </c>
      <c r="F31" s="1237">
        <f>E31/$D31*100</f>
        <v>62.597145333309754</v>
      </c>
      <c r="G31" s="1236">
        <f>N31+U31+AB31</f>
        <v>211472</v>
      </c>
      <c r="H31" s="1238">
        <f>G31/$D31*100</f>
        <v>37.402854666690253</v>
      </c>
      <c r="I31" s="320"/>
      <c r="J31" s="1239">
        <f>SUM(J12:J29)</f>
        <v>156479</v>
      </c>
      <c r="K31" s="1240">
        <f>J31/$D31*100</f>
        <v>27.676294239374595</v>
      </c>
      <c r="L31" s="1236">
        <f>SUM(L12:L29)</f>
        <v>63723</v>
      </c>
      <c r="M31" s="1237">
        <f>L31/$J31*100</f>
        <v>40.72303631797238</v>
      </c>
      <c r="N31" s="1236">
        <f>SUM(N12:N29)</f>
        <v>92756</v>
      </c>
      <c r="O31" s="1241">
        <f>N31/$J31*100</f>
        <v>59.276963682027613</v>
      </c>
      <c r="P31" s="320"/>
      <c r="Q31" s="1239">
        <f>SUM(Q12:Q29)</f>
        <v>106182</v>
      </c>
      <c r="R31" s="1240">
        <f>Q31/$D31*100</f>
        <v>18.780310935814217</v>
      </c>
      <c r="S31" s="1236">
        <f>SUM(S12:S29)</f>
        <v>63628</v>
      </c>
      <c r="T31" s="1237">
        <f>S31/$Q31*100</f>
        <v>59.923527528206286</v>
      </c>
      <c r="U31" s="1236">
        <f>SUM(U12:U29)</f>
        <v>42554</v>
      </c>
      <c r="V31" s="1241">
        <f>U31/$Q31*100</f>
        <v>40.076472471793714</v>
      </c>
      <c r="W31" s="320"/>
      <c r="X31" s="1239">
        <f>SUM(X12:X29)</f>
        <v>302729</v>
      </c>
      <c r="Y31" s="1240">
        <f>X31/$D31*100</f>
        <v>53.543394824811195</v>
      </c>
      <c r="Z31" s="1236">
        <f>SUM(Z12:Z29)</f>
        <v>226567</v>
      </c>
      <c r="AA31" s="1237">
        <f>Z31/$X31*100</f>
        <v>74.84152492823614</v>
      </c>
      <c r="AB31" s="1236">
        <f>SUM(AB12:AB29)</f>
        <v>76162</v>
      </c>
      <c r="AC31" s="1241">
        <f>AB31/$X31*100</f>
        <v>25.158475071763853</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8"/>
      <c r="C34" s="1408"/>
      <c r="D34" s="1408"/>
      <c r="E34" s="1408"/>
      <c r="F34" s="1408"/>
      <c r="G34" s="1408"/>
      <c r="H34" s="1408"/>
      <c r="I34" s="1408"/>
      <c r="J34" s="1408"/>
      <c r="K34" s="1408"/>
      <c r="L34" s="1408"/>
      <c r="M34" s="1408"/>
      <c r="N34" s="1408"/>
      <c r="O34" s="1408"/>
    </row>
    <row r="35" spans="2:15" s="329" customFormat="1" ht="29.25" customHeight="1" x14ac:dyDescent="0.2">
      <c r="B35" s="1409"/>
      <c r="C35" s="1409"/>
      <c r="D35" s="1409"/>
      <c r="E35" s="1409"/>
      <c r="F35" s="1409"/>
      <c r="G35" s="1409"/>
      <c r="H35" s="1409"/>
      <c r="I35" s="1409"/>
      <c r="J35" s="1409"/>
      <c r="K35" s="1409"/>
      <c r="L35" s="1409"/>
      <c r="M35" s="1409"/>
    </row>
    <row r="36" spans="2:15" s="329" customFormat="1" ht="4.5" customHeight="1" x14ac:dyDescent="0.2">
      <c r="B36" s="1407"/>
      <c r="C36" s="1407"/>
      <c r="D36" s="140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9"/>
      <c r="C2" s="1379"/>
    </row>
    <row r="3" spans="1:53" s="345" customFormat="1" ht="4.5" customHeight="1" x14ac:dyDescent="0.2">
      <c r="B3" s="1380"/>
      <c r="C3" s="1380"/>
    </row>
    <row r="4" spans="1:53" s="345" customFormat="1" ht="17.25" customHeight="1" x14ac:dyDescent="0.2">
      <c r="A4" s="1381" t="s">
        <v>422</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row>
    <row r="5" spans="1:53" s="345" customFormat="1" ht="17.25" customHeight="1" x14ac:dyDescent="0.2">
      <c r="B5" s="1382" t="str">
        <f>porsaad!$B$6</f>
        <v>Situación a 30 de septiembre de 2024</v>
      </c>
      <c r="C5" s="1382"/>
      <c r="D5" s="1382"/>
      <c r="E5" s="1382"/>
      <c r="F5" s="1382"/>
      <c r="G5" s="1382"/>
      <c r="H5" s="1382"/>
      <c r="I5" s="1382"/>
      <c r="J5" s="1382"/>
      <c r="K5" s="1382"/>
      <c r="L5" s="1382"/>
      <c r="M5" s="1382"/>
      <c r="N5" s="1382"/>
      <c r="O5" s="1382"/>
      <c r="P5" s="1382"/>
      <c r="Q5" s="1382"/>
      <c r="R5" s="1382"/>
      <c r="S5" s="1382"/>
      <c r="T5" s="1382"/>
      <c r="U5" s="1382"/>
      <c r="V5" s="1382"/>
      <c r="W5" s="1382"/>
      <c r="X5" s="1382"/>
      <c r="Y5" s="1382"/>
      <c r="Z5" s="1382"/>
      <c r="AA5" s="1382"/>
      <c r="AB5" s="1382"/>
      <c r="AC5" s="1382"/>
    </row>
    <row r="6" spans="1:53" s="345" customFormat="1" ht="6" customHeight="1" x14ac:dyDescent="0.2"/>
    <row r="7" spans="1:53" s="322" customFormat="1" ht="12.75" customHeight="1" x14ac:dyDescent="0.2">
      <c r="A7" s="316"/>
      <c r="B7" s="1383" t="s">
        <v>12</v>
      </c>
      <c r="C7" s="317"/>
      <c r="D7" s="1386" t="s">
        <v>263</v>
      </c>
      <c r="E7" s="1387"/>
      <c r="F7" s="1387"/>
      <c r="G7" s="1387"/>
      <c r="H7" s="1387"/>
      <c r="I7" s="318"/>
      <c r="J7" s="1390"/>
      <c r="K7" s="1390"/>
      <c r="L7" s="1390"/>
      <c r="M7" s="1390"/>
      <c r="N7" s="1390"/>
      <c r="O7" s="1390"/>
      <c r="P7" s="318"/>
      <c r="Q7" s="1390"/>
      <c r="R7" s="1390"/>
      <c r="S7" s="1390"/>
      <c r="T7" s="1390"/>
      <c r="U7" s="1390"/>
      <c r="V7" s="1390"/>
      <c r="W7" s="318"/>
      <c r="X7" s="1390"/>
      <c r="Y7" s="1390"/>
      <c r="Z7" s="1390"/>
      <c r="AA7" s="1390"/>
      <c r="AB7" s="1390"/>
      <c r="AC7" s="1391"/>
      <c r="AD7" s="319"/>
      <c r="AE7" s="319"/>
      <c r="AF7" s="320"/>
      <c r="AG7" s="320"/>
      <c r="AH7" s="320"/>
      <c r="AI7" s="320"/>
      <c r="AJ7" s="320"/>
      <c r="AK7" s="320"/>
      <c r="AL7" s="321"/>
    </row>
    <row r="8" spans="1:53" s="322" customFormat="1" ht="33.75" customHeight="1" x14ac:dyDescent="0.2">
      <c r="A8" s="316"/>
      <c r="B8" s="1384"/>
      <c r="C8" s="317"/>
      <c r="D8" s="1388"/>
      <c r="E8" s="1389"/>
      <c r="F8" s="1389"/>
      <c r="G8" s="1389"/>
      <c r="H8" s="1389"/>
      <c r="I8" s="323"/>
      <c r="J8" s="1392" t="s">
        <v>264</v>
      </c>
      <c r="K8" s="1393"/>
      <c r="L8" s="1393"/>
      <c r="M8" s="1393"/>
      <c r="N8" s="1393"/>
      <c r="O8" s="1394"/>
      <c r="P8" s="317"/>
      <c r="Q8" s="1392" t="s">
        <v>265</v>
      </c>
      <c r="R8" s="1393"/>
      <c r="S8" s="1393"/>
      <c r="T8" s="1393"/>
      <c r="U8" s="1393"/>
      <c r="V8" s="1394"/>
      <c r="W8" s="317"/>
      <c r="X8" s="1392" t="s">
        <v>266</v>
      </c>
      <c r="Y8" s="1393"/>
      <c r="Z8" s="1393"/>
      <c r="AA8" s="1393"/>
      <c r="AB8" s="1393"/>
      <c r="AC8" s="1394"/>
      <c r="AD8" s="319"/>
      <c r="AE8" s="319"/>
      <c r="AF8" s="320"/>
      <c r="AG8" s="320"/>
      <c r="AH8" s="320"/>
      <c r="AI8" s="320"/>
      <c r="AJ8" s="320"/>
      <c r="AK8" s="320"/>
      <c r="AL8" s="321"/>
    </row>
    <row r="9" spans="1:53" s="322" customFormat="1" ht="21.75" customHeight="1" x14ac:dyDescent="0.2">
      <c r="A9" s="316"/>
      <c r="B9" s="1384"/>
      <c r="C9" s="317"/>
      <c r="D9" s="1395" t="s">
        <v>9</v>
      </c>
      <c r="E9" s="1397" t="s">
        <v>24</v>
      </c>
      <c r="F9" s="1398"/>
      <c r="G9" s="1397" t="s">
        <v>23</v>
      </c>
      <c r="H9" s="1399"/>
      <c r="I9" s="323"/>
      <c r="J9" s="1400" t="s">
        <v>9</v>
      </c>
      <c r="K9" s="1403" t="s">
        <v>267</v>
      </c>
      <c r="L9" s="1405" t="s">
        <v>24</v>
      </c>
      <c r="M9" s="1406"/>
      <c r="N9" s="1401" t="s">
        <v>23</v>
      </c>
      <c r="O9" s="1402"/>
      <c r="P9" s="317"/>
      <c r="Q9" s="1400" t="s">
        <v>9</v>
      </c>
      <c r="R9" s="1403" t="s">
        <v>267</v>
      </c>
      <c r="S9" s="1405" t="s">
        <v>24</v>
      </c>
      <c r="T9" s="1406"/>
      <c r="U9" s="1401" t="s">
        <v>23</v>
      </c>
      <c r="V9" s="1402"/>
      <c r="W9" s="317"/>
      <c r="X9" s="1400" t="s">
        <v>9</v>
      </c>
      <c r="Y9" s="1403" t="s">
        <v>267</v>
      </c>
      <c r="Z9" s="1405" t="s">
        <v>24</v>
      </c>
      <c r="AA9" s="1406"/>
      <c r="AB9" s="1401" t="s">
        <v>23</v>
      </c>
      <c r="AC9" s="1402"/>
      <c r="AD9" s="319"/>
      <c r="AE9" s="319"/>
      <c r="AF9" s="320"/>
      <c r="AG9" s="320"/>
      <c r="AH9" s="320"/>
      <c r="AI9" s="320"/>
      <c r="AJ9" s="320"/>
      <c r="AK9" s="320"/>
      <c r="AL9" s="321"/>
    </row>
    <row r="10" spans="1:53" s="322" customFormat="1" ht="36.75" customHeight="1" x14ac:dyDescent="0.2">
      <c r="A10" s="316"/>
      <c r="B10" s="1385"/>
      <c r="C10" s="317"/>
      <c r="D10" s="1396"/>
      <c r="E10" s="407" t="s">
        <v>9</v>
      </c>
      <c r="F10" s="403" t="s">
        <v>267</v>
      </c>
      <c r="G10" s="406" t="s">
        <v>9</v>
      </c>
      <c r="H10" s="888" t="s">
        <v>267</v>
      </c>
      <c r="I10" s="346"/>
      <c r="J10" s="1396"/>
      <c r="K10" s="1404"/>
      <c r="L10" s="404" t="s">
        <v>9</v>
      </c>
      <c r="M10" s="403" t="s">
        <v>267</v>
      </c>
      <c r="N10" s="407" t="s">
        <v>9</v>
      </c>
      <c r="O10" s="402" t="s">
        <v>267</v>
      </c>
      <c r="P10" s="347"/>
      <c r="Q10" s="1396"/>
      <c r="R10" s="1404"/>
      <c r="S10" s="404" t="s">
        <v>9</v>
      </c>
      <c r="T10" s="403" t="s">
        <v>267</v>
      </c>
      <c r="U10" s="407" t="s">
        <v>9</v>
      </c>
      <c r="V10" s="402" t="s">
        <v>267</v>
      </c>
      <c r="W10" s="347"/>
      <c r="X10" s="1396"/>
      <c r="Y10" s="1404"/>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81666</v>
      </c>
      <c r="E12" s="352">
        <f>L12+S12+Z12</f>
        <v>53838</v>
      </c>
      <c r="F12" s="353">
        <f>E12/$D12*100</f>
        <v>65.924619792814639</v>
      </c>
      <c r="G12" s="352">
        <f>N12+U12+AB12</f>
        <v>27828</v>
      </c>
      <c r="H12" s="354">
        <f>G12/$D12*100</f>
        <v>34.075380207185361</v>
      </c>
      <c r="I12" s="350"/>
      <c r="J12" s="355">
        <f>L12+N12</f>
        <v>19592</v>
      </c>
      <c r="K12" s="356">
        <f>J12/$D12*100</f>
        <v>23.990399921632015</v>
      </c>
      <c r="L12" s="357">
        <v>8469</v>
      </c>
      <c r="M12" s="353">
        <v>43.226827276439359</v>
      </c>
      <c r="N12" s="357">
        <v>11123</v>
      </c>
      <c r="O12" s="358">
        <v>56.773172723560641</v>
      </c>
      <c r="P12" s="350"/>
      <c r="Q12" s="355">
        <v>20310</v>
      </c>
      <c r="R12" s="356">
        <v>24.86959077216957</v>
      </c>
      <c r="S12" s="357">
        <v>14943</v>
      </c>
      <c r="T12" s="353">
        <v>73.574593796159533</v>
      </c>
      <c r="U12" s="357">
        <v>5367</v>
      </c>
      <c r="V12" s="358">
        <v>26.425406203840474</v>
      </c>
      <c r="W12" s="350"/>
      <c r="X12" s="355">
        <v>41764</v>
      </c>
      <c r="Y12" s="356">
        <v>51.140009306198422</v>
      </c>
      <c r="Z12" s="357">
        <v>30426</v>
      </c>
      <c r="AA12" s="353">
        <v>72.85221722057274</v>
      </c>
      <c r="AB12" s="357">
        <v>11338</v>
      </c>
      <c r="AC12" s="358">
        <f t="shared" ref="AC12:AC29" si="0">AB12/$X12*100</f>
        <v>27.14778277942726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15212</v>
      </c>
      <c r="E13" s="365">
        <f t="shared" ref="E13:E29" si="2">L13+S13+Z13</f>
        <v>9779</v>
      </c>
      <c r="F13" s="366">
        <f t="shared" ref="F13:H29" si="3">E13/$D13*100</f>
        <v>64.284775177491454</v>
      </c>
      <c r="G13" s="365">
        <f t="shared" ref="G13:G29" si="4">N13+U13+AB13</f>
        <v>5433</v>
      </c>
      <c r="H13" s="367">
        <f t="shared" si="3"/>
        <v>35.715224822508546</v>
      </c>
      <c r="I13" s="350"/>
      <c r="J13" s="368">
        <f t="shared" ref="J13:J29" si="5">L13+N13</f>
        <v>2984</v>
      </c>
      <c r="K13" s="369">
        <f t="shared" ref="K13:K29" si="6">J13/$D13*100</f>
        <v>19.616092558506441</v>
      </c>
      <c r="L13" s="370">
        <v>1321</v>
      </c>
      <c r="M13" s="371">
        <v>44.269436997319033</v>
      </c>
      <c r="N13" s="370">
        <v>1663</v>
      </c>
      <c r="O13" s="372">
        <v>55.730563002680967</v>
      </c>
      <c r="P13" s="350"/>
      <c r="Q13" s="368">
        <v>3307</v>
      </c>
      <c r="R13" s="369">
        <v>21.739416250328688</v>
      </c>
      <c r="S13" s="370">
        <v>2103</v>
      </c>
      <c r="T13" s="371">
        <v>63.592379800423352</v>
      </c>
      <c r="U13" s="370">
        <v>1204</v>
      </c>
      <c r="V13" s="372">
        <v>36.407620199576655</v>
      </c>
      <c r="W13" s="350"/>
      <c r="X13" s="368">
        <v>8921</v>
      </c>
      <c r="Y13" s="369">
        <v>58.644491191164875</v>
      </c>
      <c r="Z13" s="370">
        <v>6355</v>
      </c>
      <c r="AA13" s="371">
        <v>71.23640847438628</v>
      </c>
      <c r="AB13" s="370">
        <v>2566</v>
      </c>
      <c r="AC13" s="372">
        <f t="shared" si="0"/>
        <v>28.76359152561372</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13262</v>
      </c>
      <c r="E14" s="365">
        <f t="shared" si="2"/>
        <v>8473</v>
      </c>
      <c r="F14" s="366">
        <f t="shared" si="3"/>
        <v>63.889307796712416</v>
      </c>
      <c r="G14" s="365">
        <f t="shared" si="4"/>
        <v>4789</v>
      </c>
      <c r="H14" s="367">
        <f t="shared" si="3"/>
        <v>36.110692203287584</v>
      </c>
      <c r="I14" s="350"/>
      <c r="J14" s="368">
        <f t="shared" si="5"/>
        <v>3250</v>
      </c>
      <c r="K14" s="369">
        <f t="shared" si="6"/>
        <v>24.506107676066957</v>
      </c>
      <c r="L14" s="370">
        <v>1392</v>
      </c>
      <c r="M14" s="371">
        <v>42.830769230769235</v>
      </c>
      <c r="N14" s="370">
        <v>1858</v>
      </c>
      <c r="O14" s="372">
        <v>57.169230769230772</v>
      </c>
      <c r="P14" s="350"/>
      <c r="Q14" s="368">
        <v>2945</v>
      </c>
      <c r="R14" s="369">
        <v>22.206303724928368</v>
      </c>
      <c r="S14" s="370">
        <v>1730</v>
      </c>
      <c r="T14" s="371">
        <v>58.74363327674024</v>
      </c>
      <c r="U14" s="370">
        <v>1215</v>
      </c>
      <c r="V14" s="372">
        <v>41.25636672325976</v>
      </c>
      <c r="W14" s="350"/>
      <c r="X14" s="368">
        <v>7067</v>
      </c>
      <c r="Y14" s="369">
        <v>53.287588599004678</v>
      </c>
      <c r="Z14" s="370">
        <v>5351</v>
      </c>
      <c r="AA14" s="371">
        <v>75.71812650346682</v>
      </c>
      <c r="AB14" s="370">
        <v>1716</v>
      </c>
      <c r="AC14" s="372">
        <f t="shared" si="0"/>
        <v>24.281873496533183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13108</v>
      </c>
      <c r="E15" s="365">
        <f t="shared" si="2"/>
        <v>8221</v>
      </c>
      <c r="F15" s="366">
        <f t="shared" si="3"/>
        <v>62.717424473603913</v>
      </c>
      <c r="G15" s="365">
        <f t="shared" si="4"/>
        <v>4887</v>
      </c>
      <c r="H15" s="367">
        <f t="shared" si="3"/>
        <v>37.282575526396094</v>
      </c>
      <c r="I15" s="350"/>
      <c r="J15" s="368">
        <f t="shared" si="5"/>
        <v>3552</v>
      </c>
      <c r="K15" s="369">
        <f t="shared" si="6"/>
        <v>27.097955447055234</v>
      </c>
      <c r="L15" s="370">
        <v>1639</v>
      </c>
      <c r="M15" s="371">
        <v>46.143018018018019</v>
      </c>
      <c r="N15" s="370">
        <v>1913</v>
      </c>
      <c r="O15" s="372">
        <v>53.856981981981974</v>
      </c>
      <c r="P15" s="350"/>
      <c r="Q15" s="368">
        <v>3291</v>
      </c>
      <c r="R15" s="369">
        <v>25.10680500457736</v>
      </c>
      <c r="S15" s="370">
        <v>2080</v>
      </c>
      <c r="T15" s="371">
        <v>63.202673959282897</v>
      </c>
      <c r="U15" s="370">
        <v>1211</v>
      </c>
      <c r="V15" s="372">
        <v>36.79732604071711</v>
      </c>
      <c r="W15" s="350"/>
      <c r="X15" s="368">
        <v>6265</v>
      </c>
      <c r="Y15" s="369">
        <v>47.795239548367405</v>
      </c>
      <c r="Z15" s="370">
        <v>4502</v>
      </c>
      <c r="AA15" s="371">
        <v>71.859537110933758</v>
      </c>
      <c r="AB15" s="370">
        <v>1763</v>
      </c>
      <c r="AC15" s="372">
        <f t="shared" si="0"/>
        <v>28.140462889066242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13684</v>
      </c>
      <c r="E16" s="365">
        <f t="shared" si="2"/>
        <v>7926</v>
      </c>
      <c r="F16" s="366">
        <f t="shared" si="3"/>
        <v>57.921660333235891</v>
      </c>
      <c r="G16" s="365">
        <f t="shared" si="4"/>
        <v>5758</v>
      </c>
      <c r="H16" s="367">
        <f t="shared" si="3"/>
        <v>42.078339666764101</v>
      </c>
      <c r="I16" s="350"/>
      <c r="J16" s="368">
        <f t="shared" si="5"/>
        <v>5597</v>
      </c>
      <c r="K16" s="369">
        <f t="shared" si="6"/>
        <v>40.901783104355452</v>
      </c>
      <c r="L16" s="370">
        <v>2328</v>
      </c>
      <c r="M16" s="371">
        <v>41.593710916562443</v>
      </c>
      <c r="N16" s="370">
        <v>3269</v>
      </c>
      <c r="O16" s="372">
        <v>58.406289083437557</v>
      </c>
      <c r="P16" s="350"/>
      <c r="Q16" s="368">
        <v>3146</v>
      </c>
      <c r="R16" s="369">
        <v>22.990353697749196</v>
      </c>
      <c r="S16" s="370">
        <v>2000</v>
      </c>
      <c r="T16" s="371">
        <v>63.572790845518121</v>
      </c>
      <c r="U16" s="370">
        <v>1146</v>
      </c>
      <c r="V16" s="372">
        <v>36.427209154481879</v>
      </c>
      <c r="W16" s="350"/>
      <c r="X16" s="368">
        <v>4941</v>
      </c>
      <c r="Y16" s="369">
        <v>36.107863197895348</v>
      </c>
      <c r="Z16" s="370">
        <v>3598</v>
      </c>
      <c r="AA16" s="371">
        <v>72.819267354786476</v>
      </c>
      <c r="AB16" s="370">
        <v>1343</v>
      </c>
      <c r="AC16" s="372">
        <f t="shared" si="0"/>
        <v>27.180732645213517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4909</v>
      </c>
      <c r="E17" s="375">
        <f t="shared" si="2"/>
        <v>2916</v>
      </c>
      <c r="F17" s="376">
        <f t="shared" si="3"/>
        <v>59.401100020370748</v>
      </c>
      <c r="G17" s="375">
        <f t="shared" si="4"/>
        <v>1993</v>
      </c>
      <c r="H17" s="367">
        <f t="shared" si="3"/>
        <v>40.598899979629252</v>
      </c>
      <c r="I17" s="350"/>
      <c r="J17" s="377">
        <f t="shared" si="5"/>
        <v>1438</v>
      </c>
      <c r="K17" s="378">
        <f t="shared" si="6"/>
        <v>29.293135058056631</v>
      </c>
      <c r="L17" s="375">
        <v>631</v>
      </c>
      <c r="M17" s="376">
        <v>43.880389429763561</v>
      </c>
      <c r="N17" s="375">
        <v>807</v>
      </c>
      <c r="O17" s="372">
        <v>56.119610570236446</v>
      </c>
      <c r="P17" s="350"/>
      <c r="Q17" s="377">
        <v>1227</v>
      </c>
      <c r="R17" s="378">
        <v>24.994907313098391</v>
      </c>
      <c r="S17" s="375">
        <v>688</v>
      </c>
      <c r="T17" s="376">
        <v>56.071719641401799</v>
      </c>
      <c r="U17" s="375">
        <v>539</v>
      </c>
      <c r="V17" s="372">
        <v>43.928280358598208</v>
      </c>
      <c r="W17" s="350"/>
      <c r="X17" s="377">
        <v>2244</v>
      </c>
      <c r="Y17" s="378">
        <v>45.711957628844978</v>
      </c>
      <c r="Z17" s="375">
        <v>1597</v>
      </c>
      <c r="AA17" s="376">
        <v>71.167557932263819</v>
      </c>
      <c r="AB17" s="375">
        <v>647</v>
      </c>
      <c r="AC17" s="372">
        <f t="shared" si="0"/>
        <v>28.832442067736185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49108</v>
      </c>
      <c r="E18" s="365">
        <f t="shared" si="2"/>
        <v>30517</v>
      </c>
      <c r="F18" s="366">
        <f t="shared" si="3"/>
        <v>62.142624419646495</v>
      </c>
      <c r="G18" s="365">
        <f t="shared" si="4"/>
        <v>18591</v>
      </c>
      <c r="H18" s="367">
        <f t="shared" si="3"/>
        <v>37.857375580353505</v>
      </c>
      <c r="I18" s="350"/>
      <c r="J18" s="368">
        <f t="shared" si="5"/>
        <v>9651</v>
      </c>
      <c r="K18" s="369">
        <f t="shared" si="6"/>
        <v>19.652602427303087</v>
      </c>
      <c r="L18" s="370">
        <v>4069</v>
      </c>
      <c r="M18" s="371">
        <v>42.161434048285152</v>
      </c>
      <c r="N18" s="370">
        <v>5582</v>
      </c>
      <c r="O18" s="372">
        <v>57.838565951714848</v>
      </c>
      <c r="P18" s="350"/>
      <c r="Q18" s="368">
        <v>9475</v>
      </c>
      <c r="R18" s="369">
        <v>19.294208682902987</v>
      </c>
      <c r="S18" s="370">
        <v>5517</v>
      </c>
      <c r="T18" s="371">
        <v>58.226912928759901</v>
      </c>
      <c r="U18" s="370">
        <v>3958</v>
      </c>
      <c r="V18" s="372">
        <v>41.773087071240106</v>
      </c>
      <c r="W18" s="350"/>
      <c r="X18" s="368">
        <v>29982</v>
      </c>
      <c r="Y18" s="369">
        <v>61.053188889793915</v>
      </c>
      <c r="Z18" s="370">
        <v>20931</v>
      </c>
      <c r="AA18" s="371">
        <v>69.811887132279367</v>
      </c>
      <c r="AB18" s="370">
        <v>9051</v>
      </c>
      <c r="AC18" s="372">
        <f t="shared" si="0"/>
        <v>30.188112867720633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27713</v>
      </c>
      <c r="E19" s="365">
        <f t="shared" si="2"/>
        <v>18039</v>
      </c>
      <c r="F19" s="366">
        <f t="shared" si="3"/>
        <v>65.092194998737057</v>
      </c>
      <c r="G19" s="365">
        <f t="shared" si="4"/>
        <v>9674</v>
      </c>
      <c r="H19" s="367">
        <f t="shared" si="3"/>
        <v>34.907805001262943</v>
      </c>
      <c r="I19" s="350"/>
      <c r="J19" s="368">
        <f t="shared" si="5"/>
        <v>5341</v>
      </c>
      <c r="K19" s="369">
        <f t="shared" si="6"/>
        <v>19.272543571608992</v>
      </c>
      <c r="L19" s="370">
        <v>2293</v>
      </c>
      <c r="M19" s="371">
        <v>42.932035199400858</v>
      </c>
      <c r="N19" s="370">
        <v>3048</v>
      </c>
      <c r="O19" s="372">
        <v>57.067964800599135</v>
      </c>
      <c r="P19" s="350"/>
      <c r="Q19" s="368">
        <v>5737</v>
      </c>
      <c r="R19" s="369">
        <v>20.701475841662759</v>
      </c>
      <c r="S19" s="370">
        <v>3810</v>
      </c>
      <c r="T19" s="371">
        <v>66.411016210563005</v>
      </c>
      <c r="U19" s="370">
        <v>1927</v>
      </c>
      <c r="V19" s="372">
        <v>33.588983789436988</v>
      </c>
      <c r="W19" s="350"/>
      <c r="X19" s="368">
        <v>16635</v>
      </c>
      <c r="Y19" s="369">
        <v>60.025980586728245</v>
      </c>
      <c r="Z19" s="370">
        <v>11936</v>
      </c>
      <c r="AA19" s="371">
        <v>71.752329425909224</v>
      </c>
      <c r="AB19" s="370">
        <v>4699</v>
      </c>
      <c r="AC19" s="372">
        <f t="shared" si="0"/>
        <v>28.247670574090773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88445</v>
      </c>
      <c r="E20" s="365">
        <f t="shared" si="2"/>
        <v>55716</v>
      </c>
      <c r="F20" s="366">
        <f t="shared" si="3"/>
        <v>62.995081689185369</v>
      </c>
      <c r="G20" s="365">
        <f t="shared" si="4"/>
        <v>32729</v>
      </c>
      <c r="H20" s="367">
        <f t="shared" si="3"/>
        <v>37.004918310814631</v>
      </c>
      <c r="I20" s="350"/>
      <c r="J20" s="368">
        <f t="shared" si="5"/>
        <v>25049</v>
      </c>
      <c r="K20" s="369">
        <f t="shared" si="6"/>
        <v>28.321555769122053</v>
      </c>
      <c r="L20" s="370">
        <v>11174</v>
      </c>
      <c r="M20" s="371">
        <v>44.608567208271786</v>
      </c>
      <c r="N20" s="370">
        <v>13875</v>
      </c>
      <c r="O20" s="372">
        <v>55.391432791728214</v>
      </c>
      <c r="P20" s="350"/>
      <c r="Q20" s="368">
        <v>20554</v>
      </c>
      <c r="R20" s="369">
        <v>23.239301260670473</v>
      </c>
      <c r="S20" s="370">
        <v>13337</v>
      </c>
      <c r="T20" s="371">
        <v>64.887613116668291</v>
      </c>
      <c r="U20" s="370">
        <v>7217</v>
      </c>
      <c r="V20" s="372">
        <v>35.112386883331716</v>
      </c>
      <c r="W20" s="350"/>
      <c r="X20" s="368">
        <v>42842</v>
      </c>
      <c r="Y20" s="369">
        <v>48.43914297020747</v>
      </c>
      <c r="Z20" s="370">
        <v>31205</v>
      </c>
      <c r="AA20" s="371">
        <v>72.837402548900613</v>
      </c>
      <c r="AB20" s="370">
        <v>11637</v>
      </c>
      <c r="AC20" s="372">
        <f t="shared" si="0"/>
        <v>27.162597451099391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53593</v>
      </c>
      <c r="E21" s="365">
        <f t="shared" si="2"/>
        <v>32688</v>
      </c>
      <c r="F21" s="366">
        <f t="shared" si="3"/>
        <v>60.99304013583864</v>
      </c>
      <c r="G21" s="365">
        <f t="shared" si="4"/>
        <v>20905</v>
      </c>
      <c r="H21" s="367">
        <f t="shared" si="3"/>
        <v>39.006959864161367</v>
      </c>
      <c r="I21" s="350"/>
      <c r="J21" s="368">
        <f t="shared" si="5"/>
        <v>16245</v>
      </c>
      <c r="K21" s="369">
        <f t="shared" si="6"/>
        <v>30.311794450767827</v>
      </c>
      <c r="L21" s="370">
        <v>6395</v>
      </c>
      <c r="M21" s="371">
        <v>39.365958756540479</v>
      </c>
      <c r="N21" s="370">
        <v>9850</v>
      </c>
      <c r="O21" s="372">
        <v>60.634041243459521</v>
      </c>
      <c r="P21" s="350"/>
      <c r="Q21" s="368">
        <v>12079</v>
      </c>
      <c r="R21" s="369">
        <v>22.538391207806992</v>
      </c>
      <c r="S21" s="370">
        <v>7897</v>
      </c>
      <c r="T21" s="371">
        <v>65.37792863647654</v>
      </c>
      <c r="U21" s="370">
        <v>4182</v>
      </c>
      <c r="V21" s="372">
        <v>34.622071363523474</v>
      </c>
      <c r="W21" s="350"/>
      <c r="X21" s="368">
        <v>25269</v>
      </c>
      <c r="Y21" s="369">
        <v>47.149814341425184</v>
      </c>
      <c r="Z21" s="370">
        <v>18396</v>
      </c>
      <c r="AA21" s="371">
        <v>72.800664846254307</v>
      </c>
      <c r="AB21" s="370">
        <v>6873</v>
      </c>
      <c r="AC21" s="372">
        <f t="shared" si="0"/>
        <v>27.199335153745697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11979</v>
      </c>
      <c r="E22" s="365">
        <f t="shared" si="2"/>
        <v>7644</v>
      </c>
      <c r="F22" s="366">
        <f t="shared" si="3"/>
        <v>63.81167042324067</v>
      </c>
      <c r="G22" s="365">
        <f t="shared" si="4"/>
        <v>4335</v>
      </c>
      <c r="H22" s="367">
        <f t="shared" si="3"/>
        <v>36.18832957675933</v>
      </c>
      <c r="I22" s="350"/>
      <c r="J22" s="368">
        <f t="shared" si="5"/>
        <v>3133</v>
      </c>
      <c r="K22" s="369">
        <f t="shared" si="6"/>
        <v>26.154103013607145</v>
      </c>
      <c r="L22" s="370">
        <v>1365</v>
      </c>
      <c r="M22" s="371">
        <v>43.568464730290458</v>
      </c>
      <c r="N22" s="370">
        <v>1768</v>
      </c>
      <c r="O22" s="372">
        <v>56.431535269709542</v>
      </c>
      <c r="P22" s="350"/>
      <c r="Q22" s="368">
        <v>2598</v>
      </c>
      <c r="R22" s="369">
        <v>21.687953919358879</v>
      </c>
      <c r="S22" s="370">
        <v>1744</v>
      </c>
      <c r="T22" s="371">
        <v>67.128560431100851</v>
      </c>
      <c r="U22" s="370">
        <v>854</v>
      </c>
      <c r="V22" s="372">
        <v>32.871439568899149</v>
      </c>
      <c r="W22" s="350"/>
      <c r="X22" s="368">
        <v>6248</v>
      </c>
      <c r="Y22" s="369">
        <v>52.157943067033976</v>
      </c>
      <c r="Z22" s="370">
        <v>4535</v>
      </c>
      <c r="AA22" s="371">
        <v>72.583226632522397</v>
      </c>
      <c r="AB22" s="370">
        <v>1713</v>
      </c>
      <c r="AC22" s="372">
        <f t="shared" si="0"/>
        <v>27.416773367477592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23818</v>
      </c>
      <c r="E23" s="365">
        <f t="shared" si="2"/>
        <v>13751</v>
      </c>
      <c r="F23" s="366">
        <f t="shared" si="3"/>
        <v>57.733646821731469</v>
      </c>
      <c r="G23" s="365">
        <f t="shared" si="4"/>
        <v>10067</v>
      </c>
      <c r="H23" s="367">
        <f t="shared" si="3"/>
        <v>42.266353178268531</v>
      </c>
      <c r="I23" s="350"/>
      <c r="J23" s="368">
        <f t="shared" si="5"/>
        <v>8588</v>
      </c>
      <c r="K23" s="369">
        <f t="shared" si="6"/>
        <v>36.056763792090017</v>
      </c>
      <c r="L23" s="370">
        <v>3114</v>
      </c>
      <c r="M23" s="371">
        <v>36.259897531439215</v>
      </c>
      <c r="N23" s="370">
        <v>5474</v>
      </c>
      <c r="O23" s="372">
        <v>63.740102468560778</v>
      </c>
      <c r="P23" s="350"/>
      <c r="Q23" s="368">
        <v>4362</v>
      </c>
      <c r="R23" s="369">
        <v>18.313880258627929</v>
      </c>
      <c r="S23" s="370">
        <v>2608</v>
      </c>
      <c r="T23" s="371">
        <v>59.789087574507107</v>
      </c>
      <c r="U23" s="370">
        <v>1754</v>
      </c>
      <c r="V23" s="372">
        <v>40.210912425492893</v>
      </c>
      <c r="W23" s="350"/>
      <c r="X23" s="368">
        <v>10868</v>
      </c>
      <c r="Y23" s="369">
        <v>45.629355949282058</v>
      </c>
      <c r="Z23" s="370">
        <v>8029</v>
      </c>
      <c r="AA23" s="371">
        <v>73.877438351122564</v>
      </c>
      <c r="AB23" s="370">
        <v>2839</v>
      </c>
      <c r="AC23" s="372">
        <f t="shared" si="0"/>
        <v>26.12256164887744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53825</v>
      </c>
      <c r="E24" s="365">
        <f t="shared" si="2"/>
        <v>35653</v>
      </c>
      <c r="F24" s="366">
        <f t="shared" si="3"/>
        <v>66.238736646539706</v>
      </c>
      <c r="G24" s="365">
        <f t="shared" si="4"/>
        <v>18172</v>
      </c>
      <c r="H24" s="367">
        <f t="shared" si="3"/>
        <v>33.761263353460286</v>
      </c>
      <c r="I24" s="350"/>
      <c r="J24" s="368">
        <f t="shared" si="5"/>
        <v>13241</v>
      </c>
      <c r="K24" s="369">
        <f t="shared" si="6"/>
        <v>24.600092893636784</v>
      </c>
      <c r="L24" s="370">
        <v>6060</v>
      </c>
      <c r="M24" s="371">
        <v>45.766936032021746</v>
      </c>
      <c r="N24" s="370">
        <v>7181</v>
      </c>
      <c r="O24" s="372">
        <v>54.233063967978246</v>
      </c>
      <c r="P24" s="350"/>
      <c r="Q24" s="368">
        <v>11172</v>
      </c>
      <c r="R24" s="369">
        <v>20.756154203437063</v>
      </c>
      <c r="S24" s="370">
        <v>7731</v>
      </c>
      <c r="T24" s="371">
        <v>69.19978517722879</v>
      </c>
      <c r="U24" s="370">
        <v>3441</v>
      </c>
      <c r="V24" s="372">
        <v>30.800214822771217</v>
      </c>
      <c r="W24" s="350"/>
      <c r="X24" s="368">
        <v>29412</v>
      </c>
      <c r="Y24" s="369">
        <v>54.643752902926146</v>
      </c>
      <c r="Z24" s="370">
        <v>21862</v>
      </c>
      <c r="AA24" s="371">
        <v>74.330205358357134</v>
      </c>
      <c r="AB24" s="370">
        <v>7550</v>
      </c>
      <c r="AC24" s="372">
        <f t="shared" si="0"/>
        <v>25.669794641642866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13230</v>
      </c>
      <c r="E25" s="365">
        <f t="shared" si="2"/>
        <v>8382</v>
      </c>
      <c r="F25" s="366">
        <f t="shared" si="3"/>
        <v>63.356009070294782</v>
      </c>
      <c r="G25" s="365">
        <f t="shared" si="4"/>
        <v>4848</v>
      </c>
      <c r="H25" s="367">
        <f t="shared" si="3"/>
        <v>36.643990929705218</v>
      </c>
      <c r="I25" s="350"/>
      <c r="J25" s="368">
        <f t="shared" si="5"/>
        <v>3760</v>
      </c>
      <c r="K25" s="369">
        <f t="shared" si="6"/>
        <v>28.420256991685562</v>
      </c>
      <c r="L25" s="370">
        <v>1511</v>
      </c>
      <c r="M25" s="371">
        <v>40.186170212765958</v>
      </c>
      <c r="N25" s="370">
        <v>2249</v>
      </c>
      <c r="O25" s="372">
        <v>59.813829787234042</v>
      </c>
      <c r="P25" s="350"/>
      <c r="Q25" s="368">
        <v>3415</v>
      </c>
      <c r="R25" s="369">
        <v>25.812547241118672</v>
      </c>
      <c r="S25" s="370">
        <v>2429</v>
      </c>
      <c r="T25" s="371">
        <v>71.127379209370417</v>
      </c>
      <c r="U25" s="370">
        <v>986</v>
      </c>
      <c r="V25" s="372">
        <v>28.872620790629576</v>
      </c>
      <c r="W25" s="350"/>
      <c r="X25" s="368">
        <v>6055</v>
      </c>
      <c r="Y25" s="369">
        <v>45.767195767195766</v>
      </c>
      <c r="Z25" s="370">
        <v>4442</v>
      </c>
      <c r="AA25" s="371">
        <v>73.360858794384811</v>
      </c>
      <c r="AB25" s="370">
        <v>1613</v>
      </c>
      <c r="AC25" s="372">
        <f t="shared" si="0"/>
        <v>26.639141205615196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6676</v>
      </c>
      <c r="E26" s="380">
        <f t="shared" si="2"/>
        <v>4116</v>
      </c>
      <c r="F26" s="381">
        <f t="shared" si="3"/>
        <v>61.653684841222287</v>
      </c>
      <c r="G26" s="380">
        <f t="shared" si="4"/>
        <v>2560</v>
      </c>
      <c r="H26" s="367">
        <f t="shared" si="3"/>
        <v>38.346315158777713</v>
      </c>
      <c r="I26" s="350"/>
      <c r="J26" s="377">
        <f t="shared" si="5"/>
        <v>1603</v>
      </c>
      <c r="K26" s="378">
        <f t="shared" si="6"/>
        <v>24.011384062312764</v>
      </c>
      <c r="L26" s="375">
        <v>658</v>
      </c>
      <c r="M26" s="376">
        <v>41.048034934497821</v>
      </c>
      <c r="N26" s="375">
        <v>945</v>
      </c>
      <c r="O26" s="372">
        <v>58.951965065502186</v>
      </c>
      <c r="P26" s="350"/>
      <c r="Q26" s="377">
        <v>1322</v>
      </c>
      <c r="R26" s="378">
        <v>19.802276812462551</v>
      </c>
      <c r="S26" s="375">
        <v>755</v>
      </c>
      <c r="T26" s="376">
        <v>57.110438729198187</v>
      </c>
      <c r="U26" s="375">
        <v>567</v>
      </c>
      <c r="V26" s="372">
        <v>42.889561270801821</v>
      </c>
      <c r="W26" s="350"/>
      <c r="X26" s="377">
        <v>3751</v>
      </c>
      <c r="Y26" s="378">
        <v>56.186339125224684</v>
      </c>
      <c r="Z26" s="375">
        <v>2703</v>
      </c>
      <c r="AA26" s="376">
        <v>72.060783790989063</v>
      </c>
      <c r="AB26" s="375">
        <v>1048</v>
      </c>
      <c r="AC26" s="372">
        <f t="shared" si="0"/>
        <v>27.93921620901093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29048</v>
      </c>
      <c r="E27" s="380">
        <f t="shared" si="2"/>
        <v>17264</v>
      </c>
      <c r="F27" s="381">
        <f t="shared" si="3"/>
        <v>59.432663178187831</v>
      </c>
      <c r="G27" s="380">
        <f t="shared" si="4"/>
        <v>11784</v>
      </c>
      <c r="H27" s="367">
        <f t="shared" si="3"/>
        <v>40.567336821812169</v>
      </c>
      <c r="I27" s="350"/>
      <c r="J27" s="377">
        <f t="shared" si="5"/>
        <v>8406</v>
      </c>
      <c r="K27" s="378">
        <f t="shared" si="6"/>
        <v>28.93830900578353</v>
      </c>
      <c r="L27" s="375">
        <v>3285</v>
      </c>
      <c r="M27" s="376">
        <v>39.079229122055672</v>
      </c>
      <c r="N27" s="375">
        <v>5121</v>
      </c>
      <c r="O27" s="372">
        <v>60.920770877944328</v>
      </c>
      <c r="P27" s="350"/>
      <c r="Q27" s="377">
        <v>5895</v>
      </c>
      <c r="R27" s="378">
        <v>20.29399614431286</v>
      </c>
      <c r="S27" s="375">
        <v>3396</v>
      </c>
      <c r="T27" s="376">
        <v>57.608142493638681</v>
      </c>
      <c r="U27" s="375">
        <v>2499</v>
      </c>
      <c r="V27" s="372">
        <v>42.391857506361326</v>
      </c>
      <c r="W27" s="350"/>
      <c r="X27" s="377">
        <v>14747</v>
      </c>
      <c r="Y27" s="378">
        <v>50.767694849903613</v>
      </c>
      <c r="Z27" s="375">
        <v>10583</v>
      </c>
      <c r="AA27" s="376">
        <v>71.763748559028954</v>
      </c>
      <c r="AB27" s="375">
        <v>4164</v>
      </c>
      <c r="AC27" s="372">
        <f t="shared" si="0"/>
        <v>28.236251440971046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2935</v>
      </c>
      <c r="E28" s="380">
        <f t="shared" si="2"/>
        <v>1982</v>
      </c>
      <c r="F28" s="381">
        <f t="shared" si="3"/>
        <v>67.529812606473598</v>
      </c>
      <c r="G28" s="380">
        <f t="shared" si="4"/>
        <v>953</v>
      </c>
      <c r="H28" s="382">
        <f t="shared" si="3"/>
        <v>32.470187393526409</v>
      </c>
      <c r="I28" s="350"/>
      <c r="J28" s="377">
        <f t="shared" si="5"/>
        <v>366</v>
      </c>
      <c r="K28" s="378">
        <f t="shared" si="6"/>
        <v>12.470187393526405</v>
      </c>
      <c r="L28" s="375">
        <v>159</v>
      </c>
      <c r="M28" s="376">
        <v>43.442622950819668</v>
      </c>
      <c r="N28" s="375">
        <v>207</v>
      </c>
      <c r="O28" s="383">
        <v>56.557377049180324</v>
      </c>
      <c r="P28" s="350"/>
      <c r="Q28" s="377">
        <v>624</v>
      </c>
      <c r="R28" s="378">
        <v>21.260647359454854</v>
      </c>
      <c r="S28" s="375">
        <v>403</v>
      </c>
      <c r="T28" s="376">
        <v>64.583333333333343</v>
      </c>
      <c r="U28" s="375">
        <v>221</v>
      </c>
      <c r="V28" s="383">
        <v>35.416666666666671</v>
      </c>
      <c r="W28" s="350"/>
      <c r="X28" s="377">
        <v>1945</v>
      </c>
      <c r="Y28" s="378">
        <v>66.269165247018734</v>
      </c>
      <c r="Z28" s="375">
        <v>1420</v>
      </c>
      <c r="AA28" s="376">
        <v>73.007712082262216</v>
      </c>
      <c r="AB28" s="375">
        <v>525</v>
      </c>
      <c r="AC28" s="383">
        <f t="shared" si="0"/>
        <v>26.992287917737791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1125</v>
      </c>
      <c r="E29" s="386">
        <f t="shared" si="2"/>
        <v>612</v>
      </c>
      <c r="F29" s="387">
        <f t="shared" si="3"/>
        <v>54.400000000000006</v>
      </c>
      <c r="G29" s="386">
        <f t="shared" si="4"/>
        <v>513</v>
      </c>
      <c r="H29" s="388">
        <f t="shared" si="3"/>
        <v>45.6</v>
      </c>
      <c r="I29" s="350"/>
      <c r="J29" s="389">
        <f t="shared" si="5"/>
        <v>615</v>
      </c>
      <c r="K29" s="390">
        <f t="shared" si="6"/>
        <v>54.666666666666664</v>
      </c>
      <c r="L29" s="391">
        <v>221</v>
      </c>
      <c r="M29" s="392">
        <v>35.934959349593498</v>
      </c>
      <c r="N29" s="391">
        <v>394</v>
      </c>
      <c r="O29" s="393">
        <v>64.065040650406502</v>
      </c>
      <c r="P29" s="350"/>
      <c r="Q29" s="389">
        <v>196</v>
      </c>
      <c r="R29" s="390">
        <v>17.422222222222221</v>
      </c>
      <c r="S29" s="391">
        <v>145</v>
      </c>
      <c r="T29" s="392">
        <v>73.979591836734699</v>
      </c>
      <c r="U29" s="391">
        <v>51</v>
      </c>
      <c r="V29" s="393">
        <v>26.020408163265309</v>
      </c>
      <c r="W29" s="350"/>
      <c r="X29" s="389">
        <v>314</v>
      </c>
      <c r="Y29" s="390">
        <v>27.911111111111108</v>
      </c>
      <c r="Z29" s="391">
        <v>246</v>
      </c>
      <c r="AA29" s="392">
        <v>78.343949044585997</v>
      </c>
      <c r="AB29" s="391">
        <v>68</v>
      </c>
      <c r="AC29" s="393">
        <f t="shared" si="0"/>
        <v>21.656050955414013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503336</v>
      </c>
      <c r="E31" s="1236">
        <f>L31+S31+Z31</f>
        <v>317517</v>
      </c>
      <c r="F31" s="1237">
        <f>E31/$D31*100</f>
        <v>63.08251347012731</v>
      </c>
      <c r="G31" s="1236">
        <f>N31+U31+AB31</f>
        <v>185819</v>
      </c>
      <c r="H31" s="1238">
        <f>G31/$D31*100</f>
        <v>36.91748652987269</v>
      </c>
      <c r="I31" s="320"/>
      <c r="J31" s="1239">
        <f>SUM(J12:J29)</f>
        <v>132411</v>
      </c>
      <c r="K31" s="1240">
        <f>J31/$D31*100</f>
        <v>26.30668181890427</v>
      </c>
      <c r="L31" s="1236">
        <f>SUM(L12:L29)</f>
        <v>56084</v>
      </c>
      <c r="M31" s="1237">
        <f>L31/$J31*100</f>
        <v>42.355997613491326</v>
      </c>
      <c r="N31" s="1236">
        <f>SUM(N12:N29)</f>
        <v>76327</v>
      </c>
      <c r="O31" s="1241">
        <f>N31/$J31*100</f>
        <v>57.644002386508674</v>
      </c>
      <c r="P31" s="320"/>
      <c r="Q31" s="1239">
        <f>SUM(Q12:Q29)</f>
        <v>111655</v>
      </c>
      <c r="R31" s="1240">
        <f>Q31/$D31*100</f>
        <v>22.182995056979831</v>
      </c>
      <c r="S31" s="1236">
        <f>SUM(S12:S29)</f>
        <v>73316</v>
      </c>
      <c r="T31" s="1237">
        <f>S31/$Q31*100</f>
        <v>65.662979714298501</v>
      </c>
      <c r="U31" s="1236">
        <f>SUM(U12:U29)</f>
        <v>38339</v>
      </c>
      <c r="V31" s="1241">
        <f>U31/$Q31*100</f>
        <v>34.337020285701492</v>
      </c>
      <c r="W31" s="320"/>
      <c r="X31" s="1239">
        <f>SUM(X12:X29)</f>
        <v>259270</v>
      </c>
      <c r="Y31" s="1240">
        <f>X31/$D31*100</f>
        <v>51.510323124115899</v>
      </c>
      <c r="Z31" s="1236">
        <f>SUM(Z12:Z29)</f>
        <v>188117</v>
      </c>
      <c r="AA31" s="1237">
        <f>Z31/$X31*100</f>
        <v>72.556408377367219</v>
      </c>
      <c r="AB31" s="1236">
        <f>SUM(AB12:AB29)</f>
        <v>71153</v>
      </c>
      <c r="AC31" s="1241">
        <f>AB31/$X31*100</f>
        <v>27.443591622632781</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8"/>
      <c r="C34" s="1408"/>
      <c r="D34" s="1408"/>
      <c r="E34" s="1408"/>
      <c r="F34" s="1408"/>
      <c r="G34" s="1408"/>
      <c r="H34" s="1408"/>
      <c r="I34" s="1408"/>
      <c r="J34" s="1408"/>
      <c r="K34" s="1408"/>
      <c r="L34" s="1408"/>
      <c r="M34" s="1408"/>
      <c r="N34" s="1408"/>
      <c r="O34" s="1408"/>
    </row>
    <row r="35" spans="2:15" s="329" customFormat="1" ht="29.25" customHeight="1" x14ac:dyDescent="0.2">
      <c r="B35" s="1409"/>
      <c r="C35" s="1409"/>
      <c r="D35" s="1409"/>
      <c r="E35" s="1409"/>
      <c r="F35" s="1409"/>
      <c r="G35" s="1409"/>
      <c r="H35" s="1409"/>
      <c r="I35" s="1409"/>
      <c r="J35" s="1409"/>
      <c r="K35" s="1409"/>
      <c r="L35" s="1409"/>
      <c r="M35" s="1409"/>
    </row>
    <row r="36" spans="2:15" s="329" customFormat="1" ht="4.5" customHeight="1" x14ac:dyDescent="0.2">
      <c r="B36" s="1407"/>
      <c r="C36" s="1407"/>
      <c r="D36" s="140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79"/>
      <c r="C2" s="1379"/>
    </row>
    <row r="3" spans="1:38" s="345" customFormat="1" ht="4.5" customHeight="1" x14ac:dyDescent="0.2">
      <c r="B3" s="1380"/>
      <c r="C3" s="1380"/>
    </row>
    <row r="4" spans="1:38" s="492" customFormat="1" ht="17.25" customHeight="1" x14ac:dyDescent="0.2">
      <c r="A4" s="1417" t="s">
        <v>427</v>
      </c>
      <c r="B4" s="1417"/>
      <c r="C4" s="1417"/>
      <c r="D4" s="1417"/>
      <c r="E4" s="1417"/>
      <c r="F4" s="1417"/>
      <c r="G4" s="1417"/>
      <c r="H4" s="1417"/>
      <c r="I4" s="1417"/>
      <c r="J4" s="1417"/>
      <c r="K4" s="1417"/>
      <c r="L4" s="1417"/>
      <c r="M4" s="1417"/>
      <c r="N4" s="1417"/>
    </row>
    <row r="5" spans="1:38" s="492" customFormat="1" ht="17.25" customHeight="1" x14ac:dyDescent="0.2">
      <c r="B5" s="1418" t="str">
        <f>porsaad!$B$6</f>
        <v>Situación a 30 de septiembre de 2024</v>
      </c>
      <c r="C5" s="1418"/>
      <c r="D5" s="1418"/>
      <c r="E5" s="1418"/>
      <c r="F5" s="1418"/>
      <c r="G5" s="1418"/>
      <c r="H5" s="1418"/>
      <c r="I5" s="1418"/>
      <c r="J5" s="1418"/>
      <c r="K5" s="1418"/>
      <c r="L5" s="1418"/>
      <c r="M5" s="1418"/>
      <c r="N5" s="1418"/>
    </row>
    <row r="6" spans="1:38" s="492" customFormat="1" ht="6" customHeight="1" x14ac:dyDescent="0.2"/>
    <row r="7" spans="1:38" s="437" customFormat="1" ht="12.75" customHeight="1" x14ac:dyDescent="0.2">
      <c r="A7" s="488"/>
      <c r="B7" s="1383" t="s">
        <v>12</v>
      </c>
      <c r="D7" s="1386" t="s">
        <v>251</v>
      </c>
      <c r="E7" s="1387"/>
      <c r="F7" s="489"/>
      <c r="G7" s="1437"/>
      <c r="H7" s="1437"/>
      <c r="I7" s="489"/>
      <c r="J7" s="1437"/>
      <c r="K7" s="1437"/>
      <c r="L7" s="489"/>
      <c r="M7" s="1437"/>
      <c r="N7" s="1438"/>
      <c r="O7" s="488"/>
      <c r="P7" s="488"/>
      <c r="W7" s="490"/>
    </row>
    <row r="8" spans="1:38" s="437" customFormat="1" ht="45.75" customHeight="1" x14ac:dyDescent="0.2">
      <c r="A8" s="488"/>
      <c r="B8" s="1384"/>
      <c r="D8" s="1435"/>
      <c r="E8" s="1436"/>
      <c r="F8" s="491"/>
      <c r="G8" s="1552" t="s">
        <v>268</v>
      </c>
      <c r="H8" s="1553"/>
      <c r="I8" s="746"/>
      <c r="J8" s="1552" t="s">
        <v>269</v>
      </c>
      <c r="K8" s="1553"/>
      <c r="L8" s="746"/>
      <c r="M8" s="1552" t="s">
        <v>270</v>
      </c>
      <c r="N8" s="1553"/>
      <c r="O8" s="488"/>
      <c r="P8" s="488"/>
      <c r="W8" s="490"/>
    </row>
    <row r="9" spans="1:38" s="437" customFormat="1" ht="6" customHeight="1" x14ac:dyDescent="0.2">
      <c r="A9" s="488"/>
      <c r="B9" s="1384"/>
      <c r="D9" s="1439" t="s">
        <v>9</v>
      </c>
      <c r="E9" s="1428" t="s">
        <v>218</v>
      </c>
      <c r="G9" s="1433" t="s">
        <v>9</v>
      </c>
      <c r="H9" s="1431" t="s">
        <v>218</v>
      </c>
      <c r="J9" s="1433" t="s">
        <v>9</v>
      </c>
      <c r="K9" s="1431" t="s">
        <v>218</v>
      </c>
      <c r="M9" s="1433" t="s">
        <v>9</v>
      </c>
      <c r="N9" s="1431" t="s">
        <v>218</v>
      </c>
      <c r="O9" s="488"/>
      <c r="P9" s="488"/>
      <c r="W9" s="490"/>
    </row>
    <row r="10" spans="1:38" s="437" customFormat="1" ht="27.75" customHeight="1" x14ac:dyDescent="0.2">
      <c r="A10" s="488"/>
      <c r="B10" s="1385"/>
      <c r="D10" s="1440"/>
      <c r="E10" s="1429"/>
      <c r="F10" s="493"/>
      <c r="G10" s="1434"/>
      <c r="H10" s="1432"/>
      <c r="I10" s="494"/>
      <c r="J10" s="1434"/>
      <c r="K10" s="1432"/>
      <c r="L10" s="494"/>
      <c r="M10" s="1434"/>
      <c r="N10" s="143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287571</v>
      </c>
      <c r="E12" s="498">
        <f>D12/'20pobl'!D12*100</f>
        <v>3.3500241782905165</v>
      </c>
      <c r="F12" s="350"/>
      <c r="G12" s="355">
        <v>87951</v>
      </c>
      <c r="H12" s="498">
        <v>1.2535584192202314</v>
      </c>
      <c r="I12" s="350"/>
      <c r="J12" s="355">
        <v>58923</v>
      </c>
      <c r="K12" s="498">
        <v>5.1418428885702792</v>
      </c>
      <c r="L12" s="350"/>
      <c r="M12" s="355">
        <v>140697</v>
      </c>
      <c r="N12" s="498">
        <f>M12/'20pobl'!X12*100</f>
        <v>33.33349127790585</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43736</v>
      </c>
      <c r="E13" s="500">
        <f>D13/'20pobl'!D13*100</f>
        <v>3.2607439560005336</v>
      </c>
      <c r="F13" s="350"/>
      <c r="G13" s="368">
        <v>8705</v>
      </c>
      <c r="H13" s="501">
        <v>0.83362142191586408</v>
      </c>
      <c r="I13" s="350"/>
      <c r="J13" s="368">
        <v>8026</v>
      </c>
      <c r="K13" s="501">
        <v>3.9931738916280666</v>
      </c>
      <c r="L13" s="350"/>
      <c r="M13" s="368">
        <v>27005</v>
      </c>
      <c r="N13" s="501">
        <f>M13/'20pobl'!X13*100</f>
        <v>28.113515933247967</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31553</v>
      </c>
      <c r="E14" s="500">
        <f>D14/'20pobl'!D14*100</f>
        <v>3.1362940580084686</v>
      </c>
      <c r="F14" s="350"/>
      <c r="G14" s="368">
        <v>7700</v>
      </c>
      <c r="H14" s="501">
        <v>1.056422569027611</v>
      </c>
      <c r="I14" s="350"/>
      <c r="J14" s="368">
        <v>6464</v>
      </c>
      <c r="K14" s="501">
        <v>3.3441632348984958</v>
      </c>
      <c r="L14" s="350"/>
      <c r="M14" s="368">
        <v>17389</v>
      </c>
      <c r="N14" s="501">
        <f>M14/'20pobl'!X14*100</f>
        <v>20.72759348217372</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31513</v>
      </c>
      <c r="E15" s="500">
        <f>D15/'20pobl'!D15*100</f>
        <v>2.6045825047565678</v>
      </c>
      <c r="F15" s="350"/>
      <c r="G15" s="368">
        <v>8472</v>
      </c>
      <c r="H15" s="501">
        <v>0.83854620318314987</v>
      </c>
      <c r="I15" s="350"/>
      <c r="J15" s="368">
        <v>6809</v>
      </c>
      <c r="K15" s="501">
        <v>4.6308387061671974</v>
      </c>
      <c r="L15" s="350"/>
      <c r="M15" s="368">
        <v>16232</v>
      </c>
      <c r="N15" s="501">
        <f>M15/'20pobl'!X15*100</f>
        <v>30.888677450047574</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43406</v>
      </c>
      <c r="E16" s="500">
        <f>D16/'20pobl'!D16*100</f>
        <v>1.9613956699816</v>
      </c>
      <c r="F16" s="350"/>
      <c r="G16" s="368">
        <v>17238</v>
      </c>
      <c r="H16" s="501">
        <v>0.94378826029897034</v>
      </c>
      <c r="I16" s="350"/>
      <c r="J16" s="368">
        <v>8678</v>
      </c>
      <c r="K16" s="501">
        <v>3.0113855218913641</v>
      </c>
      <c r="L16" s="350"/>
      <c r="M16" s="368">
        <v>17490</v>
      </c>
      <c r="N16" s="501">
        <f>M16/'20pobl'!X16*100</f>
        <v>17.779087970398681</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17895</v>
      </c>
      <c r="E17" s="502">
        <f>D17/'20pobl'!D17*100</f>
        <v>3.0413656318035578</v>
      </c>
      <c r="F17" s="350"/>
      <c r="G17" s="377">
        <v>4656</v>
      </c>
      <c r="H17" s="502">
        <v>1.0341748590670214</v>
      </c>
      <c r="I17" s="350"/>
      <c r="J17" s="377">
        <v>3808</v>
      </c>
      <c r="K17" s="502">
        <v>3.9058413251961639</v>
      </c>
      <c r="L17" s="350"/>
      <c r="M17" s="377">
        <v>9431</v>
      </c>
      <c r="N17" s="502">
        <f>M17/'20pobl'!X17*100</f>
        <v>23.184522346231379</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125162</v>
      </c>
      <c r="E18" s="500">
        <f>D18/'20pobl'!D18*100</f>
        <v>5.2507380323807116</v>
      </c>
      <c r="F18" s="350"/>
      <c r="G18" s="368">
        <v>25994</v>
      </c>
      <c r="H18" s="501">
        <v>1.4831957922293413</v>
      </c>
      <c r="I18" s="350"/>
      <c r="J18" s="368">
        <v>21518</v>
      </c>
      <c r="K18" s="501">
        <v>5.2008382055440476</v>
      </c>
      <c r="L18" s="350"/>
      <c r="M18" s="368">
        <v>77650</v>
      </c>
      <c r="N18" s="501">
        <f>M18/'20pobl'!X18*100</f>
        <v>35.718392787322614</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74900</v>
      </c>
      <c r="E19" s="500">
        <f>D19/'20pobl'!D19*100</f>
        <v>3.5939015952316744</v>
      </c>
      <c r="F19" s="350"/>
      <c r="G19" s="368">
        <v>17060</v>
      </c>
      <c r="H19" s="501">
        <v>1.0156877920995444</v>
      </c>
      <c r="I19" s="350"/>
      <c r="J19" s="368">
        <v>13205</v>
      </c>
      <c r="K19" s="501">
        <v>4.8293896061149102</v>
      </c>
      <c r="L19" s="350"/>
      <c r="M19" s="368">
        <v>44635</v>
      </c>
      <c r="N19" s="501">
        <f>M19/'20pobl'!X19*100</f>
        <v>34.070958582049677</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221659</v>
      </c>
      <c r="E20" s="500">
        <f>D20/'20pobl'!D20*100</f>
        <v>2.8051131092362747</v>
      </c>
      <c r="F20" s="350"/>
      <c r="G20" s="368">
        <v>57951</v>
      </c>
      <c r="H20" s="501">
        <v>0.90934925140428879</v>
      </c>
      <c r="I20" s="350"/>
      <c r="J20" s="368">
        <v>44443</v>
      </c>
      <c r="K20" s="501">
        <v>4.1297071674016745</v>
      </c>
      <c r="L20" s="350"/>
      <c r="M20" s="368">
        <v>119265</v>
      </c>
      <c r="N20" s="501">
        <f>M20/'20pobl'!X20*100</f>
        <v>26.328628257826953</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158666</v>
      </c>
      <c r="E21" s="500">
        <f>D21/'20pobl'!D21*100</f>
        <v>3.0417957917600855</v>
      </c>
      <c r="F21" s="350"/>
      <c r="G21" s="368">
        <v>41816</v>
      </c>
      <c r="H21" s="501">
        <v>1.0031038743615757</v>
      </c>
      <c r="I21" s="350"/>
      <c r="J21" s="368">
        <v>32215</v>
      </c>
      <c r="K21" s="501">
        <v>4.2653281714234259</v>
      </c>
      <c r="L21" s="350"/>
      <c r="M21" s="368">
        <v>84635</v>
      </c>
      <c r="N21" s="501">
        <f>M21/'20pobl'!X21*100</f>
        <v>28.959001977704631</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36487</v>
      </c>
      <c r="E22" s="500">
        <f>D22/'20pobl'!D22*100</f>
        <v>3.4607599691171256</v>
      </c>
      <c r="F22" s="350"/>
      <c r="G22" s="368">
        <v>8978</v>
      </c>
      <c r="H22" s="501">
        <v>1.0895115401091453</v>
      </c>
      <c r="I22" s="350"/>
      <c r="J22" s="368">
        <v>6772</v>
      </c>
      <c r="K22" s="501">
        <v>4.3076688209251435</v>
      </c>
      <c r="L22" s="350"/>
      <c r="M22" s="368">
        <v>20737</v>
      </c>
      <c r="N22" s="501">
        <f>M22/'20pobl'!X22*100</f>
        <v>28.383908895550171</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76008</v>
      </c>
      <c r="E23" s="500">
        <f>D23/'20pobl'!D23*100</f>
        <v>2.8157117962943206</v>
      </c>
      <c r="F23" s="350"/>
      <c r="G23" s="368">
        <v>21672</v>
      </c>
      <c r="H23" s="501">
        <v>1.0893616336805363</v>
      </c>
      <c r="I23" s="350"/>
      <c r="J23" s="368">
        <v>13418</v>
      </c>
      <c r="K23" s="501">
        <v>2.8358511780469864</v>
      </c>
      <c r="L23" s="350"/>
      <c r="M23" s="368">
        <v>40918</v>
      </c>
      <c r="N23" s="501">
        <f>M23/'20pobl'!X23*100</f>
        <v>17.276204791298987</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185649</v>
      </c>
      <c r="E24" s="500">
        <f>D24/'20pobl'!D24*100</f>
        <v>2.7015660727457882</v>
      </c>
      <c r="F24" s="350"/>
      <c r="G24" s="368">
        <v>48993</v>
      </c>
      <c r="H24" s="501">
        <v>0.87403764072455581</v>
      </c>
      <c r="I24" s="350"/>
      <c r="J24" s="368">
        <v>32706</v>
      </c>
      <c r="K24" s="501">
        <v>3.6715724244771493</v>
      </c>
      <c r="L24" s="350"/>
      <c r="M24" s="368">
        <v>103950</v>
      </c>
      <c r="N24" s="501">
        <f>M24/'20pobl'!X24*100</f>
        <v>27.664817909875765</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44052</v>
      </c>
      <c r="E25" s="500">
        <f>D25/'20pobl'!D25*100</f>
        <v>2.8389654647958484</v>
      </c>
      <c r="F25" s="350"/>
      <c r="G25" s="368">
        <v>16213</v>
      </c>
      <c r="H25" s="501">
        <v>1.249037971894527</v>
      </c>
      <c r="I25" s="350"/>
      <c r="J25" s="368">
        <v>8612</v>
      </c>
      <c r="K25" s="501">
        <v>4.7229412538937394</v>
      </c>
      <c r="L25" s="350"/>
      <c r="M25" s="368">
        <v>19227</v>
      </c>
      <c r="N25" s="501">
        <f>M25/'20pobl'!X25*100</f>
        <v>26.962935954788314</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16119</v>
      </c>
      <c r="E26" s="504">
        <f>D26/'20pobl'!D26*100</f>
        <v>2.3981075793529767</v>
      </c>
      <c r="F26" s="350"/>
      <c r="G26" s="377">
        <v>3383</v>
      </c>
      <c r="H26" s="502">
        <v>0.63266638115952056</v>
      </c>
      <c r="I26" s="350"/>
      <c r="J26" s="377">
        <v>2700</v>
      </c>
      <c r="K26" s="502">
        <v>2.8213460955704863</v>
      </c>
      <c r="L26" s="350"/>
      <c r="M26" s="377">
        <v>10036</v>
      </c>
      <c r="N26" s="502">
        <f>M26/'20pobl'!X26*100</f>
        <v>24.046962980711633</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69758</v>
      </c>
      <c r="E27" s="504">
        <f>D27/'20pobl'!D27*100</f>
        <v>3.1474952420744104</v>
      </c>
      <c r="F27" s="350"/>
      <c r="G27" s="377">
        <v>17699</v>
      </c>
      <c r="H27" s="502">
        <v>1.0435374261965098</v>
      </c>
      <c r="I27" s="350"/>
      <c r="J27" s="377">
        <v>12716</v>
      </c>
      <c r="K27" s="502">
        <v>3.5193570171262829</v>
      </c>
      <c r="L27" s="350"/>
      <c r="M27" s="377">
        <v>39343</v>
      </c>
      <c r="N27" s="502">
        <f>M27/'20pobl'!X27*100</f>
        <v>24.755235075002517</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9296</v>
      </c>
      <c r="E28" s="504">
        <f>D28/'20pobl'!D28*100</f>
        <v>2.8844304056695687</v>
      </c>
      <c r="F28" s="350"/>
      <c r="G28" s="377">
        <v>1554</v>
      </c>
      <c r="H28" s="502">
        <v>0.61641960960091391</v>
      </c>
      <c r="I28" s="350"/>
      <c r="J28" s="377">
        <v>1667</v>
      </c>
      <c r="K28" s="502">
        <v>3.4656244152928215</v>
      </c>
      <c r="L28" s="350"/>
      <c r="M28" s="377">
        <v>6075</v>
      </c>
      <c r="N28" s="502">
        <f>M28/'20pobl'!X28*100</f>
        <v>27.513586956521742</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3641</v>
      </c>
      <c r="E29" s="506">
        <f>D29/'20pobl'!D29*100</f>
        <v>2.1602539381174166</v>
      </c>
      <c r="F29" s="350"/>
      <c r="G29" s="389">
        <v>2030</v>
      </c>
      <c r="H29" s="507">
        <v>1.372187185258789</v>
      </c>
      <c r="I29" s="350"/>
      <c r="J29" s="389">
        <v>552</v>
      </c>
      <c r="K29" s="507">
        <v>3.50632026932605</v>
      </c>
      <c r="L29" s="350"/>
      <c r="M29" s="389">
        <v>1059</v>
      </c>
      <c r="N29" s="507">
        <f>M29/'20pobl'!X29*100</f>
        <v>21.776681061073411</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2" t="s">
        <v>0</v>
      </c>
      <c r="C31" s="320"/>
      <c r="D31" s="1248">
        <f>G31+J31+M31</f>
        <v>1477071</v>
      </c>
      <c r="E31" s="1249">
        <f>D31/'20pobl'!D31*100</f>
        <v>3.0717685575865801</v>
      </c>
      <c r="F31" s="320"/>
      <c r="G31" s="1248">
        <f>SUM(G12:G29)</f>
        <v>398065</v>
      </c>
      <c r="H31" s="1249">
        <f>G31/'20pobl'!J31*100</f>
        <v>1.0366928024249442</v>
      </c>
      <c r="I31" s="320"/>
      <c r="J31" s="1248">
        <f>SUM(J12:J29)</f>
        <v>283232</v>
      </c>
      <c r="K31" s="1249">
        <f>J31/'20pobl'!Q31*100</f>
        <v>4.1554466145592626</v>
      </c>
      <c r="L31" s="320"/>
      <c r="M31" s="1248">
        <f>SUM(M12:M29)</f>
        <v>795774</v>
      </c>
      <c r="N31" s="1249">
        <f>M31/'20pobl'!X31*100</f>
        <v>27.709416982896762</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22" t="str">
        <f>'24solcasaad_pobl'!B34:N34</f>
        <v xml:space="preserve">(1) Cifras INE de población referidas al 01/01/2023. Publicado Censo de Población Anual el 13/12/2023 </v>
      </c>
      <c r="C34" s="1430"/>
      <c r="D34" s="1430"/>
      <c r="E34" s="1430"/>
      <c r="F34" s="1430"/>
      <c r="G34" s="1430"/>
      <c r="H34" s="1430"/>
      <c r="I34" s="1430"/>
      <c r="J34" s="1430"/>
      <c r="K34" s="1430"/>
      <c r="L34" s="1430"/>
      <c r="M34" s="1430"/>
      <c r="N34" s="1430"/>
    </row>
    <row r="35" spans="2:14" ht="29.25" customHeight="1" x14ac:dyDescent="0.2">
      <c r="B35" s="1427"/>
      <c r="C35" s="1427"/>
      <c r="D35" s="1427"/>
      <c r="E35" s="510"/>
    </row>
    <row r="36" spans="2:14" ht="4.5" customHeight="1" x14ac:dyDescent="0.2">
      <c r="B36" s="1416"/>
      <c r="C36" s="1416"/>
      <c r="D36" s="1416"/>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3" width="11.140625" style="220" customWidth="1"/>
    <col min="24"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6" t="s">
        <v>365</v>
      </c>
      <c r="C3" s="1376"/>
      <c r="D3" s="1376"/>
      <c r="E3" s="1376"/>
      <c r="F3" s="1376"/>
      <c r="G3" s="1376"/>
      <c r="H3" s="1376"/>
      <c r="I3" s="1376"/>
      <c r="J3" s="1376"/>
      <c r="K3" s="1376"/>
      <c r="L3" s="1376"/>
      <c r="M3" s="1376"/>
      <c r="N3" s="1376"/>
      <c r="O3" s="1376"/>
      <c r="P3" s="1376"/>
      <c r="Q3" s="1376"/>
      <c r="R3" s="1376"/>
      <c r="S3" s="1376"/>
      <c r="T3" s="1376"/>
      <c r="U3" s="1376"/>
      <c r="V3" s="1376"/>
      <c r="W3" s="1376"/>
    </row>
    <row r="5" spans="1:26" x14ac:dyDescent="0.25">
      <c r="B5" s="219"/>
      <c r="C5" s="219"/>
      <c r="D5" s="1365" t="s">
        <v>366</v>
      </c>
      <c r="E5" s="1365"/>
      <c r="F5" s="1365"/>
      <c r="G5" s="1365"/>
      <c r="H5" s="1365"/>
      <c r="I5" s="1365"/>
      <c r="J5" s="1365"/>
      <c r="K5" s="1365"/>
      <c r="L5" s="219"/>
      <c r="M5" s="1366" t="s">
        <v>340</v>
      </c>
      <c r="N5" s="1366"/>
      <c r="O5" s="1366"/>
      <c r="P5" s="1366"/>
      <c r="Q5" s="1366"/>
      <c r="R5" s="1366"/>
      <c r="S5" s="1366"/>
      <c r="T5" s="1366"/>
      <c r="U5" s="1366"/>
      <c r="V5" s="1366"/>
      <c r="W5" s="1366"/>
      <c r="X5" s="1366"/>
    </row>
    <row r="6" spans="1:26" ht="21" customHeight="1" x14ac:dyDescent="0.25">
      <c r="B6" s="219"/>
      <c r="C6" s="219"/>
      <c r="D6" s="1366"/>
      <c r="E6" s="1366"/>
      <c r="F6" s="1366"/>
      <c r="G6" s="1366"/>
      <c r="H6" s="1366"/>
      <c r="I6" s="1366"/>
      <c r="J6" s="1366"/>
      <c r="K6" s="1366"/>
      <c r="L6" s="219"/>
      <c r="M6" s="1367">
        <v>43830</v>
      </c>
      <c r="N6" s="1368"/>
      <c r="O6" s="1369">
        <v>44196</v>
      </c>
      <c r="P6" s="1370"/>
      <c r="Q6" s="1369">
        <v>44561</v>
      </c>
      <c r="R6" s="1370"/>
      <c r="S6" s="1373">
        <v>44926</v>
      </c>
      <c r="T6" s="1374"/>
      <c r="U6" s="1371">
        <v>45291</v>
      </c>
      <c r="V6" s="1375"/>
      <c r="W6" s="1371">
        <f>J7</f>
        <v>45565</v>
      </c>
      <c r="X6" s="1372"/>
    </row>
    <row r="7" spans="1:26" x14ac:dyDescent="0.25">
      <c r="B7" s="225"/>
      <c r="C7" s="219"/>
      <c r="D7" s="226">
        <v>43465</v>
      </c>
      <c r="E7" s="227">
        <v>43830</v>
      </c>
      <c r="F7" s="228">
        <v>44196</v>
      </c>
      <c r="G7" s="228">
        <v>44561</v>
      </c>
      <c r="H7" s="228">
        <v>44926</v>
      </c>
      <c r="I7" s="228">
        <v>45291</v>
      </c>
      <c r="J7" s="228">
        <f>EVO!J7</f>
        <v>45565</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388846</v>
      </c>
      <c r="E9" s="300">
        <v>410355</v>
      </c>
      <c r="F9" s="300">
        <v>396745</v>
      </c>
      <c r="G9" s="254">
        <v>402114</v>
      </c>
      <c r="H9" s="254">
        <v>422621</v>
      </c>
      <c r="I9" s="254">
        <v>420976</v>
      </c>
      <c r="J9" s="301">
        <v>412788</v>
      </c>
      <c r="K9" s="302"/>
      <c r="L9" s="222"/>
      <c r="M9" s="278">
        <v>5.5314957592465852E-2</v>
      </c>
      <c r="N9" s="279">
        <v>21509</v>
      </c>
      <c r="O9" s="280">
        <v>-3.3166404698370955E-2</v>
      </c>
      <c r="P9" s="279">
        <v>-13610</v>
      </c>
      <c r="Q9" s="280">
        <f t="shared" ref="Q9:Q27" si="0">G9/F9-1</f>
        <v>1.3532621709158255E-2</v>
      </c>
      <c r="R9" s="279">
        <f t="shared" ref="R9:R27" si="1">G9-F9</f>
        <v>5369</v>
      </c>
      <c r="S9" s="280">
        <f>H9/G9-1</f>
        <v>5.0997975698433784E-2</v>
      </c>
      <c r="T9" s="279">
        <f>H9-G9</f>
        <v>20507</v>
      </c>
      <c r="U9" s="280">
        <f>I9/H9-1</f>
        <v>-3.8923763845147841E-3</v>
      </c>
      <c r="V9" s="279">
        <f>I9-H9</f>
        <v>-1645</v>
      </c>
      <c r="W9" s="280">
        <v>-3.2365592658141762E-2</v>
      </c>
      <c r="X9" s="279">
        <v>-13807</v>
      </c>
    </row>
    <row r="10" spans="1:26" x14ac:dyDescent="0.25">
      <c r="B10" s="303" t="s">
        <v>7</v>
      </c>
      <c r="C10" s="219"/>
      <c r="D10" s="253">
        <v>49707</v>
      </c>
      <c r="E10" s="254">
        <v>51252</v>
      </c>
      <c r="F10" s="254">
        <v>47953</v>
      </c>
      <c r="G10" s="254">
        <v>48669</v>
      </c>
      <c r="H10" s="254">
        <v>51170</v>
      </c>
      <c r="I10" s="254">
        <v>54128</v>
      </c>
      <c r="J10" s="257">
        <v>57082</v>
      </c>
      <c r="L10" s="222"/>
      <c r="M10" s="256">
        <v>3.1082141348301118E-2</v>
      </c>
      <c r="N10" s="257">
        <v>1545</v>
      </c>
      <c r="O10" s="258">
        <v>-6.4368219776789193E-2</v>
      </c>
      <c r="P10" s="257">
        <v>-3299</v>
      </c>
      <c r="Q10" s="258">
        <f t="shared" si="0"/>
        <v>1.4931286885075057E-2</v>
      </c>
      <c r="R10" s="257">
        <f t="shared" si="1"/>
        <v>716</v>
      </c>
      <c r="S10" s="258">
        <f t="shared" ref="S10:S25" si="2">H10/G10-1</f>
        <v>5.1387947153218594E-2</v>
      </c>
      <c r="T10" s="257">
        <f t="shared" ref="T10:T26" si="3">H10-G10</f>
        <v>2501</v>
      </c>
      <c r="U10" s="258">
        <f t="shared" ref="U10:U27" si="4">I10/H10-1</f>
        <v>5.7807308970099669E-2</v>
      </c>
      <c r="V10" s="257">
        <f t="shared" ref="V10:V27" si="5">I10-H10</f>
        <v>2958</v>
      </c>
      <c r="W10" s="258">
        <v>7.4242053559666621E-2</v>
      </c>
      <c r="X10" s="257">
        <v>3945</v>
      </c>
    </row>
    <row r="11" spans="1:26" x14ac:dyDescent="0.25">
      <c r="B11" s="303" t="s">
        <v>37</v>
      </c>
      <c r="C11" s="219"/>
      <c r="D11" s="253">
        <v>38844</v>
      </c>
      <c r="E11" s="254">
        <v>40697</v>
      </c>
      <c r="F11" s="254">
        <v>39355</v>
      </c>
      <c r="G11" s="254">
        <v>41002</v>
      </c>
      <c r="H11" s="254">
        <v>43882</v>
      </c>
      <c r="I11" s="254">
        <v>46871</v>
      </c>
      <c r="J11" s="257">
        <v>50027</v>
      </c>
      <c r="L11" s="222"/>
      <c r="M11" s="256">
        <v>4.7703635053032656E-2</v>
      </c>
      <c r="N11" s="257">
        <v>1853</v>
      </c>
      <c r="O11" s="258">
        <v>-3.2975403592402364E-2</v>
      </c>
      <c r="P11" s="257">
        <v>-1342</v>
      </c>
      <c r="Q11" s="258">
        <f t="shared" si="0"/>
        <v>4.1849828484309404E-2</v>
      </c>
      <c r="R11" s="257">
        <f t="shared" si="1"/>
        <v>1647</v>
      </c>
      <c r="S11" s="258">
        <f t="shared" si="2"/>
        <v>7.024047607433781E-2</v>
      </c>
      <c r="T11" s="257">
        <f t="shared" si="3"/>
        <v>2880</v>
      </c>
      <c r="U11" s="258">
        <f t="shared" si="4"/>
        <v>6.8114488856478639E-2</v>
      </c>
      <c r="V11" s="257">
        <f t="shared" si="5"/>
        <v>2989</v>
      </c>
      <c r="W11" s="258">
        <v>7.4578455590162074E-2</v>
      </c>
      <c r="X11" s="257">
        <v>3472</v>
      </c>
    </row>
    <row r="12" spans="1:26" x14ac:dyDescent="0.25">
      <c r="B12" s="303" t="s">
        <v>38</v>
      </c>
      <c r="C12" s="219"/>
      <c r="D12" s="253">
        <v>27993</v>
      </c>
      <c r="E12" s="254">
        <v>32479</v>
      </c>
      <c r="F12" s="254">
        <v>32836</v>
      </c>
      <c r="G12" s="254">
        <v>35355</v>
      </c>
      <c r="H12" s="254">
        <v>39461</v>
      </c>
      <c r="I12" s="254">
        <v>43584</v>
      </c>
      <c r="J12" s="257">
        <v>45845</v>
      </c>
      <c r="L12" s="222"/>
      <c r="M12" s="256">
        <v>0.16025434930161109</v>
      </c>
      <c r="N12" s="257">
        <v>4486</v>
      </c>
      <c r="O12" s="258">
        <v>1.0991717725299388E-2</v>
      </c>
      <c r="P12" s="257">
        <v>357</v>
      </c>
      <c r="Q12" s="258">
        <f t="shared" si="0"/>
        <v>7.6714581556827977E-2</v>
      </c>
      <c r="R12" s="257">
        <f t="shared" si="1"/>
        <v>2519</v>
      </c>
      <c r="S12" s="258">
        <f t="shared" si="2"/>
        <v>0.11613633149483804</v>
      </c>
      <c r="T12" s="257">
        <f t="shared" si="3"/>
        <v>4106</v>
      </c>
      <c r="U12" s="258">
        <f t="shared" si="4"/>
        <v>0.10448290717417197</v>
      </c>
      <c r="V12" s="257">
        <f t="shared" si="5"/>
        <v>4123</v>
      </c>
      <c r="W12" s="258">
        <v>6.7677402827266642E-2</v>
      </c>
      <c r="X12" s="257">
        <v>2906</v>
      </c>
    </row>
    <row r="13" spans="1:26" x14ac:dyDescent="0.25">
      <c r="B13" s="303" t="s">
        <v>6</v>
      </c>
      <c r="C13" s="219"/>
      <c r="D13" s="253">
        <v>48834</v>
      </c>
      <c r="E13" s="254">
        <v>53168</v>
      </c>
      <c r="F13" s="254">
        <v>54714</v>
      </c>
      <c r="G13" s="254">
        <v>58012</v>
      </c>
      <c r="H13" s="254">
        <v>57712</v>
      </c>
      <c r="I13" s="254">
        <v>63120</v>
      </c>
      <c r="J13" s="257">
        <v>73643</v>
      </c>
      <c r="K13" s="304"/>
      <c r="L13" s="219"/>
      <c r="M13" s="256">
        <v>8.8749641643117494E-2</v>
      </c>
      <c r="N13" s="257">
        <v>4334</v>
      </c>
      <c r="O13" s="258">
        <v>2.907764068612706E-2</v>
      </c>
      <c r="P13" s="257">
        <v>1546</v>
      </c>
      <c r="Q13" s="258">
        <f t="shared" si="0"/>
        <v>6.0277077164893722E-2</v>
      </c>
      <c r="R13" s="257">
        <f t="shared" si="1"/>
        <v>3298</v>
      </c>
      <c r="S13" s="258">
        <f t="shared" si="2"/>
        <v>-5.1713438598910422E-3</v>
      </c>
      <c r="T13" s="257">
        <f t="shared" si="3"/>
        <v>-300</v>
      </c>
      <c r="U13" s="258">
        <f t="shared" si="4"/>
        <v>9.3706681452730756E-2</v>
      </c>
      <c r="V13" s="257">
        <f t="shared" si="5"/>
        <v>5408</v>
      </c>
      <c r="W13" s="258">
        <v>0.20617476046187866</v>
      </c>
      <c r="X13" s="257">
        <v>12588</v>
      </c>
      <c r="Z13" s="224"/>
    </row>
    <row r="14" spans="1:26" x14ac:dyDescent="0.25">
      <c r="B14" s="303" t="s">
        <v>5</v>
      </c>
      <c r="C14" s="219"/>
      <c r="D14" s="253">
        <v>24752</v>
      </c>
      <c r="E14" s="254">
        <v>25483</v>
      </c>
      <c r="F14" s="254">
        <v>25356</v>
      </c>
      <c r="G14" s="254">
        <v>23258</v>
      </c>
      <c r="H14" s="254">
        <v>23164</v>
      </c>
      <c r="I14" s="254">
        <v>23876</v>
      </c>
      <c r="J14" s="257">
        <v>24265</v>
      </c>
      <c r="K14" s="304"/>
      <c r="L14" s="219"/>
      <c r="M14" s="256">
        <v>2.9532967032966928E-2</v>
      </c>
      <c r="N14" s="257">
        <v>731</v>
      </c>
      <c r="O14" s="258">
        <v>-4.9837146332849525E-3</v>
      </c>
      <c r="P14" s="257">
        <v>-127</v>
      </c>
      <c r="Q14" s="258">
        <f t="shared" si="0"/>
        <v>-8.274175737498024E-2</v>
      </c>
      <c r="R14" s="257">
        <f t="shared" si="1"/>
        <v>-2098</v>
      </c>
      <c r="S14" s="258">
        <f t="shared" si="2"/>
        <v>-4.0416200877118058E-3</v>
      </c>
      <c r="T14" s="257">
        <f t="shared" si="3"/>
        <v>-94</v>
      </c>
      <c r="U14" s="258">
        <f t="shared" si="4"/>
        <v>3.0737351061992824E-2</v>
      </c>
      <c r="V14" s="257">
        <f t="shared" si="5"/>
        <v>712</v>
      </c>
      <c r="W14" s="258">
        <v>2.3235219701442267E-2</v>
      </c>
      <c r="X14" s="257">
        <v>551</v>
      </c>
      <c r="Z14" s="224"/>
    </row>
    <row r="15" spans="1:26" x14ac:dyDescent="0.25">
      <c r="B15" s="303" t="s">
        <v>4</v>
      </c>
      <c r="C15" s="219"/>
      <c r="D15" s="253">
        <v>129374</v>
      </c>
      <c r="E15" s="254">
        <v>146192</v>
      </c>
      <c r="F15" s="254">
        <v>140933</v>
      </c>
      <c r="G15" s="254">
        <v>142154</v>
      </c>
      <c r="H15" s="254">
        <v>146929</v>
      </c>
      <c r="I15" s="254">
        <v>156550</v>
      </c>
      <c r="J15" s="257">
        <v>160316</v>
      </c>
      <c r="K15" s="304"/>
      <c r="L15" s="219"/>
      <c r="M15" s="256">
        <v>0.12999520769242667</v>
      </c>
      <c r="N15" s="257">
        <v>16818</v>
      </c>
      <c r="O15" s="258">
        <v>-3.5973240669804118E-2</v>
      </c>
      <c r="P15" s="257">
        <v>-5259</v>
      </c>
      <c r="Q15" s="258">
        <f t="shared" si="0"/>
        <v>8.6636912575479563E-3</v>
      </c>
      <c r="R15" s="257">
        <f t="shared" si="1"/>
        <v>1221</v>
      </c>
      <c r="S15" s="258">
        <f t="shared" si="2"/>
        <v>3.3590331612195268E-2</v>
      </c>
      <c r="T15" s="257">
        <f t="shared" si="3"/>
        <v>4775</v>
      </c>
      <c r="U15" s="258">
        <f t="shared" si="4"/>
        <v>6.5480606279223252E-2</v>
      </c>
      <c r="V15" s="257">
        <f t="shared" si="5"/>
        <v>9621</v>
      </c>
      <c r="W15" s="258">
        <v>3.6677788986317017E-2</v>
      </c>
      <c r="X15" s="257">
        <v>5672</v>
      </c>
      <c r="Z15" s="224"/>
    </row>
    <row r="16" spans="1:26" x14ac:dyDescent="0.25">
      <c r="B16" s="303" t="s">
        <v>40</v>
      </c>
      <c r="C16" s="219"/>
      <c r="D16" s="253">
        <v>86579</v>
      </c>
      <c r="E16" s="254">
        <v>89837</v>
      </c>
      <c r="F16" s="254">
        <v>84968</v>
      </c>
      <c r="G16" s="254">
        <v>87354</v>
      </c>
      <c r="H16" s="254">
        <v>89947</v>
      </c>
      <c r="I16" s="254">
        <v>94676</v>
      </c>
      <c r="J16" s="257">
        <v>98535</v>
      </c>
      <c r="L16" s="222"/>
      <c r="M16" s="256">
        <v>3.763037226117194E-2</v>
      </c>
      <c r="N16" s="257">
        <v>3258</v>
      </c>
      <c r="O16" s="258">
        <v>-5.4198158887763359E-2</v>
      </c>
      <c r="P16" s="257">
        <v>-4869</v>
      </c>
      <c r="Q16" s="258">
        <f t="shared" si="0"/>
        <v>2.8081159966104829E-2</v>
      </c>
      <c r="R16" s="257">
        <f t="shared" si="1"/>
        <v>2386</v>
      </c>
      <c r="S16" s="258">
        <f t="shared" si="2"/>
        <v>2.9683815280353576E-2</v>
      </c>
      <c r="T16" s="257">
        <f t="shared" si="3"/>
        <v>2593</v>
      </c>
      <c r="U16" s="258">
        <f t="shared" si="4"/>
        <v>5.2575405516581908E-2</v>
      </c>
      <c r="V16" s="257">
        <f t="shared" si="5"/>
        <v>4729</v>
      </c>
      <c r="W16" s="258">
        <v>2.6502484607932031E-2</v>
      </c>
      <c r="X16" s="257">
        <v>2544</v>
      </c>
      <c r="Z16" s="224"/>
    </row>
    <row r="17" spans="2:28" x14ac:dyDescent="0.25">
      <c r="B17" s="303" t="s">
        <v>41</v>
      </c>
      <c r="C17" s="219"/>
      <c r="D17" s="253">
        <v>318602</v>
      </c>
      <c r="E17" s="254">
        <v>334206</v>
      </c>
      <c r="F17" s="254">
        <v>321411</v>
      </c>
      <c r="G17" s="254">
        <v>337967</v>
      </c>
      <c r="H17" s="254">
        <v>354754</v>
      </c>
      <c r="I17" s="254">
        <v>352939</v>
      </c>
      <c r="J17" s="257">
        <v>375869</v>
      </c>
      <c r="L17" s="222"/>
      <c r="M17" s="256">
        <v>4.8976465935556046E-2</v>
      </c>
      <c r="N17" s="257">
        <v>15604</v>
      </c>
      <c r="O17" s="258">
        <v>-3.828477047090717E-2</v>
      </c>
      <c r="P17" s="257">
        <v>-12795</v>
      </c>
      <c r="Q17" s="258">
        <f t="shared" si="0"/>
        <v>5.1510371455861792E-2</v>
      </c>
      <c r="R17" s="257">
        <f t="shared" si="1"/>
        <v>16556</v>
      </c>
      <c r="S17" s="258">
        <f t="shared" si="2"/>
        <v>4.9670529962984489E-2</v>
      </c>
      <c r="T17" s="257">
        <f t="shared" si="3"/>
        <v>16787</v>
      </c>
      <c r="U17" s="258">
        <f t="shared" si="4"/>
        <v>-5.1162213815770796E-3</v>
      </c>
      <c r="V17" s="257">
        <f t="shared" si="5"/>
        <v>-1815</v>
      </c>
      <c r="W17" s="258">
        <v>3.2734879413220952E-4</v>
      </c>
      <c r="X17" s="257">
        <v>123</v>
      </c>
      <c r="Z17" s="224"/>
    </row>
    <row r="18" spans="2:28" x14ac:dyDescent="0.25">
      <c r="B18" s="303" t="s">
        <v>3</v>
      </c>
      <c r="C18" s="219"/>
      <c r="D18" s="253">
        <v>116879</v>
      </c>
      <c r="E18" s="254">
        <v>144556</v>
      </c>
      <c r="F18" s="254">
        <v>155768</v>
      </c>
      <c r="G18" s="254">
        <v>166723</v>
      </c>
      <c r="H18" s="254">
        <v>185933</v>
      </c>
      <c r="I18" s="254">
        <v>205653</v>
      </c>
      <c r="J18" s="257">
        <v>213180</v>
      </c>
      <c r="L18" s="222"/>
      <c r="M18" s="256">
        <v>0.23680045174924502</v>
      </c>
      <c r="N18" s="257">
        <v>27677</v>
      </c>
      <c r="O18" s="258">
        <v>7.7561637012645512E-2</v>
      </c>
      <c r="P18" s="257">
        <v>11212</v>
      </c>
      <c r="Q18" s="258">
        <f t="shared" si="0"/>
        <v>7.0328950747265084E-2</v>
      </c>
      <c r="R18" s="257">
        <f t="shared" si="1"/>
        <v>10955</v>
      </c>
      <c r="S18" s="258">
        <f t="shared" si="2"/>
        <v>0.11522105528331417</v>
      </c>
      <c r="T18" s="257">
        <f t="shared" si="3"/>
        <v>19210</v>
      </c>
      <c r="U18" s="258">
        <f t="shared" si="4"/>
        <v>0.10605970968036882</v>
      </c>
      <c r="V18" s="257">
        <f t="shared" si="5"/>
        <v>19720</v>
      </c>
      <c r="W18" s="258">
        <v>5.276673498111073E-2</v>
      </c>
      <c r="X18" s="257">
        <v>10685</v>
      </c>
      <c r="Z18" s="224"/>
    </row>
    <row r="19" spans="2:28" x14ac:dyDescent="0.25">
      <c r="B19" s="303" t="s">
        <v>2</v>
      </c>
      <c r="C19" s="219"/>
      <c r="D19" s="253">
        <v>54680</v>
      </c>
      <c r="E19" s="254">
        <v>56883</v>
      </c>
      <c r="F19" s="254">
        <v>52977</v>
      </c>
      <c r="G19" s="254">
        <v>54286</v>
      </c>
      <c r="H19" s="254">
        <v>56834</v>
      </c>
      <c r="I19" s="254">
        <v>58876</v>
      </c>
      <c r="J19" s="257">
        <v>58482</v>
      </c>
      <c r="L19" s="222"/>
      <c r="M19" s="256">
        <v>4.0288953913679482E-2</v>
      </c>
      <c r="N19" s="257">
        <v>2203</v>
      </c>
      <c r="O19" s="258">
        <v>-6.8667264384789872E-2</v>
      </c>
      <c r="P19" s="257">
        <v>-3906</v>
      </c>
      <c r="Q19" s="258">
        <f t="shared" si="0"/>
        <v>2.4708835909923232E-2</v>
      </c>
      <c r="R19" s="257">
        <f t="shared" si="1"/>
        <v>1309</v>
      </c>
      <c r="S19" s="258">
        <f t="shared" si="2"/>
        <v>4.6936595070552256E-2</v>
      </c>
      <c r="T19" s="257">
        <f t="shared" si="3"/>
        <v>2548</v>
      </c>
      <c r="U19" s="258">
        <f t="shared" si="4"/>
        <v>3.5929197311468597E-2</v>
      </c>
      <c r="V19" s="257">
        <f t="shared" si="5"/>
        <v>2042</v>
      </c>
      <c r="W19" s="258">
        <v>2.8981530704987879E-3</v>
      </c>
      <c r="X19" s="257">
        <v>169</v>
      </c>
      <c r="Z19" s="224"/>
    </row>
    <row r="20" spans="2:28" x14ac:dyDescent="0.25">
      <c r="B20" s="303" t="s">
        <v>35</v>
      </c>
      <c r="C20" s="219"/>
      <c r="D20" s="253">
        <v>80184</v>
      </c>
      <c r="E20" s="254">
        <v>80673</v>
      </c>
      <c r="F20" s="254">
        <v>77385</v>
      </c>
      <c r="G20" s="254">
        <v>77804</v>
      </c>
      <c r="H20" s="254">
        <v>79633</v>
      </c>
      <c r="I20" s="254">
        <v>83919</v>
      </c>
      <c r="J20" s="257">
        <v>84538</v>
      </c>
      <c r="L20" s="222"/>
      <c r="M20" s="256">
        <v>6.0984735109248511E-3</v>
      </c>
      <c r="N20" s="257">
        <v>489</v>
      </c>
      <c r="O20" s="258">
        <v>-4.0757130638503614E-2</v>
      </c>
      <c r="P20" s="257">
        <v>-3288</v>
      </c>
      <c r="Q20" s="258">
        <f t="shared" si="0"/>
        <v>5.414486011500852E-3</v>
      </c>
      <c r="R20" s="257">
        <f t="shared" si="1"/>
        <v>419</v>
      </c>
      <c r="S20" s="258">
        <f t="shared" si="2"/>
        <v>2.3507788802632268E-2</v>
      </c>
      <c r="T20" s="257">
        <f t="shared" si="3"/>
        <v>1829</v>
      </c>
      <c r="U20" s="258">
        <f t="shared" si="4"/>
        <v>5.3821908002963603E-2</v>
      </c>
      <c r="V20" s="257">
        <f t="shared" si="5"/>
        <v>4286</v>
      </c>
      <c r="W20" s="258">
        <v>1.3742325402916311E-2</v>
      </c>
      <c r="X20" s="257">
        <v>1146</v>
      </c>
      <c r="Z20" s="224"/>
    </row>
    <row r="21" spans="2:28" x14ac:dyDescent="0.25">
      <c r="B21" s="303" t="s">
        <v>42</v>
      </c>
      <c r="C21" s="219"/>
      <c r="D21" s="253">
        <v>215222</v>
      </c>
      <c r="E21" s="254">
        <v>228990</v>
      </c>
      <c r="F21" s="254">
        <v>223671</v>
      </c>
      <c r="G21" s="254">
        <v>216089</v>
      </c>
      <c r="H21" s="254">
        <v>224953</v>
      </c>
      <c r="I21" s="254">
        <v>237216</v>
      </c>
      <c r="J21" s="257">
        <v>253523</v>
      </c>
      <c r="L21" s="222"/>
      <c r="M21" s="256">
        <v>6.397115536515785E-2</v>
      </c>
      <c r="N21" s="257">
        <v>13768</v>
      </c>
      <c r="O21" s="258">
        <v>-2.3228088562819327E-2</v>
      </c>
      <c r="P21" s="257">
        <v>-5319</v>
      </c>
      <c r="Q21" s="258">
        <f t="shared" si="0"/>
        <v>-3.3898001976116698E-2</v>
      </c>
      <c r="R21" s="257">
        <f t="shared" si="1"/>
        <v>-7582</v>
      </c>
      <c r="S21" s="258">
        <f t="shared" si="2"/>
        <v>4.1020135222061382E-2</v>
      </c>
      <c r="T21" s="257">
        <f t="shared" si="3"/>
        <v>8864</v>
      </c>
      <c r="U21" s="258">
        <f t="shared" si="4"/>
        <v>5.4513609509541983E-2</v>
      </c>
      <c r="V21" s="257">
        <f t="shared" si="5"/>
        <v>12263</v>
      </c>
      <c r="W21" s="258">
        <v>6.8121877027562228E-2</v>
      </c>
      <c r="X21" s="257">
        <v>16169</v>
      </c>
      <c r="Z21" s="224"/>
    </row>
    <row r="22" spans="2:28" x14ac:dyDescent="0.25">
      <c r="B22" s="303" t="s">
        <v>43</v>
      </c>
      <c r="C22" s="219"/>
      <c r="D22" s="253">
        <v>44249</v>
      </c>
      <c r="E22" s="254">
        <v>53719</v>
      </c>
      <c r="F22" s="254">
        <v>52094</v>
      </c>
      <c r="G22" s="254">
        <v>54205</v>
      </c>
      <c r="H22" s="254">
        <v>55440</v>
      </c>
      <c r="I22" s="254">
        <v>62760</v>
      </c>
      <c r="J22" s="257">
        <v>66558</v>
      </c>
      <c r="L22" s="222"/>
      <c r="M22" s="256">
        <v>0.21401613595787472</v>
      </c>
      <c r="N22" s="257">
        <v>9470</v>
      </c>
      <c r="O22" s="258">
        <v>-3.0250004653846863E-2</v>
      </c>
      <c r="P22" s="257">
        <v>-1625</v>
      </c>
      <c r="Q22" s="258">
        <f t="shared" si="0"/>
        <v>4.0522900909893744E-2</v>
      </c>
      <c r="R22" s="257">
        <f t="shared" si="1"/>
        <v>2111</v>
      </c>
      <c r="S22" s="258">
        <f t="shared" si="2"/>
        <v>2.2783876026196914E-2</v>
      </c>
      <c r="T22" s="257">
        <f t="shared" si="3"/>
        <v>1235</v>
      </c>
      <c r="U22" s="258">
        <f t="shared" si="4"/>
        <v>0.13203463203463195</v>
      </c>
      <c r="V22" s="257">
        <f t="shared" si="5"/>
        <v>7320</v>
      </c>
      <c r="W22" s="258">
        <v>8.0890592266593009E-2</v>
      </c>
      <c r="X22" s="257">
        <v>4981</v>
      </c>
      <c r="Z22" s="224"/>
    </row>
    <row r="23" spans="2:28" x14ac:dyDescent="0.25">
      <c r="B23" s="303" t="s">
        <v>44</v>
      </c>
      <c r="C23" s="219"/>
      <c r="D23" s="253">
        <v>20012</v>
      </c>
      <c r="E23" s="254">
        <v>20052</v>
      </c>
      <c r="F23" s="254">
        <v>19700</v>
      </c>
      <c r="G23" s="254">
        <v>20426</v>
      </c>
      <c r="H23" s="254">
        <v>21291</v>
      </c>
      <c r="I23" s="254">
        <v>22108</v>
      </c>
      <c r="J23" s="257">
        <v>21482</v>
      </c>
      <c r="K23" s="304"/>
      <c r="L23" s="219"/>
      <c r="M23" s="256">
        <v>1.9988007195681501E-3</v>
      </c>
      <c r="N23" s="257">
        <v>40</v>
      </c>
      <c r="O23" s="258">
        <v>-1.7554358667464576E-2</v>
      </c>
      <c r="P23" s="257">
        <v>-352</v>
      </c>
      <c r="Q23" s="258">
        <f t="shared" si="0"/>
        <v>3.6852791878172697E-2</v>
      </c>
      <c r="R23" s="257">
        <f t="shared" si="1"/>
        <v>726</v>
      </c>
      <c r="S23" s="258">
        <f t="shared" si="2"/>
        <v>4.2347987858611491E-2</v>
      </c>
      <c r="T23" s="257">
        <f t="shared" si="3"/>
        <v>865</v>
      </c>
      <c r="U23" s="258">
        <f t="shared" si="4"/>
        <v>3.8373021464468637E-2</v>
      </c>
      <c r="V23" s="257">
        <f t="shared" si="5"/>
        <v>817</v>
      </c>
      <c r="W23" s="258">
        <v>-2.2612493744028406E-2</v>
      </c>
      <c r="X23" s="257">
        <v>-497</v>
      </c>
      <c r="Z23" s="224"/>
    </row>
    <row r="24" spans="2:28" x14ac:dyDescent="0.25">
      <c r="B24" s="303" t="s">
        <v>45</v>
      </c>
      <c r="C24" s="219"/>
      <c r="D24" s="253">
        <v>102813</v>
      </c>
      <c r="E24" s="254">
        <v>106366</v>
      </c>
      <c r="F24" s="254">
        <v>105906</v>
      </c>
      <c r="G24" s="254">
        <v>107110</v>
      </c>
      <c r="H24" s="254">
        <v>108983</v>
      </c>
      <c r="I24" s="254">
        <v>114252</v>
      </c>
      <c r="J24" s="257">
        <v>116519</v>
      </c>
      <c r="K24" s="304"/>
      <c r="L24" s="219"/>
      <c r="M24" s="256">
        <v>3.455788664857562E-2</v>
      </c>
      <c r="N24" s="257">
        <v>3553</v>
      </c>
      <c r="O24" s="258">
        <v>-4.3246902205591464E-3</v>
      </c>
      <c r="P24" s="257">
        <v>-460</v>
      </c>
      <c r="Q24" s="258">
        <f t="shared" si="0"/>
        <v>1.1368572130002086E-2</v>
      </c>
      <c r="R24" s="257">
        <f t="shared" si="1"/>
        <v>1204</v>
      </c>
      <c r="S24" s="258">
        <f t="shared" si="2"/>
        <v>1.7486695920082118E-2</v>
      </c>
      <c r="T24" s="257">
        <f t="shared" si="3"/>
        <v>1873</v>
      </c>
      <c r="U24" s="258">
        <f t="shared" si="4"/>
        <v>4.8346989897506853E-2</v>
      </c>
      <c r="V24" s="257">
        <f t="shared" si="5"/>
        <v>5269</v>
      </c>
      <c r="W24" s="258">
        <v>3.4262686514171081E-2</v>
      </c>
      <c r="X24" s="257">
        <v>3860</v>
      </c>
      <c r="Z24" s="224"/>
    </row>
    <row r="25" spans="2:28" x14ac:dyDescent="0.25">
      <c r="B25" s="303" t="s">
        <v>46</v>
      </c>
      <c r="C25" s="219"/>
      <c r="D25" s="253">
        <v>15257</v>
      </c>
      <c r="E25" s="254">
        <v>15375</v>
      </c>
      <c r="F25" s="254">
        <v>14687</v>
      </c>
      <c r="G25" s="254">
        <v>15454</v>
      </c>
      <c r="H25" s="254">
        <v>14358</v>
      </c>
      <c r="I25" s="254">
        <v>14631</v>
      </c>
      <c r="J25" s="257">
        <v>14863</v>
      </c>
      <c r="L25" s="222"/>
      <c r="M25" s="256">
        <v>7.7341548141836025E-3</v>
      </c>
      <c r="N25" s="257">
        <v>118</v>
      </c>
      <c r="O25" s="258">
        <v>-4.4747967479674799E-2</v>
      </c>
      <c r="P25" s="257">
        <v>-688</v>
      </c>
      <c r="Q25" s="258">
        <f t="shared" si="0"/>
        <v>5.2223054401852043E-2</v>
      </c>
      <c r="R25" s="257">
        <f t="shared" si="1"/>
        <v>767</v>
      </c>
      <c r="S25" s="258">
        <f t="shared" si="2"/>
        <v>-7.0920150122945502E-2</v>
      </c>
      <c r="T25" s="257">
        <f t="shared" si="3"/>
        <v>-1096</v>
      </c>
      <c r="U25" s="258">
        <f t="shared" si="4"/>
        <v>1.901379022147931E-2</v>
      </c>
      <c r="V25" s="257">
        <f t="shared" si="5"/>
        <v>273</v>
      </c>
      <c r="W25" s="258">
        <v>1.9480074079154974E-2</v>
      </c>
      <c r="X25" s="257">
        <v>284</v>
      </c>
      <c r="Z25" s="224"/>
    </row>
    <row r="26" spans="2:28" x14ac:dyDescent="0.25">
      <c r="B26" s="305" t="s">
        <v>1</v>
      </c>
      <c r="C26" s="219"/>
      <c r="D26" s="260">
        <v>4359</v>
      </c>
      <c r="E26" s="261">
        <v>4461</v>
      </c>
      <c r="F26" s="261">
        <v>4491</v>
      </c>
      <c r="G26" s="261">
        <v>4622</v>
      </c>
      <c r="H26" s="261">
        <v>4953</v>
      </c>
      <c r="I26" s="261">
        <v>5237</v>
      </c>
      <c r="J26" s="265">
        <v>5557</v>
      </c>
      <c r="L26" s="222"/>
      <c r="M26" s="264">
        <v>2.33998623537508E-2</v>
      </c>
      <c r="N26" s="265">
        <v>102</v>
      </c>
      <c r="O26" s="266">
        <v>6.7249495628782796E-3</v>
      </c>
      <c r="P26" s="265">
        <v>30</v>
      </c>
      <c r="Q26" s="266">
        <f t="shared" si="0"/>
        <v>2.9169450011133469E-2</v>
      </c>
      <c r="R26" s="265">
        <f t="shared" si="1"/>
        <v>131</v>
      </c>
      <c r="S26" s="266">
        <f>H26/G26-1</f>
        <v>7.1614019904803206E-2</v>
      </c>
      <c r="T26" s="265">
        <f t="shared" si="3"/>
        <v>331</v>
      </c>
      <c r="U26" s="266">
        <f t="shared" si="4"/>
        <v>5.7338986472844633E-2</v>
      </c>
      <c r="V26" s="265">
        <f t="shared" si="5"/>
        <v>284</v>
      </c>
      <c r="W26" s="266">
        <v>7.4854932301740895E-2</v>
      </c>
      <c r="X26" s="265">
        <v>387</v>
      </c>
      <c r="Z26" s="224"/>
      <c r="AA26" s="224"/>
      <c r="AB26" s="286"/>
    </row>
    <row r="27" spans="2:28" x14ac:dyDescent="0.25">
      <c r="B27" s="235" t="s">
        <v>0</v>
      </c>
      <c r="C27" s="219"/>
      <c r="D27" s="1228">
        <f>SUM(D9:D26)</f>
        <v>1767186</v>
      </c>
      <c r="E27" s="306">
        <f>SUM(E9:E26)</f>
        <v>1894744</v>
      </c>
      <c r="F27" s="307">
        <f>SUM(F9:F26)</f>
        <v>1850950</v>
      </c>
      <c r="G27" s="306">
        <v>1892604</v>
      </c>
      <c r="H27" s="307">
        <v>1982018</v>
      </c>
      <c r="I27" s="306">
        <v>2061372</v>
      </c>
      <c r="J27" s="306">
        <f>SUM(J9:J26)</f>
        <v>2133072</v>
      </c>
      <c r="K27" s="308"/>
      <c r="L27" s="222"/>
      <c r="M27" s="240">
        <f>E27/D27-1</f>
        <v>7.2181422894930236E-2</v>
      </c>
      <c r="N27" s="241">
        <f>E27-D27</f>
        <v>127558</v>
      </c>
      <c r="O27" s="242">
        <f>F27/E27-1</f>
        <v>-2.3113412682663204E-2</v>
      </c>
      <c r="P27" s="243">
        <f>F27-E27</f>
        <v>-43794</v>
      </c>
      <c r="Q27" s="242">
        <f t="shared" si="0"/>
        <v>2.250411950619946E-2</v>
      </c>
      <c r="R27" s="237">
        <f t="shared" si="1"/>
        <v>41654</v>
      </c>
      <c r="S27" s="242">
        <f>H27/G27-1</f>
        <v>4.7243903109155383E-2</v>
      </c>
      <c r="T27" s="243">
        <f>H27-G27</f>
        <v>89414</v>
      </c>
      <c r="U27" s="309">
        <f t="shared" si="4"/>
        <v>4.003697241901949E-2</v>
      </c>
      <c r="V27" s="237">
        <f t="shared" si="5"/>
        <v>79354</v>
      </c>
      <c r="W27" s="242">
        <v>2.6554771321347426E-2</v>
      </c>
      <c r="X27" s="243">
        <v>55178</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K9</xm:sqref>
            </x14:sparkline>
            <x14:sparkline>
              <xm:f>EVO_sol!D10:J10</xm:f>
              <xm:sqref>K10</xm:sqref>
            </x14:sparkline>
            <x14:sparkline>
              <xm:f>EVO_sol!D11:J11</xm:f>
              <xm:sqref>K11</xm:sqref>
            </x14:sparkline>
            <x14:sparkline>
              <xm:f>EVO_sol!D12:J12</xm:f>
              <xm:sqref>K12</xm:sqref>
            </x14:sparkline>
            <x14:sparkline>
              <xm:f>EVO_sol!D13:J13</xm:f>
              <xm:sqref>K13</xm:sqref>
            </x14:sparkline>
            <x14:sparkline>
              <xm:f>EVO_sol!D14:J14</xm:f>
              <xm:sqref>K14</xm:sqref>
            </x14:sparkline>
            <x14:sparkline>
              <xm:f>EVO_sol!D15:J15</xm:f>
              <xm:sqref>K15</xm:sqref>
            </x14:sparkline>
            <x14:sparkline>
              <xm:f>EVO_sol!D16:J16</xm:f>
              <xm:sqref>K16</xm:sqref>
            </x14:sparkline>
            <x14:sparkline>
              <xm:f>EVO_sol!D17:J17</xm:f>
              <xm:sqref>K17</xm:sqref>
            </x14:sparkline>
            <x14:sparkline>
              <xm:f>EVO_sol!D18:J18</xm:f>
              <xm:sqref>K18</xm:sqref>
            </x14:sparkline>
            <x14:sparkline>
              <xm:f>EVO_sol!D19:J19</xm:f>
              <xm:sqref>K19</xm:sqref>
            </x14:sparkline>
            <x14:sparkline>
              <xm:f>EVO_sol!D20:J20</xm:f>
              <xm:sqref>K20</xm:sqref>
            </x14:sparkline>
            <x14:sparkline>
              <xm:f>EVO_sol!D21:J21</xm:f>
              <xm:sqref>K21</xm:sqref>
            </x14:sparkline>
            <x14:sparkline>
              <xm:f>EVO_sol!D22:J22</xm:f>
              <xm:sqref>K22</xm:sqref>
            </x14:sparkline>
            <x14:sparkline>
              <xm:f>EVO_sol!D23:J23</xm:f>
              <xm:sqref>K23</xm:sqref>
            </x14:sparkline>
            <x14:sparkline>
              <xm:f>EVO_sol!D24:J24</xm:f>
              <xm:sqref>K24</xm:sqref>
            </x14:sparkline>
            <x14:sparkline>
              <xm:f>EVO_sol!D25:J25</xm:f>
              <xm:sqref>K25</xm:sqref>
            </x14:sparkline>
            <x14:sparkline>
              <xm:f>EVO_sol!D26:J26</xm:f>
              <xm:sqref>K26</xm:sqref>
            </x14:sparkline>
            <x14:sparkline>
              <xm:f>EVO_sol!D27:J27</xm:f>
              <xm:sqref>K27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8" zoomScale="84" zoomScaleNormal="84" workbookViewId="0">
      <selection activeCell="AE33" sqref="AE33"/>
    </sheetView>
  </sheetViews>
  <sheetFormatPr baseColWidth="10" defaultColWidth="11.42578125" defaultRowHeight="15.75" x14ac:dyDescent="0.2"/>
  <cols>
    <col min="1" max="1" width="1.140625" style="339" customWidth="1"/>
    <col min="2" max="2" width="28.7109375" style="339" customWidth="1"/>
    <col min="3" max="3" width="0.5703125" style="339" customWidth="1"/>
    <col min="4" max="4" width="11.85546875" style="339" customWidth="1"/>
    <col min="5" max="5" width="7.7109375" style="339" customWidth="1"/>
    <col min="6" max="6" width="0.42578125" style="339" customWidth="1"/>
    <col min="7" max="7" width="12.42578125" style="339" customWidth="1"/>
    <col min="8" max="8" width="6.28515625" style="339" customWidth="1"/>
    <col min="9" max="9" width="0.42578125" style="339" customWidth="1"/>
    <col min="10" max="10" width="10.85546875" style="339" customWidth="1"/>
    <col min="11" max="11" width="6.28515625" style="339" customWidth="1"/>
    <col min="12" max="12" width="0.42578125" style="339" customWidth="1"/>
    <col min="13" max="13" width="11.85546875" style="339" customWidth="1"/>
    <col min="14" max="14" width="6.28515625" style="339" customWidth="1"/>
    <col min="15" max="15" width="0.7109375" style="442" customWidth="1"/>
    <col min="16" max="16" width="10.140625" style="339" bestFit="1" customWidth="1"/>
    <col min="17" max="17" width="8.5703125" style="339" customWidth="1"/>
    <col min="18" max="18" width="0.42578125" style="339" customWidth="1"/>
    <col min="19" max="19" width="8.42578125" style="339" bestFit="1" customWidth="1"/>
    <col min="20" max="20" width="7.85546875" style="339" bestFit="1" customWidth="1"/>
    <col min="21" max="21" width="0.42578125" style="339" customWidth="1"/>
    <col min="22" max="22" width="8.42578125" style="339" bestFit="1" customWidth="1"/>
    <col min="23" max="23" width="7.7109375" style="339" bestFit="1" customWidth="1"/>
    <col min="24" max="24" width="0.42578125" style="339" customWidth="1"/>
    <col min="25" max="25" width="8.42578125" style="339" bestFit="1" customWidth="1"/>
    <col min="26" max="26" width="7.7109375" style="337" bestFit="1" customWidth="1"/>
    <col min="27" max="27" width="11.42578125" style="337"/>
    <col min="28" max="30" width="2.42578125" style="337" bestFit="1" customWidth="1"/>
    <col min="31" max="31" width="13" style="337" bestFit="1" customWidth="1"/>
    <col min="32" max="32" width="3.42578125" style="337" bestFit="1" customWidth="1"/>
    <col min="33" max="33" width="3.85546875" style="337" customWidth="1"/>
    <col min="34" max="36" width="2.42578125" style="337" bestFit="1" customWidth="1"/>
    <col min="37" max="37" width="8.42578125" style="337" bestFit="1" customWidth="1"/>
    <col min="38" max="38" width="3.42578125" style="337" bestFit="1" customWidth="1"/>
    <col min="39" max="39" width="3.5703125" style="337" customWidth="1"/>
    <col min="40" max="42" width="2.42578125" style="337" bestFit="1" customWidth="1"/>
    <col min="43" max="43" width="8.42578125" style="337" bestFit="1" customWidth="1"/>
    <col min="44" max="44" width="4.140625" style="337" bestFit="1" customWidth="1"/>
    <col min="45" max="45" width="3.28515625" style="337" customWidth="1"/>
    <col min="46" max="46" width="4.28515625" style="337" bestFit="1" customWidth="1"/>
    <col min="47" max="47" width="2.42578125" style="337" bestFit="1" customWidth="1"/>
    <col min="48" max="48" width="4.28515625" style="337" bestFit="1" customWidth="1"/>
    <col min="49" max="49" width="8.42578125" style="337" bestFit="1" customWidth="1"/>
    <col min="50" max="50" width="4.28515625" style="337" bestFit="1" customWidth="1"/>
    <col min="51" max="16384" width="11.42578125" style="339"/>
  </cols>
  <sheetData>
    <row r="1" spans="1:50" s="310" customFormat="1" ht="15" customHeight="1" x14ac:dyDescent="0.2">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2">
      <c r="B2" s="1554"/>
      <c r="C2" s="1554"/>
      <c r="D2" s="1554"/>
      <c r="E2" s="1554"/>
      <c r="F2" s="1554"/>
      <c r="G2" s="1554"/>
      <c r="H2" s="1554"/>
      <c r="I2" s="1554"/>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
      <c r="B3" s="1555"/>
      <c r="C3" s="1555"/>
      <c r="D3" s="1555"/>
      <c r="E3" s="1555"/>
      <c r="F3" s="1555"/>
      <c r="G3" s="1555"/>
      <c r="H3" s="1555"/>
      <c r="I3" s="1555"/>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
      <c r="A4" s="1476" t="s">
        <v>426</v>
      </c>
      <c r="B4" s="1476"/>
      <c r="C4" s="1476"/>
      <c r="D4" s="1476"/>
      <c r="E4" s="1476"/>
      <c r="F4" s="1476"/>
      <c r="G4" s="1476"/>
      <c r="H4" s="1476"/>
      <c r="I4" s="1476"/>
      <c r="J4" s="1476"/>
      <c r="K4" s="1476"/>
      <c r="L4" s="1476"/>
      <c r="M4" s="1476"/>
      <c r="N4" s="1476"/>
      <c r="O4" s="1476"/>
      <c r="P4" s="1476"/>
      <c r="Q4" s="1476"/>
      <c r="R4" s="1476"/>
      <c r="S4" s="1476"/>
      <c r="T4" s="1476"/>
      <c r="U4" s="1476"/>
      <c r="V4" s="1476"/>
      <c r="W4" s="1476"/>
      <c r="X4" s="1476"/>
      <c r="Y4" s="1476"/>
      <c r="Z4" s="1476"/>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1418"/>
      <c r="V5" s="1418"/>
      <c r="W5" s="1418"/>
      <c r="X5" s="1418"/>
      <c r="Y5" s="1418"/>
      <c r="Z5" s="1418"/>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
    <row r="7" spans="1:50" s="513" customFormat="1" ht="12.75" customHeight="1" x14ac:dyDescent="0.2">
      <c r="A7" s="512"/>
      <c r="B7" s="1556" t="s">
        <v>12</v>
      </c>
      <c r="D7" s="1557" t="s">
        <v>478</v>
      </c>
      <c r="E7" s="1557"/>
      <c r="G7" s="1557"/>
      <c r="H7" s="1557"/>
      <c r="J7" s="1557"/>
      <c r="K7" s="1557"/>
      <c r="M7" s="1557"/>
      <c r="N7" s="1557"/>
      <c r="P7" s="1557" t="s">
        <v>179</v>
      </c>
      <c r="Q7" s="1557"/>
      <c r="S7" s="1557"/>
      <c r="T7" s="1557"/>
      <c r="V7" s="1557"/>
      <c r="W7" s="1557"/>
      <c r="Y7" s="1557"/>
      <c r="Z7" s="1557"/>
      <c r="AA7" s="512"/>
      <c r="AB7" s="512"/>
      <c r="AI7" s="514"/>
    </row>
    <row r="8" spans="1:50" s="513" customFormat="1" ht="37.5" customHeight="1" x14ac:dyDescent="0.2">
      <c r="A8" s="512"/>
      <c r="B8" s="1556"/>
      <c r="D8" s="1557"/>
      <c r="E8" s="1557"/>
      <c r="G8" s="1557" t="s">
        <v>169</v>
      </c>
      <c r="H8" s="1557"/>
      <c r="J8" s="1557" t="s">
        <v>175</v>
      </c>
      <c r="K8" s="1557"/>
      <c r="M8" s="1557" t="s">
        <v>170</v>
      </c>
      <c r="N8" s="1557"/>
      <c r="P8" s="1557"/>
      <c r="Q8" s="1557"/>
      <c r="S8" s="1557" t="s">
        <v>180</v>
      </c>
      <c r="T8" s="1557"/>
      <c r="V8" s="1557" t="s">
        <v>181</v>
      </c>
      <c r="W8" s="1557"/>
      <c r="Y8" s="1557" t="s">
        <v>182</v>
      </c>
      <c r="Z8" s="1557"/>
      <c r="AA8" s="512"/>
      <c r="AB8" s="512"/>
      <c r="AI8" s="514"/>
    </row>
    <row r="9" spans="1:50" s="325" customFormat="1" ht="36.75" customHeight="1" x14ac:dyDescent="0.2">
      <c r="A9" s="889"/>
      <c r="B9" s="1556"/>
      <c r="D9" s="889" t="s">
        <v>9</v>
      </c>
      <c r="E9" s="889" t="s">
        <v>10</v>
      </c>
      <c r="G9" s="889" t="s">
        <v>9</v>
      </c>
      <c r="H9" s="324" t="s">
        <v>10</v>
      </c>
      <c r="J9" s="889" t="s">
        <v>9</v>
      </c>
      <c r="K9" s="324" t="s">
        <v>10</v>
      </c>
      <c r="M9" s="889" t="s">
        <v>9</v>
      </c>
      <c r="N9" s="324" t="s">
        <v>10</v>
      </c>
      <c r="P9" s="889" t="s">
        <v>9</v>
      </c>
      <c r="Q9" s="889" t="s">
        <v>111</v>
      </c>
      <c r="S9" s="889" t="s">
        <v>9</v>
      </c>
      <c r="T9" s="324" t="s">
        <v>111</v>
      </c>
      <c r="V9" s="889" t="s">
        <v>9</v>
      </c>
      <c r="W9" s="324" t="s">
        <v>10</v>
      </c>
      <c r="Y9" s="889"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15">
      <c r="A11" s="348"/>
      <c r="B11" s="526" t="s">
        <v>8</v>
      </c>
      <c r="C11" s="527"/>
      <c r="D11" s="528">
        <f>G11+J11+M11</f>
        <v>8584147</v>
      </c>
      <c r="E11" s="529">
        <f t="shared" ref="E11:E28" si="0">D11*100/$D$30</f>
        <v>17.851892595752791</v>
      </c>
      <c r="F11" s="527"/>
      <c r="G11" s="530">
        <f>'20pobl'!J12</f>
        <v>7016107</v>
      </c>
      <c r="H11" s="531">
        <f>G11*100/$G$30</f>
        <v>18.27226113308949</v>
      </c>
      <c r="I11" s="527"/>
      <c r="J11" s="530">
        <f>'20pobl'!Q12</f>
        <v>1145951</v>
      </c>
      <c r="K11" s="531">
        <f>J11*100/$J$30</f>
        <v>16.812853785592029</v>
      </c>
      <c r="L11" s="527"/>
      <c r="M11" s="530">
        <f>'20pobl'!X12</f>
        <v>422089</v>
      </c>
      <c r="N11" s="531">
        <f t="shared" ref="N11:N28" si="1">M11*100/$M$30</f>
        <v>14.697439354507576</v>
      </c>
      <c r="O11" s="527"/>
      <c r="P11" s="532">
        <f>S11+V11+Y11</f>
        <v>287571</v>
      </c>
      <c r="Q11" s="533">
        <f>P11*100/D11</f>
        <v>3.350024178290516</v>
      </c>
      <c r="R11" s="527"/>
      <c r="S11" s="530">
        <f>'44apbpcasaad'!G12</f>
        <v>87951</v>
      </c>
      <c r="T11" s="534">
        <f>S11*100/G11</f>
        <v>1.2535584192202314</v>
      </c>
      <c r="U11" s="527"/>
      <c r="V11" s="530">
        <f>'44apbpcasaad'!J12</f>
        <v>58923</v>
      </c>
      <c r="W11" s="534">
        <f>V11*100/J11</f>
        <v>5.1418428885702792</v>
      </c>
      <c r="X11" s="527"/>
      <c r="Y11" s="530">
        <f>'44apbpcasaad'!M12</f>
        <v>140697</v>
      </c>
      <c r="Z11" s="520">
        <f>Y11*100/M11</f>
        <v>33.333491277905843</v>
      </c>
      <c r="AA11" s="521"/>
      <c r="AB11" s="522">
        <f t="shared" ref="AB11:AB28" si="2">_xlfn.RANK.EQ(Q11,Q$11:Q$30,0)</f>
        <v>4</v>
      </c>
      <c r="AC11" s="522">
        <v>1</v>
      </c>
      <c r="AD11" s="522">
        <f>MATCH(AC11,AB$11:AB$30,0)</f>
        <v>7</v>
      </c>
      <c r="AE11" s="523" t="str">
        <f t="shared" ref="AE11:AE29" si="3">INDEX(B$11:B$30,AD11,1)</f>
        <v>Castilla y León</v>
      </c>
      <c r="AF11" s="524">
        <f t="shared" ref="AF11:AF29" si="4">INDEX(Q$11:Q$30,AD11,1)</f>
        <v>5.2507380323807116</v>
      </c>
      <c r="AG11" s="396"/>
      <c r="AH11" s="522">
        <f>_xlfn.RANK.EQ(T11,T$11:T$30,0)</f>
        <v>3</v>
      </c>
      <c r="AI11" s="522">
        <v>1</v>
      </c>
      <c r="AJ11" s="522">
        <f>MATCH(AI11,AH$11:AH$30,0)</f>
        <v>7</v>
      </c>
      <c r="AK11" s="523" t="str">
        <f>INDEX(B$11:B$30,AJ11,1)</f>
        <v>Castilla y León</v>
      </c>
      <c r="AL11" s="524">
        <f>INDEX(T$11:T$30,AJ11,1)</f>
        <v>1.4831957922293413</v>
      </c>
      <c r="AM11" s="396"/>
      <c r="AN11" s="522">
        <f>_xlfn.RANK.EQ(W11,W$11:W$30,0)</f>
        <v>2</v>
      </c>
      <c r="AO11" s="522">
        <v>1</v>
      </c>
      <c r="AP11" s="522">
        <f>MATCH(AO11,AN$11:AN$30,0)</f>
        <v>7</v>
      </c>
      <c r="AQ11" s="523" t="str">
        <f>INDEX(B$11:B$30,AP11,1)</f>
        <v>Castilla y León</v>
      </c>
      <c r="AR11" s="524">
        <f>INDEX(W$11:W$30,AP11,1)</f>
        <v>5.2008382055440485</v>
      </c>
      <c r="AS11" s="396"/>
      <c r="AT11" s="522">
        <f>_xlfn.RANK.EQ(Z11,Z$11:Z$30,0)</f>
        <v>3</v>
      </c>
      <c r="AU11" s="522">
        <v>1</v>
      </c>
      <c r="AV11" s="522">
        <f>MATCH(AU11,AT$11:AT$30,0)</f>
        <v>7</v>
      </c>
      <c r="AW11" s="523" t="str">
        <f>INDEX(B$11:B$30,AV11,1)</f>
        <v>Castilla y León</v>
      </c>
      <c r="AX11" s="524">
        <f>INDEX(Z$11:Z$30,AV11,1)</f>
        <v>35.718392787322614</v>
      </c>
    </row>
    <row r="12" spans="1:50" s="329" customFormat="1" ht="18" customHeight="1" x14ac:dyDescent="0.15">
      <c r="A12" s="348"/>
      <c r="B12" s="526" t="s">
        <v>7</v>
      </c>
      <c r="C12" s="527"/>
      <c r="D12" s="528">
        <f t="shared" ref="D12:D28" si="5">G12+J12+M12</f>
        <v>1341289</v>
      </c>
      <c r="E12" s="529">
        <f t="shared" si="0"/>
        <v>2.7893915572350596</v>
      </c>
      <c r="F12" s="527"/>
      <c r="G12" s="530">
        <f>'20pobl'!J13</f>
        <v>1044239</v>
      </c>
      <c r="H12" s="531">
        <f t="shared" ref="H12:H28" si="6">G12*100/$G$30</f>
        <v>2.7195434296193368</v>
      </c>
      <c r="I12" s="527"/>
      <c r="J12" s="530">
        <f>'20pobl'!Q13</f>
        <v>200993</v>
      </c>
      <c r="K12" s="531">
        <f t="shared" ref="K12:K28" si="7">J12*100/$J$30</f>
        <v>2.9488747083666742</v>
      </c>
      <c r="L12" s="527"/>
      <c r="M12" s="530">
        <f>'20pobl'!X13</f>
        <v>96057</v>
      </c>
      <c r="N12" s="531">
        <f t="shared" si="1"/>
        <v>3.3447730977967542</v>
      </c>
      <c r="O12" s="527"/>
      <c r="P12" s="532">
        <f t="shared" ref="P12:P28" si="8">S12+V12+Y12</f>
        <v>43736</v>
      </c>
      <c r="Q12" s="533">
        <f t="shared" ref="Q12:Q28" si="9">P12*100/D12</f>
        <v>3.260743956000534</v>
      </c>
      <c r="R12" s="527"/>
      <c r="S12" s="530">
        <f>'44apbpcasaad'!G13</f>
        <v>8705</v>
      </c>
      <c r="T12" s="534">
        <f t="shared" ref="T12:T28" si="10">S12*100/G12</f>
        <v>0.83362142191586408</v>
      </c>
      <c r="U12" s="527"/>
      <c r="V12" s="530">
        <f>'44apbpcasaad'!J13</f>
        <v>8026</v>
      </c>
      <c r="W12" s="534">
        <f t="shared" ref="W12:W28" si="11">V12*100/J12</f>
        <v>3.9931738916280666</v>
      </c>
      <c r="X12" s="527"/>
      <c r="Y12" s="530">
        <f>'44apbpcasaad'!M13</f>
        <v>27005</v>
      </c>
      <c r="Z12" s="520">
        <f t="shared" ref="Z12:Z28" si="12">Y12*100/M12</f>
        <v>28.113515933247967</v>
      </c>
      <c r="AA12" s="521"/>
      <c r="AB12" s="522">
        <f t="shared" si="2"/>
        <v>5</v>
      </c>
      <c r="AC12" s="522">
        <v>2</v>
      </c>
      <c r="AD12" s="522">
        <f t="shared" ref="AD12:AD28" si="13">MATCH(AC12,AB$11:AB$30,0)</f>
        <v>8</v>
      </c>
      <c r="AE12" s="523" t="str">
        <f t="shared" si="3"/>
        <v>Castilla - La Mancha</v>
      </c>
      <c r="AF12" s="524">
        <f t="shared" si="4"/>
        <v>3.5939015952316749</v>
      </c>
      <c r="AG12" s="396"/>
      <c r="AH12" s="522">
        <f t="shared" ref="AH12:AH30" si="14">_xlfn.RANK.EQ(T12,T$11:T$30,0)</f>
        <v>17</v>
      </c>
      <c r="AI12" s="522">
        <v>2</v>
      </c>
      <c r="AJ12" s="522">
        <f t="shared" ref="AJ12:AJ28" si="15">MATCH(AI12,AH$11:AH$30,0)</f>
        <v>18</v>
      </c>
      <c r="AK12" s="523" t="str">
        <f t="shared" ref="AK12:AK29" si="16">INDEX(B$11:B$30,AJ12,1)</f>
        <v>Ceuta y Melilla</v>
      </c>
      <c r="AL12" s="524">
        <f t="shared" ref="AL12:AL29" si="17">INDEX(T$11:T$30,AJ12,1)</f>
        <v>1.372187185258789</v>
      </c>
      <c r="AM12" s="396"/>
      <c r="AN12" s="522">
        <f t="shared" ref="AN12:AN30" si="18">_xlfn.RANK.EQ(W12,W$11:W$30,0)</f>
        <v>10</v>
      </c>
      <c r="AO12" s="522">
        <v>2</v>
      </c>
      <c r="AP12" s="522">
        <f t="shared" ref="AP12:AP28" si="19">MATCH(AO12,AN$11:AN$30,0)</f>
        <v>1</v>
      </c>
      <c r="AQ12" s="523" t="str">
        <f t="shared" ref="AQ12:AQ29" si="20">INDEX(B$11:B$30,AP12,1)</f>
        <v>Andalucía</v>
      </c>
      <c r="AR12" s="524">
        <f t="shared" ref="AR12:AR28" si="21">INDEX(W$11:W$30,AP12,1)</f>
        <v>5.1418428885702792</v>
      </c>
      <c r="AS12" s="396"/>
      <c r="AT12" s="522">
        <f t="shared" ref="AT12:AT30" si="22">_xlfn.RANK.EQ(Z12,Z$11:Z$30,0)</f>
        <v>7</v>
      </c>
      <c r="AU12" s="522">
        <v>2</v>
      </c>
      <c r="AV12" s="522">
        <f t="shared" ref="AV12:AV28" si="23">MATCH(AU12,AT$11:AT$30,0)</f>
        <v>8</v>
      </c>
      <c r="AW12" s="523" t="str">
        <f t="shared" ref="AW12:AW29" si="24">INDEX(B$11:B$30,AV12,1)</f>
        <v>Castilla - La Mancha</v>
      </c>
      <c r="AX12" s="524">
        <f t="shared" ref="AX12:AX29" si="25">INDEX(Z$11:Z$30,AV12,1)</f>
        <v>34.070958582049677</v>
      </c>
    </row>
    <row r="13" spans="1:50" s="329" customFormat="1" ht="18" customHeight="1" x14ac:dyDescent="0.15">
      <c r="A13" s="348"/>
      <c r="B13" s="526" t="s">
        <v>37</v>
      </c>
      <c r="C13" s="527"/>
      <c r="D13" s="528">
        <f t="shared" si="5"/>
        <v>1006060</v>
      </c>
      <c r="E13" s="529">
        <f t="shared" si="0"/>
        <v>2.0922375938905815</v>
      </c>
      <c r="F13" s="527"/>
      <c r="G13" s="530">
        <f>'20pobl'!J14</f>
        <v>728875</v>
      </c>
      <c r="H13" s="531">
        <f t="shared" si="6"/>
        <v>1.8982313601232994</v>
      </c>
      <c r="I13" s="527"/>
      <c r="J13" s="530">
        <f>'20pobl'!Q14</f>
        <v>193292</v>
      </c>
      <c r="K13" s="531">
        <f t="shared" si="7"/>
        <v>2.8358892604698234</v>
      </c>
      <c r="L13" s="527"/>
      <c r="M13" s="530">
        <f>'20pobl'!X14</f>
        <v>83893</v>
      </c>
      <c r="N13" s="531">
        <f t="shared" si="1"/>
        <v>2.9212139614339727</v>
      </c>
      <c r="O13" s="527"/>
      <c r="P13" s="532">
        <f t="shared" si="8"/>
        <v>31553</v>
      </c>
      <c r="Q13" s="533">
        <f t="shared" si="9"/>
        <v>3.1362940580084686</v>
      </c>
      <c r="R13" s="527"/>
      <c r="S13" s="530">
        <f>'44apbpcasaad'!G14</f>
        <v>7700</v>
      </c>
      <c r="T13" s="534">
        <f t="shared" si="10"/>
        <v>1.056422569027611</v>
      </c>
      <c r="U13" s="527"/>
      <c r="V13" s="530">
        <f>'44apbpcasaad'!J14</f>
        <v>6464</v>
      </c>
      <c r="W13" s="534">
        <f t="shared" si="11"/>
        <v>3.3441632348984958</v>
      </c>
      <c r="X13" s="527"/>
      <c r="Y13" s="530">
        <f>'44apbpcasaad'!M14</f>
        <v>17389</v>
      </c>
      <c r="Z13" s="520">
        <f t="shared" si="12"/>
        <v>20.72759348217372</v>
      </c>
      <c r="AA13" s="521">
        <f ca="1">_xlfn.SHEETS()</f>
        <v>92</v>
      </c>
      <c r="AB13" s="522">
        <f t="shared" si="2"/>
        <v>7</v>
      </c>
      <c r="AC13" s="522">
        <v>3</v>
      </c>
      <c r="AD13" s="522">
        <f t="shared" si="13"/>
        <v>11</v>
      </c>
      <c r="AE13" s="523" t="str">
        <f t="shared" si="3"/>
        <v>Extremadura</v>
      </c>
      <c r="AF13" s="525">
        <f t="shared" si="4"/>
        <v>3.4607599691171256</v>
      </c>
      <c r="AG13" s="396"/>
      <c r="AH13" s="522">
        <f t="shared" si="14"/>
        <v>7</v>
      </c>
      <c r="AI13" s="522">
        <v>3</v>
      </c>
      <c r="AJ13" s="522">
        <f t="shared" si="15"/>
        <v>1</v>
      </c>
      <c r="AK13" s="523" t="str">
        <f t="shared" si="16"/>
        <v>Andalucía</v>
      </c>
      <c r="AL13" s="524">
        <f t="shared" si="17"/>
        <v>1.2535584192202314</v>
      </c>
      <c r="AM13" s="396"/>
      <c r="AN13" s="522">
        <f t="shared" si="18"/>
        <v>16</v>
      </c>
      <c r="AO13" s="522">
        <v>3</v>
      </c>
      <c r="AP13" s="522">
        <f t="shared" si="19"/>
        <v>8</v>
      </c>
      <c r="AQ13" s="523" t="str">
        <f t="shared" si="20"/>
        <v>Castilla - La Mancha</v>
      </c>
      <c r="AR13" s="524">
        <f t="shared" si="21"/>
        <v>4.8293896061149102</v>
      </c>
      <c r="AS13" s="396"/>
      <c r="AT13" s="522">
        <f t="shared" si="22"/>
        <v>17</v>
      </c>
      <c r="AU13" s="522">
        <v>3</v>
      </c>
      <c r="AV13" s="522">
        <f t="shared" si="23"/>
        <v>1</v>
      </c>
      <c r="AW13" s="523" t="str">
        <f t="shared" si="24"/>
        <v>Andalucía</v>
      </c>
      <c r="AX13" s="524">
        <f t="shared" si="25"/>
        <v>33.333491277905843</v>
      </c>
    </row>
    <row r="14" spans="1:50" s="329" customFormat="1" ht="18" customHeight="1" x14ac:dyDescent="0.15">
      <c r="A14" s="348"/>
      <c r="B14" s="526" t="s">
        <v>38</v>
      </c>
      <c r="C14" s="527"/>
      <c r="D14" s="528">
        <f t="shared" si="5"/>
        <v>1209906</v>
      </c>
      <c r="E14" s="529">
        <f t="shared" si="0"/>
        <v>2.516162871273858</v>
      </c>
      <c r="F14" s="527"/>
      <c r="G14" s="530">
        <f>'20pobl'!J15</f>
        <v>1010320</v>
      </c>
      <c r="H14" s="531">
        <f t="shared" si="6"/>
        <v>2.6312071449285157</v>
      </c>
      <c r="I14" s="527"/>
      <c r="J14" s="530">
        <f>'20pobl'!Q15</f>
        <v>147036</v>
      </c>
      <c r="K14" s="531">
        <f t="shared" si="7"/>
        <v>2.1572429966187991</v>
      </c>
      <c r="L14" s="527"/>
      <c r="M14" s="530">
        <f>'20pobl'!X15</f>
        <v>52550</v>
      </c>
      <c r="N14" s="531">
        <f t="shared" si="1"/>
        <v>1.8298283965689064</v>
      </c>
      <c r="O14" s="527"/>
      <c r="P14" s="532">
        <f t="shared" si="8"/>
        <v>31513</v>
      </c>
      <c r="Q14" s="533">
        <f t="shared" si="9"/>
        <v>2.6045825047565678</v>
      </c>
      <c r="R14" s="527"/>
      <c r="S14" s="530">
        <f>'44apbpcasaad'!G15</f>
        <v>8472</v>
      </c>
      <c r="T14" s="534">
        <f t="shared" si="10"/>
        <v>0.83854620318314987</v>
      </c>
      <c r="U14" s="527"/>
      <c r="V14" s="530">
        <f>'44apbpcasaad'!J15</f>
        <v>6809</v>
      </c>
      <c r="W14" s="534">
        <f t="shared" si="11"/>
        <v>4.6308387061671974</v>
      </c>
      <c r="X14" s="527"/>
      <c r="Y14" s="530">
        <f>'44apbpcasaad'!M15</f>
        <v>16232</v>
      </c>
      <c r="Z14" s="520">
        <f t="shared" si="12"/>
        <v>30.888677450047574</v>
      </c>
      <c r="AA14" s="1326"/>
      <c r="AB14" s="522">
        <f t="shared" si="2"/>
        <v>16</v>
      </c>
      <c r="AC14" s="522">
        <v>4</v>
      </c>
      <c r="AD14" s="522">
        <f t="shared" si="13"/>
        <v>1</v>
      </c>
      <c r="AE14" s="523" t="str">
        <f t="shared" si="3"/>
        <v>Andalucía</v>
      </c>
      <c r="AF14" s="524">
        <f t="shared" si="4"/>
        <v>3.350024178290516</v>
      </c>
      <c r="AG14" s="396"/>
      <c r="AH14" s="522">
        <f t="shared" si="14"/>
        <v>16</v>
      </c>
      <c r="AI14" s="522">
        <v>4</v>
      </c>
      <c r="AJ14" s="522">
        <f t="shared" si="15"/>
        <v>14</v>
      </c>
      <c r="AK14" s="523" t="str">
        <f t="shared" si="16"/>
        <v>Murcia, Región de</v>
      </c>
      <c r="AL14" s="524">
        <f t="shared" si="17"/>
        <v>1.249037971894527</v>
      </c>
      <c r="AM14" s="396"/>
      <c r="AN14" s="522">
        <f t="shared" si="18"/>
        <v>5</v>
      </c>
      <c r="AO14" s="522">
        <v>4</v>
      </c>
      <c r="AP14" s="522">
        <f t="shared" si="19"/>
        <v>14</v>
      </c>
      <c r="AQ14" s="523" t="str">
        <f t="shared" si="20"/>
        <v>Murcia, Región de</v>
      </c>
      <c r="AR14" s="524">
        <f t="shared" si="21"/>
        <v>4.7229412538937394</v>
      </c>
      <c r="AS14" s="396"/>
      <c r="AT14" s="522">
        <f t="shared" si="22"/>
        <v>4</v>
      </c>
      <c r="AU14" s="522">
        <v>4</v>
      </c>
      <c r="AV14" s="522">
        <f t="shared" si="23"/>
        <v>4</v>
      </c>
      <c r="AW14" s="523" t="str">
        <f t="shared" si="24"/>
        <v>Balears, Illes</v>
      </c>
      <c r="AX14" s="524">
        <f t="shared" si="25"/>
        <v>30.888677450047574</v>
      </c>
    </row>
    <row r="15" spans="1:50" s="329" customFormat="1" ht="18" customHeight="1" x14ac:dyDescent="0.15">
      <c r="A15" s="348"/>
      <c r="B15" s="526" t="s">
        <v>6</v>
      </c>
      <c r="C15" s="527"/>
      <c r="D15" s="528">
        <f t="shared" si="5"/>
        <v>2213016</v>
      </c>
      <c r="E15" s="529">
        <f t="shared" si="0"/>
        <v>4.6022655418974603</v>
      </c>
      <c r="F15" s="527"/>
      <c r="G15" s="530">
        <f>'20pobl'!J16</f>
        <v>1826469</v>
      </c>
      <c r="H15" s="531">
        <f t="shared" si="6"/>
        <v>4.7567288411497755</v>
      </c>
      <c r="I15" s="527"/>
      <c r="J15" s="530">
        <f>'20pobl'!Q16</f>
        <v>288173</v>
      </c>
      <c r="K15" s="531">
        <f t="shared" si="7"/>
        <v>4.2279386413166113</v>
      </c>
      <c r="L15" s="527"/>
      <c r="M15" s="530">
        <f>'20pobl'!X16</f>
        <v>98374</v>
      </c>
      <c r="N15" s="531">
        <f t="shared" si="1"/>
        <v>3.4254526866616479</v>
      </c>
      <c r="O15" s="527"/>
      <c r="P15" s="532">
        <f t="shared" si="8"/>
        <v>43406</v>
      </c>
      <c r="Q15" s="533">
        <f t="shared" si="9"/>
        <v>1.9613956699815998</v>
      </c>
      <c r="R15" s="527"/>
      <c r="S15" s="530">
        <f>'44apbpcasaad'!G16</f>
        <v>17238</v>
      </c>
      <c r="T15" s="534">
        <f t="shared" si="10"/>
        <v>0.94378826029897034</v>
      </c>
      <c r="U15" s="527"/>
      <c r="V15" s="530">
        <f>'44apbpcasaad'!J16</f>
        <v>8678</v>
      </c>
      <c r="W15" s="534">
        <f t="shared" si="11"/>
        <v>3.0113855218913637</v>
      </c>
      <c r="X15" s="527"/>
      <c r="Y15" s="530">
        <f>'44apbpcasaad'!M16</f>
        <v>17490</v>
      </c>
      <c r="Z15" s="520">
        <f t="shared" si="12"/>
        <v>17.779087970398681</v>
      </c>
      <c r="AA15" s="521"/>
      <c r="AB15" s="522">
        <f t="shared" si="2"/>
        <v>19</v>
      </c>
      <c r="AC15" s="522">
        <v>5</v>
      </c>
      <c r="AD15" s="522">
        <f t="shared" si="13"/>
        <v>2</v>
      </c>
      <c r="AE15" s="523" t="str">
        <f t="shared" si="3"/>
        <v>Aragón</v>
      </c>
      <c r="AF15" s="524">
        <f t="shared" si="4"/>
        <v>3.260743956000534</v>
      </c>
      <c r="AG15" s="396"/>
      <c r="AH15" s="522">
        <f t="shared" si="14"/>
        <v>13</v>
      </c>
      <c r="AI15" s="522">
        <v>5</v>
      </c>
      <c r="AJ15" s="522">
        <f t="shared" si="15"/>
        <v>11</v>
      </c>
      <c r="AK15" s="523" t="str">
        <f t="shared" si="16"/>
        <v>Extremadura</v>
      </c>
      <c r="AL15" s="524">
        <f t="shared" si="17"/>
        <v>1.0895115401091453</v>
      </c>
      <c r="AM15" s="396"/>
      <c r="AN15" s="522">
        <f t="shared" si="18"/>
        <v>17</v>
      </c>
      <c r="AO15" s="522">
        <v>5</v>
      </c>
      <c r="AP15" s="522">
        <f t="shared" si="19"/>
        <v>4</v>
      </c>
      <c r="AQ15" s="523" t="str">
        <f t="shared" si="20"/>
        <v>Balears, Illes</v>
      </c>
      <c r="AR15" s="524">
        <f t="shared" si="21"/>
        <v>4.6308387061671974</v>
      </c>
      <c r="AS15" s="396"/>
      <c r="AT15" s="522">
        <f t="shared" si="22"/>
        <v>18</v>
      </c>
      <c r="AU15" s="522">
        <v>5</v>
      </c>
      <c r="AV15" s="522">
        <f t="shared" si="23"/>
        <v>10</v>
      </c>
      <c r="AW15" s="523" t="str">
        <f t="shared" si="24"/>
        <v>Comunitat Valenciana</v>
      </c>
      <c r="AX15" s="524">
        <f t="shared" si="25"/>
        <v>28.959001977704631</v>
      </c>
    </row>
    <row r="16" spans="1:50" s="329" customFormat="1" ht="18" customHeight="1" x14ac:dyDescent="0.15">
      <c r="A16" s="348"/>
      <c r="B16" s="526" t="s">
        <v>5</v>
      </c>
      <c r="C16" s="527"/>
      <c r="D16" s="535">
        <f t="shared" si="5"/>
        <v>588387</v>
      </c>
      <c r="E16" s="529">
        <f t="shared" si="0"/>
        <v>1.2236302021315801</v>
      </c>
      <c r="F16" s="527"/>
      <c r="G16" s="536">
        <f>'20pobl'!J17</f>
        <v>450214</v>
      </c>
      <c r="H16" s="531">
        <f t="shared" si="6"/>
        <v>1.1725060313037916</v>
      </c>
      <c r="I16" s="527"/>
      <c r="J16" s="536">
        <f>'20pobl'!Q17</f>
        <v>97495</v>
      </c>
      <c r="K16" s="531">
        <f t="shared" si="7"/>
        <v>1.4304007586941283</v>
      </c>
      <c r="L16" s="527"/>
      <c r="M16" s="536">
        <f>'20pobl'!X17</f>
        <v>40678</v>
      </c>
      <c r="N16" s="531">
        <f t="shared" si="1"/>
        <v>1.4164369080043762</v>
      </c>
      <c r="O16" s="527"/>
      <c r="P16" s="536">
        <f t="shared" si="8"/>
        <v>17895</v>
      </c>
      <c r="Q16" s="533">
        <f t="shared" si="9"/>
        <v>3.0413656318035578</v>
      </c>
      <c r="R16" s="527"/>
      <c r="S16" s="536">
        <f>'44apbpcasaad'!G17</f>
        <v>4656</v>
      </c>
      <c r="T16" s="534">
        <f t="shared" si="10"/>
        <v>1.0341748590670214</v>
      </c>
      <c r="U16" s="527"/>
      <c r="V16" s="536">
        <f>'44apbpcasaad'!J17</f>
        <v>3808</v>
      </c>
      <c r="W16" s="534">
        <f t="shared" si="11"/>
        <v>3.9058413251961639</v>
      </c>
      <c r="X16" s="527"/>
      <c r="Y16" s="536">
        <f>'44apbpcasaad'!M17</f>
        <v>9431</v>
      </c>
      <c r="Z16" s="520">
        <f t="shared" si="12"/>
        <v>23.184522346231379</v>
      </c>
      <c r="AA16" s="521"/>
      <c r="AB16" s="522">
        <f t="shared" si="2"/>
        <v>10</v>
      </c>
      <c r="AC16" s="522">
        <v>6</v>
      </c>
      <c r="AD16" s="522">
        <f t="shared" si="13"/>
        <v>16</v>
      </c>
      <c r="AE16" s="523" t="str">
        <f t="shared" si="3"/>
        <v>País Vasco</v>
      </c>
      <c r="AF16" s="524">
        <f t="shared" si="4"/>
        <v>3.1474952420744104</v>
      </c>
      <c r="AG16" s="396"/>
      <c r="AH16" s="522">
        <f t="shared" si="14"/>
        <v>10</v>
      </c>
      <c r="AI16" s="522">
        <v>6</v>
      </c>
      <c r="AJ16" s="522">
        <f t="shared" si="15"/>
        <v>12</v>
      </c>
      <c r="AK16" s="523" t="str">
        <f t="shared" si="16"/>
        <v>Galicia</v>
      </c>
      <c r="AL16" s="524">
        <f t="shared" si="17"/>
        <v>1.0893616336805363</v>
      </c>
      <c r="AM16" s="396"/>
      <c r="AN16" s="522">
        <f t="shared" si="18"/>
        <v>11</v>
      </c>
      <c r="AO16" s="522">
        <v>6</v>
      </c>
      <c r="AP16" s="522">
        <f t="shared" si="19"/>
        <v>11</v>
      </c>
      <c r="AQ16" s="523" t="str">
        <f t="shared" si="20"/>
        <v>Extremadura</v>
      </c>
      <c r="AR16" s="524">
        <f t="shared" si="21"/>
        <v>4.3076688209251435</v>
      </c>
      <c r="AS16" s="396"/>
      <c r="AT16" s="522">
        <f t="shared" si="22"/>
        <v>15</v>
      </c>
      <c r="AU16" s="522">
        <v>6</v>
      </c>
      <c r="AV16" s="522">
        <f t="shared" si="23"/>
        <v>11</v>
      </c>
      <c r="AW16" s="523" t="str">
        <f t="shared" si="24"/>
        <v>Extremadura</v>
      </c>
      <c r="AX16" s="524">
        <f t="shared" si="25"/>
        <v>28.383908895550171</v>
      </c>
    </row>
    <row r="17" spans="1:50" s="329" customFormat="1" ht="18" customHeight="1" x14ac:dyDescent="0.15">
      <c r="A17" s="348"/>
      <c r="B17" s="526" t="s">
        <v>4</v>
      </c>
      <c r="C17" s="527"/>
      <c r="D17" s="528">
        <f t="shared" si="5"/>
        <v>2383703</v>
      </c>
      <c r="E17" s="529">
        <f t="shared" si="0"/>
        <v>4.9572322021248834</v>
      </c>
      <c r="F17" s="527"/>
      <c r="G17" s="530">
        <f>'20pobl'!J18</f>
        <v>1752567</v>
      </c>
      <c r="H17" s="531">
        <f t="shared" si="6"/>
        <v>4.5642636118912163</v>
      </c>
      <c r="I17" s="527"/>
      <c r="J17" s="530">
        <f>'20pobl'!Q18</f>
        <v>413741</v>
      </c>
      <c r="K17" s="531">
        <f t="shared" si="7"/>
        <v>6.0702132448111934</v>
      </c>
      <c r="L17" s="527"/>
      <c r="M17" s="530">
        <f>'20pobl'!X18</f>
        <v>217395</v>
      </c>
      <c r="N17" s="531">
        <f t="shared" si="1"/>
        <v>7.5698486065099413</v>
      </c>
      <c r="O17" s="527"/>
      <c r="P17" s="532">
        <f t="shared" si="8"/>
        <v>125162</v>
      </c>
      <c r="Q17" s="533">
        <f>P17*100/D17</f>
        <v>5.2507380323807116</v>
      </c>
      <c r="R17" s="527"/>
      <c r="S17" s="530">
        <f>'44apbpcasaad'!G18</f>
        <v>25994</v>
      </c>
      <c r="T17" s="534">
        <f>S17*100/G17</f>
        <v>1.4831957922293413</v>
      </c>
      <c r="U17" s="527"/>
      <c r="V17" s="530">
        <f>'44apbpcasaad'!J18</f>
        <v>21518</v>
      </c>
      <c r="W17" s="534">
        <f>V17*100/J17</f>
        <v>5.2008382055440485</v>
      </c>
      <c r="X17" s="527"/>
      <c r="Y17" s="530">
        <f>'44apbpcasaad'!M18</f>
        <v>77650</v>
      </c>
      <c r="Z17" s="520">
        <f>Y17*100/M17</f>
        <v>35.718392787322614</v>
      </c>
      <c r="AA17" s="521"/>
      <c r="AB17" s="522">
        <f t="shared" si="2"/>
        <v>1</v>
      </c>
      <c r="AC17" s="522">
        <v>7</v>
      </c>
      <c r="AD17" s="522">
        <f t="shared" si="13"/>
        <v>3</v>
      </c>
      <c r="AE17" s="523" t="str">
        <f t="shared" si="3"/>
        <v>Asturias, Principado de</v>
      </c>
      <c r="AF17" s="524">
        <f t="shared" si="4"/>
        <v>3.1362940580084686</v>
      </c>
      <c r="AG17" s="396"/>
      <c r="AH17" s="522">
        <f t="shared" si="14"/>
        <v>1</v>
      </c>
      <c r="AI17" s="522">
        <v>7</v>
      </c>
      <c r="AJ17" s="522">
        <f t="shared" si="15"/>
        <v>3</v>
      </c>
      <c r="AK17" s="523" t="str">
        <f t="shared" si="16"/>
        <v>Asturias, Principado de</v>
      </c>
      <c r="AL17" s="524">
        <f t="shared" si="17"/>
        <v>1.056422569027611</v>
      </c>
      <c r="AM17" s="396"/>
      <c r="AN17" s="522">
        <f t="shared" si="18"/>
        <v>1</v>
      </c>
      <c r="AO17" s="522">
        <v>7</v>
      </c>
      <c r="AP17" s="522">
        <f t="shared" si="19"/>
        <v>10</v>
      </c>
      <c r="AQ17" s="523" t="str">
        <f t="shared" si="20"/>
        <v>Comunitat Valenciana</v>
      </c>
      <c r="AR17" s="524">
        <f t="shared" si="21"/>
        <v>4.2653281714234268</v>
      </c>
      <c r="AS17" s="396"/>
      <c r="AT17" s="522">
        <f t="shared" si="22"/>
        <v>1</v>
      </c>
      <c r="AU17" s="522">
        <v>7</v>
      </c>
      <c r="AV17" s="522">
        <f t="shared" si="23"/>
        <v>2</v>
      </c>
      <c r="AW17" s="523" t="str">
        <f t="shared" si="24"/>
        <v>Aragón</v>
      </c>
      <c r="AX17" s="524">
        <f t="shared" si="25"/>
        <v>28.113515933247967</v>
      </c>
    </row>
    <row r="18" spans="1:50" s="329" customFormat="1" ht="18" customHeight="1" x14ac:dyDescent="0.15">
      <c r="A18" s="348"/>
      <c r="B18" s="526" t="s">
        <v>40</v>
      </c>
      <c r="C18" s="527"/>
      <c r="D18" s="528">
        <f t="shared" si="5"/>
        <v>2084086</v>
      </c>
      <c r="E18" s="529">
        <f t="shared" si="0"/>
        <v>4.3341382006053779</v>
      </c>
      <c r="F18" s="527"/>
      <c r="G18" s="530">
        <f>'20pobl'!J19</f>
        <v>1679650</v>
      </c>
      <c r="H18" s="531">
        <f t="shared" si="6"/>
        <v>4.3743636481304753</v>
      </c>
      <c r="I18" s="527"/>
      <c r="J18" s="530">
        <f>'20pobl'!Q19</f>
        <v>273430</v>
      </c>
      <c r="K18" s="531">
        <f t="shared" si="7"/>
        <v>4.0116362833964354</v>
      </c>
      <c r="L18" s="527"/>
      <c r="M18" s="530">
        <f>'20pobl'!X19</f>
        <v>131006</v>
      </c>
      <c r="N18" s="531">
        <f t="shared" si="1"/>
        <v>4.5617221488278998</v>
      </c>
      <c r="O18" s="527"/>
      <c r="P18" s="532">
        <f t="shared" si="8"/>
        <v>74900</v>
      </c>
      <c r="Q18" s="533">
        <f t="shared" si="9"/>
        <v>3.5939015952316749</v>
      </c>
      <c r="R18" s="527"/>
      <c r="S18" s="530">
        <f>'44apbpcasaad'!G19</f>
        <v>17060</v>
      </c>
      <c r="T18" s="534">
        <f t="shared" si="10"/>
        <v>1.0156877920995446</v>
      </c>
      <c r="U18" s="527"/>
      <c r="V18" s="530">
        <f>'44apbpcasaad'!J19</f>
        <v>13205</v>
      </c>
      <c r="W18" s="534">
        <f t="shared" si="11"/>
        <v>4.8293896061149102</v>
      </c>
      <c r="X18" s="527"/>
      <c r="Y18" s="530">
        <f>'44apbpcasaad'!M19</f>
        <v>44635</v>
      </c>
      <c r="Z18" s="520">
        <f t="shared" si="12"/>
        <v>34.070958582049677</v>
      </c>
      <c r="AA18" s="521"/>
      <c r="AB18" s="522">
        <f t="shared" si="2"/>
        <v>2</v>
      </c>
      <c r="AC18" s="522">
        <v>8</v>
      </c>
      <c r="AD18" s="522">
        <f t="shared" si="13"/>
        <v>20</v>
      </c>
      <c r="AE18" s="523" t="str">
        <f t="shared" si="3"/>
        <v>TOTAL</v>
      </c>
      <c r="AF18" s="524">
        <f t="shared" si="4"/>
        <v>3.0717685575865801</v>
      </c>
      <c r="AG18" s="396"/>
      <c r="AH18" s="522">
        <f t="shared" si="14"/>
        <v>11</v>
      </c>
      <c r="AI18" s="522">
        <v>8</v>
      </c>
      <c r="AJ18" s="522">
        <f t="shared" si="15"/>
        <v>16</v>
      </c>
      <c r="AK18" s="523" t="str">
        <f t="shared" si="16"/>
        <v>País Vasco</v>
      </c>
      <c r="AL18" s="524">
        <f t="shared" si="17"/>
        <v>1.0435374261965098</v>
      </c>
      <c r="AM18" s="396"/>
      <c r="AN18" s="522">
        <f t="shared" si="18"/>
        <v>3</v>
      </c>
      <c r="AO18" s="522">
        <v>8</v>
      </c>
      <c r="AP18" s="522">
        <f t="shared" si="19"/>
        <v>20</v>
      </c>
      <c r="AQ18" s="523" t="str">
        <f t="shared" si="20"/>
        <v>TOTAL</v>
      </c>
      <c r="AR18" s="524">
        <f t="shared" si="21"/>
        <v>4.1554466145592626</v>
      </c>
      <c r="AS18" s="396"/>
      <c r="AT18" s="522">
        <f t="shared" si="22"/>
        <v>2</v>
      </c>
      <c r="AU18" s="522">
        <v>8</v>
      </c>
      <c r="AV18" s="522">
        <f t="shared" si="23"/>
        <v>20</v>
      </c>
      <c r="AW18" s="523" t="str">
        <f t="shared" si="24"/>
        <v>TOTAL</v>
      </c>
      <c r="AX18" s="524">
        <f t="shared" si="25"/>
        <v>27.709416982896762</v>
      </c>
    </row>
    <row r="19" spans="1:50" s="329" customFormat="1" ht="18" customHeight="1" x14ac:dyDescent="0.15">
      <c r="A19" s="348"/>
      <c r="B19" s="526" t="s">
        <v>41</v>
      </c>
      <c r="C19" s="527"/>
      <c r="D19" s="528">
        <f t="shared" si="5"/>
        <v>7901963</v>
      </c>
      <c r="E19" s="529">
        <f t="shared" si="0"/>
        <v>16.433198868986342</v>
      </c>
      <c r="F19" s="527"/>
      <c r="G19" s="530">
        <f>'20pobl'!J20</f>
        <v>6372799</v>
      </c>
      <c r="H19" s="531">
        <f t="shared" si="6"/>
        <v>16.596874516978087</v>
      </c>
      <c r="I19" s="527"/>
      <c r="J19" s="530">
        <f>'20pobl'!Q20</f>
        <v>1076178</v>
      </c>
      <c r="K19" s="531">
        <f t="shared" si="7"/>
        <v>15.789177164879527</v>
      </c>
      <c r="L19" s="527"/>
      <c r="M19" s="530">
        <f>'20pobl'!X20</f>
        <v>452986</v>
      </c>
      <c r="N19" s="531">
        <f t="shared" si="1"/>
        <v>15.773294881982162</v>
      </c>
      <c r="O19" s="527"/>
      <c r="P19" s="532">
        <f t="shared" si="8"/>
        <v>221659</v>
      </c>
      <c r="Q19" s="533">
        <f t="shared" si="9"/>
        <v>2.8051131092362747</v>
      </c>
      <c r="R19" s="527"/>
      <c r="S19" s="530">
        <f>'44apbpcasaad'!G20</f>
        <v>57951</v>
      </c>
      <c r="T19" s="534">
        <f t="shared" si="10"/>
        <v>0.90934925140428879</v>
      </c>
      <c r="U19" s="527"/>
      <c r="V19" s="530">
        <f>'44apbpcasaad'!J20</f>
        <v>44443</v>
      </c>
      <c r="W19" s="534">
        <f t="shared" si="11"/>
        <v>4.1297071674016754</v>
      </c>
      <c r="X19" s="527"/>
      <c r="Y19" s="530">
        <f>'44apbpcasaad'!M20</f>
        <v>119265</v>
      </c>
      <c r="Z19" s="520">
        <f t="shared" si="12"/>
        <v>26.328628257826953</v>
      </c>
      <c r="AA19" s="521"/>
      <c r="AB19" s="522">
        <f t="shared" si="2"/>
        <v>14</v>
      </c>
      <c r="AC19" s="522">
        <v>9</v>
      </c>
      <c r="AD19" s="522">
        <f t="shared" si="13"/>
        <v>10</v>
      </c>
      <c r="AE19" s="523" t="str">
        <f t="shared" si="3"/>
        <v>Comunitat Valenciana</v>
      </c>
      <c r="AF19" s="524">
        <f t="shared" si="4"/>
        <v>3.0417957917600855</v>
      </c>
      <c r="AG19" s="396"/>
      <c r="AH19" s="522">
        <f t="shared" si="14"/>
        <v>14</v>
      </c>
      <c r="AI19" s="522">
        <v>9</v>
      </c>
      <c r="AJ19" s="522">
        <f t="shared" si="15"/>
        <v>20</v>
      </c>
      <c r="AK19" s="523" t="str">
        <f t="shared" si="16"/>
        <v>TOTAL</v>
      </c>
      <c r="AL19" s="524">
        <f t="shared" si="17"/>
        <v>1.0366928024249442</v>
      </c>
      <c r="AM19" s="396"/>
      <c r="AN19" s="522">
        <f t="shared" si="18"/>
        <v>9</v>
      </c>
      <c r="AO19" s="522">
        <v>9</v>
      </c>
      <c r="AP19" s="522">
        <f t="shared" si="19"/>
        <v>9</v>
      </c>
      <c r="AQ19" s="523" t="str">
        <f t="shared" si="20"/>
        <v>Cataluña</v>
      </c>
      <c r="AR19" s="524">
        <f t="shared" si="21"/>
        <v>4.1297071674016754</v>
      </c>
      <c r="AS19" s="396"/>
      <c r="AT19" s="522">
        <f t="shared" si="22"/>
        <v>12</v>
      </c>
      <c r="AU19" s="522">
        <v>9</v>
      </c>
      <c r="AV19" s="522">
        <f t="shared" si="23"/>
        <v>13</v>
      </c>
      <c r="AW19" s="523" t="str">
        <f t="shared" si="24"/>
        <v>Madrid, Comunidad de</v>
      </c>
      <c r="AX19" s="524">
        <f t="shared" si="25"/>
        <v>27.664817909875769</v>
      </c>
    </row>
    <row r="20" spans="1:50" s="329" customFormat="1" ht="18" customHeight="1" x14ac:dyDescent="0.15">
      <c r="A20" s="348"/>
      <c r="B20" s="526" t="s">
        <v>3</v>
      </c>
      <c r="C20" s="527"/>
      <c r="D20" s="528">
        <f t="shared" si="5"/>
        <v>5216195</v>
      </c>
      <c r="E20" s="529">
        <f t="shared" si="0"/>
        <v>10.847781718847862</v>
      </c>
      <c r="F20" s="527"/>
      <c r="G20" s="530">
        <f>'20pobl'!J21</f>
        <v>4168661</v>
      </c>
      <c r="H20" s="531">
        <f t="shared" si="6"/>
        <v>10.856570797356136</v>
      </c>
      <c r="I20" s="527"/>
      <c r="J20" s="530">
        <f>'20pobl'!Q21</f>
        <v>755276</v>
      </c>
      <c r="K20" s="531">
        <f t="shared" si="7"/>
        <v>11.08105403788365</v>
      </c>
      <c r="L20" s="527"/>
      <c r="M20" s="530">
        <f>'20pobl'!X21</f>
        <v>292258</v>
      </c>
      <c r="N20" s="531">
        <f t="shared" si="1"/>
        <v>10.176631541854148</v>
      </c>
      <c r="O20" s="527"/>
      <c r="P20" s="532">
        <f t="shared" si="8"/>
        <v>158666</v>
      </c>
      <c r="Q20" s="533">
        <f t="shared" si="9"/>
        <v>3.0417957917600855</v>
      </c>
      <c r="R20" s="527"/>
      <c r="S20" s="530">
        <f>'44apbpcasaad'!G21</f>
        <v>41816</v>
      </c>
      <c r="T20" s="534">
        <f t="shared" si="10"/>
        <v>1.0031038743615757</v>
      </c>
      <c r="U20" s="527"/>
      <c r="V20" s="530">
        <f>'44apbpcasaad'!J21</f>
        <v>32215</v>
      </c>
      <c r="W20" s="534">
        <f t="shared" si="11"/>
        <v>4.2653281714234268</v>
      </c>
      <c r="X20" s="527"/>
      <c r="Y20" s="530">
        <f>'44apbpcasaad'!M21</f>
        <v>84635</v>
      </c>
      <c r="Z20" s="520">
        <f t="shared" si="12"/>
        <v>28.959001977704631</v>
      </c>
      <c r="AA20" s="521"/>
      <c r="AB20" s="522">
        <f t="shared" si="2"/>
        <v>9</v>
      </c>
      <c r="AC20" s="522">
        <v>10</v>
      </c>
      <c r="AD20" s="522">
        <f t="shared" si="13"/>
        <v>6</v>
      </c>
      <c r="AE20" s="523" t="str">
        <f t="shared" si="3"/>
        <v>Cantabria</v>
      </c>
      <c r="AF20" s="525">
        <f t="shared" si="4"/>
        <v>3.0413656318035578</v>
      </c>
      <c r="AG20" s="396"/>
      <c r="AH20" s="522">
        <f t="shared" si="14"/>
        <v>12</v>
      </c>
      <c r="AI20" s="522">
        <v>10</v>
      </c>
      <c r="AJ20" s="522">
        <f t="shared" si="15"/>
        <v>6</v>
      </c>
      <c r="AK20" s="523" t="str">
        <f t="shared" si="16"/>
        <v>Cantabria</v>
      </c>
      <c r="AL20" s="524">
        <f t="shared" si="17"/>
        <v>1.0341748590670214</v>
      </c>
      <c r="AM20" s="396"/>
      <c r="AN20" s="522">
        <f t="shared" si="18"/>
        <v>7</v>
      </c>
      <c r="AO20" s="522">
        <v>10</v>
      </c>
      <c r="AP20" s="522">
        <f t="shared" si="19"/>
        <v>2</v>
      </c>
      <c r="AQ20" s="523" t="str">
        <f t="shared" si="20"/>
        <v>Aragón</v>
      </c>
      <c r="AR20" s="524">
        <f t="shared" si="21"/>
        <v>3.9931738916280666</v>
      </c>
      <c r="AS20" s="396"/>
      <c r="AT20" s="522">
        <f t="shared" si="22"/>
        <v>5</v>
      </c>
      <c r="AU20" s="522">
        <v>10</v>
      </c>
      <c r="AV20" s="522">
        <f t="shared" si="23"/>
        <v>17</v>
      </c>
      <c r="AW20" s="523" t="str">
        <f t="shared" si="24"/>
        <v>Rioja, La</v>
      </c>
      <c r="AX20" s="524">
        <f t="shared" si="25"/>
        <v>27.513586956521738</v>
      </c>
    </row>
    <row r="21" spans="1:50" s="329" customFormat="1" ht="18" customHeight="1" x14ac:dyDescent="0.15">
      <c r="A21" s="348"/>
      <c r="B21" s="526" t="s">
        <v>2</v>
      </c>
      <c r="C21" s="527"/>
      <c r="D21" s="528">
        <f t="shared" si="5"/>
        <v>1054306</v>
      </c>
      <c r="E21" s="529">
        <f t="shared" si="0"/>
        <v>2.1925716643782711</v>
      </c>
      <c r="F21" s="527"/>
      <c r="G21" s="530">
        <f>'20pobl'!J22</f>
        <v>824039</v>
      </c>
      <c r="H21" s="531">
        <f t="shared" si="6"/>
        <v>2.1460698635083428</v>
      </c>
      <c r="I21" s="527"/>
      <c r="J21" s="530">
        <f>'20pobl'!Q22</f>
        <v>157208</v>
      </c>
      <c r="K21" s="531">
        <f t="shared" si="7"/>
        <v>2.3064817936590236</v>
      </c>
      <c r="L21" s="527"/>
      <c r="M21" s="530">
        <f>'20pobl'!X22</f>
        <v>73059</v>
      </c>
      <c r="N21" s="531">
        <f t="shared" si="1"/>
        <v>2.5439663715495286</v>
      </c>
      <c r="O21" s="527"/>
      <c r="P21" s="532">
        <f t="shared" si="8"/>
        <v>36487</v>
      </c>
      <c r="Q21" s="533">
        <f t="shared" si="9"/>
        <v>3.4607599691171256</v>
      </c>
      <c r="R21" s="527"/>
      <c r="S21" s="530">
        <f>'44apbpcasaad'!G22</f>
        <v>8978</v>
      </c>
      <c r="T21" s="534">
        <f t="shared" si="10"/>
        <v>1.0895115401091453</v>
      </c>
      <c r="U21" s="527"/>
      <c r="V21" s="530">
        <f>'44apbpcasaad'!J22</f>
        <v>6772</v>
      </c>
      <c r="W21" s="534">
        <f t="shared" si="11"/>
        <v>4.3076688209251435</v>
      </c>
      <c r="X21" s="527"/>
      <c r="Y21" s="530">
        <f>'44apbpcasaad'!M22</f>
        <v>20737</v>
      </c>
      <c r="Z21" s="520">
        <f t="shared" si="12"/>
        <v>28.383908895550171</v>
      </c>
      <c r="AA21" s="521"/>
      <c r="AB21" s="522">
        <f t="shared" si="2"/>
        <v>3</v>
      </c>
      <c r="AC21" s="522">
        <v>11</v>
      </c>
      <c r="AD21" s="522">
        <f t="shared" si="13"/>
        <v>17</v>
      </c>
      <c r="AE21" s="523" t="str">
        <f t="shared" si="3"/>
        <v>Rioja, La</v>
      </c>
      <c r="AF21" s="524">
        <f t="shared" si="4"/>
        <v>2.8844304056695691</v>
      </c>
      <c r="AG21" s="396"/>
      <c r="AH21" s="522">
        <f t="shared" si="14"/>
        <v>5</v>
      </c>
      <c r="AI21" s="522">
        <v>11</v>
      </c>
      <c r="AJ21" s="522">
        <f t="shared" si="15"/>
        <v>8</v>
      </c>
      <c r="AK21" s="523" t="str">
        <f t="shared" si="16"/>
        <v>Castilla - La Mancha</v>
      </c>
      <c r="AL21" s="524">
        <f t="shared" si="17"/>
        <v>1.0156877920995446</v>
      </c>
      <c r="AM21" s="396"/>
      <c r="AN21" s="522">
        <f t="shared" si="18"/>
        <v>6</v>
      </c>
      <c r="AO21" s="522">
        <v>11</v>
      </c>
      <c r="AP21" s="522">
        <f t="shared" si="19"/>
        <v>6</v>
      </c>
      <c r="AQ21" s="523" t="str">
        <f t="shared" si="20"/>
        <v>Cantabria</v>
      </c>
      <c r="AR21" s="524">
        <f t="shared" si="21"/>
        <v>3.9058413251961639</v>
      </c>
      <c r="AS21" s="396"/>
      <c r="AT21" s="522">
        <f t="shared" si="22"/>
        <v>6</v>
      </c>
      <c r="AU21" s="522">
        <v>11</v>
      </c>
      <c r="AV21" s="522">
        <f t="shared" si="23"/>
        <v>14</v>
      </c>
      <c r="AW21" s="523" t="str">
        <f t="shared" si="24"/>
        <v>Murcia, Región de</v>
      </c>
      <c r="AX21" s="524">
        <f t="shared" si="25"/>
        <v>26.962935954788314</v>
      </c>
    </row>
    <row r="22" spans="1:50" s="329" customFormat="1" ht="18" customHeight="1" x14ac:dyDescent="0.15">
      <c r="A22" s="348"/>
      <c r="B22" s="526" t="s">
        <v>35</v>
      </c>
      <c r="C22" s="527"/>
      <c r="D22" s="528">
        <f t="shared" si="5"/>
        <v>2699424</v>
      </c>
      <c r="E22" s="529">
        <f t="shared" si="0"/>
        <v>5.6138166457770797</v>
      </c>
      <c r="F22" s="527"/>
      <c r="G22" s="530">
        <f>'20pobl'!J23</f>
        <v>1989422</v>
      </c>
      <c r="H22" s="531">
        <f t="shared" si="6"/>
        <v>5.181112301724184</v>
      </c>
      <c r="I22" s="527"/>
      <c r="J22" s="530">
        <f>'20pobl'!Q23</f>
        <v>473156</v>
      </c>
      <c r="K22" s="531">
        <f t="shared" si="7"/>
        <v>6.9419221640153745</v>
      </c>
      <c r="L22" s="527"/>
      <c r="M22" s="530">
        <f>'20pobl'!X23</f>
        <v>236846</v>
      </c>
      <c r="N22" s="531">
        <f t="shared" si="1"/>
        <v>8.2471462685777208</v>
      </c>
      <c r="O22" s="527"/>
      <c r="P22" s="532">
        <f t="shared" si="8"/>
        <v>76008</v>
      </c>
      <c r="Q22" s="533">
        <f t="shared" si="9"/>
        <v>2.8157117962943206</v>
      </c>
      <c r="R22" s="527"/>
      <c r="S22" s="530">
        <f>'44apbpcasaad'!G23</f>
        <v>21672</v>
      </c>
      <c r="T22" s="534">
        <f t="shared" si="10"/>
        <v>1.0893616336805363</v>
      </c>
      <c r="U22" s="527"/>
      <c r="V22" s="530">
        <f>'44apbpcasaad'!J23</f>
        <v>13418</v>
      </c>
      <c r="W22" s="534">
        <f t="shared" si="11"/>
        <v>2.8358511780469868</v>
      </c>
      <c r="X22" s="527"/>
      <c r="Y22" s="530">
        <f>'44apbpcasaad'!M23</f>
        <v>40918</v>
      </c>
      <c r="Z22" s="520">
        <f t="shared" si="12"/>
        <v>17.276204791298987</v>
      </c>
      <c r="AA22" s="521"/>
      <c r="AB22" s="522">
        <f t="shared" si="2"/>
        <v>13</v>
      </c>
      <c r="AC22" s="522">
        <v>12</v>
      </c>
      <c r="AD22" s="522">
        <f t="shared" si="13"/>
        <v>14</v>
      </c>
      <c r="AE22" s="523" t="str">
        <f t="shared" si="3"/>
        <v>Murcia, Región de</v>
      </c>
      <c r="AF22" s="524">
        <f t="shared" si="4"/>
        <v>2.8389654647958489</v>
      </c>
      <c r="AG22" s="396"/>
      <c r="AH22" s="522">
        <f t="shared" si="14"/>
        <v>6</v>
      </c>
      <c r="AI22" s="522">
        <v>12</v>
      </c>
      <c r="AJ22" s="522">
        <f t="shared" si="15"/>
        <v>10</v>
      </c>
      <c r="AK22" s="523" t="str">
        <f t="shared" si="16"/>
        <v>Comunitat Valenciana</v>
      </c>
      <c r="AL22" s="524">
        <f t="shared" si="17"/>
        <v>1.0031038743615757</v>
      </c>
      <c r="AM22" s="396"/>
      <c r="AN22" s="522">
        <f t="shared" si="18"/>
        <v>18</v>
      </c>
      <c r="AO22" s="522">
        <v>12</v>
      </c>
      <c r="AP22" s="522">
        <f t="shared" si="19"/>
        <v>13</v>
      </c>
      <c r="AQ22" s="523" t="str">
        <f t="shared" si="20"/>
        <v>Madrid, Comunidad de</v>
      </c>
      <c r="AR22" s="524">
        <f t="shared" si="21"/>
        <v>3.6715724244771497</v>
      </c>
      <c r="AS22" s="396"/>
      <c r="AT22" s="522">
        <f t="shared" si="22"/>
        <v>19</v>
      </c>
      <c r="AU22" s="522">
        <v>12</v>
      </c>
      <c r="AV22" s="522">
        <f t="shared" si="23"/>
        <v>9</v>
      </c>
      <c r="AW22" s="523" t="str">
        <f t="shared" si="24"/>
        <v>Cataluña</v>
      </c>
      <c r="AX22" s="524">
        <f t="shared" si="25"/>
        <v>26.328628257826953</v>
      </c>
    </row>
    <row r="23" spans="1:50" s="329" customFormat="1" ht="18" customHeight="1" x14ac:dyDescent="0.15">
      <c r="A23" s="348"/>
      <c r="B23" s="526" t="s">
        <v>42</v>
      </c>
      <c r="C23" s="527"/>
      <c r="D23" s="528">
        <f t="shared" si="5"/>
        <v>6871903</v>
      </c>
      <c r="E23" s="529">
        <f t="shared" si="0"/>
        <v>14.291050034957625</v>
      </c>
      <c r="F23" s="527"/>
      <c r="G23" s="530">
        <f>'20pobl'!J24</f>
        <v>5605365</v>
      </c>
      <c r="H23" s="531">
        <f t="shared" si="6"/>
        <v>14.598222778854451</v>
      </c>
      <c r="I23" s="527"/>
      <c r="J23" s="530">
        <f>'20pobl'!Q24</f>
        <v>890790</v>
      </c>
      <c r="K23" s="531">
        <f t="shared" si="7"/>
        <v>13.069251672774424</v>
      </c>
      <c r="L23" s="527"/>
      <c r="M23" s="530">
        <f>'20pobl'!X24</f>
        <v>375748</v>
      </c>
      <c r="N23" s="531">
        <f t="shared" si="1"/>
        <v>13.083812756498068</v>
      </c>
      <c r="O23" s="527"/>
      <c r="P23" s="532">
        <f t="shared" si="8"/>
        <v>185649</v>
      </c>
      <c r="Q23" s="533">
        <f t="shared" si="9"/>
        <v>2.7015660727457882</v>
      </c>
      <c r="R23" s="527"/>
      <c r="S23" s="530">
        <f>'44apbpcasaad'!G24</f>
        <v>48993</v>
      </c>
      <c r="T23" s="534">
        <f t="shared" si="10"/>
        <v>0.87403764072455581</v>
      </c>
      <c r="U23" s="527"/>
      <c r="V23" s="530">
        <f>'44apbpcasaad'!J24</f>
        <v>32706</v>
      </c>
      <c r="W23" s="534">
        <f t="shared" si="11"/>
        <v>3.6715724244771497</v>
      </c>
      <c r="X23" s="527"/>
      <c r="Y23" s="530">
        <f>'44apbpcasaad'!M24</f>
        <v>103950</v>
      </c>
      <c r="Z23" s="520">
        <f t="shared" si="12"/>
        <v>27.664817909875769</v>
      </c>
      <c r="AA23" s="521"/>
      <c r="AB23" s="522">
        <f t="shared" si="2"/>
        <v>15</v>
      </c>
      <c r="AC23" s="522">
        <v>13</v>
      </c>
      <c r="AD23" s="522">
        <f t="shared" si="13"/>
        <v>12</v>
      </c>
      <c r="AE23" s="523" t="str">
        <f t="shared" si="3"/>
        <v>Galicia</v>
      </c>
      <c r="AF23" s="524">
        <f t="shared" si="4"/>
        <v>2.8157117962943206</v>
      </c>
      <c r="AG23" s="396"/>
      <c r="AH23" s="522">
        <f t="shared" si="14"/>
        <v>15</v>
      </c>
      <c r="AI23" s="522">
        <v>13</v>
      </c>
      <c r="AJ23" s="522">
        <f t="shared" si="15"/>
        <v>5</v>
      </c>
      <c r="AK23" s="523" t="str">
        <f t="shared" si="16"/>
        <v>Canarias</v>
      </c>
      <c r="AL23" s="524">
        <f t="shared" si="17"/>
        <v>0.94378826029897034</v>
      </c>
      <c r="AM23" s="396"/>
      <c r="AN23" s="522">
        <f t="shared" si="18"/>
        <v>12</v>
      </c>
      <c r="AO23" s="522">
        <v>13</v>
      </c>
      <c r="AP23" s="522">
        <f t="shared" si="19"/>
        <v>16</v>
      </c>
      <c r="AQ23" s="523" t="str">
        <f t="shared" si="20"/>
        <v>País Vasco</v>
      </c>
      <c r="AR23" s="524">
        <f t="shared" si="21"/>
        <v>3.5193570171262829</v>
      </c>
      <c r="AS23" s="396"/>
      <c r="AT23" s="522">
        <f t="shared" si="22"/>
        <v>9</v>
      </c>
      <c r="AU23" s="522">
        <v>13</v>
      </c>
      <c r="AV23" s="522">
        <f t="shared" si="23"/>
        <v>16</v>
      </c>
      <c r="AW23" s="523" t="str">
        <f t="shared" si="24"/>
        <v>País Vasco</v>
      </c>
      <c r="AX23" s="524">
        <f t="shared" si="25"/>
        <v>24.755235075002517</v>
      </c>
    </row>
    <row r="24" spans="1:50" s="329" customFormat="1" ht="18" customHeight="1" x14ac:dyDescent="0.15">
      <c r="A24" s="348"/>
      <c r="B24" s="526" t="s">
        <v>43</v>
      </c>
      <c r="C24" s="527"/>
      <c r="D24" s="528">
        <f t="shared" si="5"/>
        <v>1551692</v>
      </c>
      <c r="E24" s="529">
        <f t="shared" si="0"/>
        <v>3.2269530013510765</v>
      </c>
      <c r="F24" s="527"/>
      <c r="G24" s="530">
        <f>'20pobl'!J25</f>
        <v>1298039</v>
      </c>
      <c r="H24" s="531">
        <f t="shared" si="6"/>
        <v>3.3805224990061222</v>
      </c>
      <c r="I24" s="527"/>
      <c r="J24" s="530">
        <f>'20pobl'!Q25</f>
        <v>182344</v>
      </c>
      <c r="K24" s="531">
        <f t="shared" si="7"/>
        <v>2.6752653566164635</v>
      </c>
      <c r="L24" s="527"/>
      <c r="M24" s="530">
        <f>'20pobl'!X25</f>
        <v>71309</v>
      </c>
      <c r="N24" s="531">
        <f t="shared" si="1"/>
        <v>2.4830301261832948</v>
      </c>
      <c r="O24" s="527"/>
      <c r="P24" s="532">
        <f t="shared" si="8"/>
        <v>44052</v>
      </c>
      <c r="Q24" s="533">
        <f t="shared" si="9"/>
        <v>2.8389654647958489</v>
      </c>
      <c r="R24" s="527"/>
      <c r="S24" s="530">
        <f>'44apbpcasaad'!G25</f>
        <v>16213</v>
      </c>
      <c r="T24" s="534">
        <f t="shared" si="10"/>
        <v>1.249037971894527</v>
      </c>
      <c r="U24" s="527"/>
      <c r="V24" s="530">
        <f>'44apbpcasaad'!J25</f>
        <v>8612</v>
      </c>
      <c r="W24" s="534">
        <f t="shared" si="11"/>
        <v>4.7229412538937394</v>
      </c>
      <c r="X24" s="527"/>
      <c r="Y24" s="530">
        <f>'44apbpcasaad'!M25</f>
        <v>19227</v>
      </c>
      <c r="Z24" s="520">
        <f t="shared" si="12"/>
        <v>26.962935954788314</v>
      </c>
      <c r="AA24" s="521"/>
      <c r="AB24" s="522">
        <f t="shared" si="2"/>
        <v>12</v>
      </c>
      <c r="AC24" s="522">
        <v>14</v>
      </c>
      <c r="AD24" s="522">
        <f t="shared" si="13"/>
        <v>9</v>
      </c>
      <c r="AE24" s="523" t="str">
        <f t="shared" si="3"/>
        <v>Cataluña</v>
      </c>
      <c r="AF24" s="524">
        <f t="shared" si="4"/>
        <v>2.8051131092362747</v>
      </c>
      <c r="AG24" s="396"/>
      <c r="AH24" s="522">
        <f t="shared" si="14"/>
        <v>4</v>
      </c>
      <c r="AI24" s="522">
        <v>14</v>
      </c>
      <c r="AJ24" s="522">
        <f t="shared" si="15"/>
        <v>9</v>
      </c>
      <c r="AK24" s="523" t="str">
        <f t="shared" si="16"/>
        <v>Cataluña</v>
      </c>
      <c r="AL24" s="524">
        <f t="shared" si="17"/>
        <v>0.90934925140428879</v>
      </c>
      <c r="AM24" s="396"/>
      <c r="AN24" s="522">
        <f t="shared" si="18"/>
        <v>4</v>
      </c>
      <c r="AO24" s="522">
        <v>14</v>
      </c>
      <c r="AP24" s="522">
        <f t="shared" si="19"/>
        <v>18</v>
      </c>
      <c r="AQ24" s="523" t="str">
        <f t="shared" si="20"/>
        <v>Ceuta y Melilla</v>
      </c>
      <c r="AR24" s="524">
        <f t="shared" si="21"/>
        <v>3.5063202693260496</v>
      </c>
      <c r="AS24" s="396"/>
      <c r="AT24" s="522">
        <f t="shared" si="22"/>
        <v>11</v>
      </c>
      <c r="AU24" s="522">
        <v>14</v>
      </c>
      <c r="AV24" s="522">
        <f t="shared" si="23"/>
        <v>15</v>
      </c>
      <c r="AW24" s="523" t="str">
        <f t="shared" si="24"/>
        <v>Navarra, Comunidad Foral de</v>
      </c>
      <c r="AX24" s="524">
        <f t="shared" si="25"/>
        <v>24.046962980711633</v>
      </c>
    </row>
    <row r="25" spans="1:50" s="329" customFormat="1" ht="18" customHeight="1" x14ac:dyDescent="0.15">
      <c r="B25" s="526" t="s">
        <v>44</v>
      </c>
      <c r="C25" s="527"/>
      <c r="D25" s="535">
        <f t="shared" si="5"/>
        <v>672155</v>
      </c>
      <c r="E25" s="529">
        <f t="shared" si="0"/>
        <v>1.3978370672937237</v>
      </c>
      <c r="F25" s="527"/>
      <c r="G25" s="536">
        <f>'20pobl'!J26</f>
        <v>534721</v>
      </c>
      <c r="H25" s="531">
        <f t="shared" si="6"/>
        <v>1.3925901850337723</v>
      </c>
      <c r="I25" s="527"/>
      <c r="J25" s="536">
        <f>'20pobl'!Q26</f>
        <v>95699</v>
      </c>
      <c r="K25" s="531">
        <f>J25*100/$J$30</f>
        <v>1.4040506918946549</v>
      </c>
      <c r="L25" s="527"/>
      <c r="M25" s="536">
        <f>'20pobl'!X26</f>
        <v>41735</v>
      </c>
      <c r="N25" s="531">
        <f t="shared" si="1"/>
        <v>1.4532424002055815</v>
      </c>
      <c r="O25" s="527"/>
      <c r="P25" s="537">
        <f t="shared" si="8"/>
        <v>16119</v>
      </c>
      <c r="Q25" s="533">
        <f t="shared" si="9"/>
        <v>2.3981075793529767</v>
      </c>
      <c r="R25" s="527"/>
      <c r="S25" s="536">
        <f>'44apbpcasaad'!G26</f>
        <v>3383</v>
      </c>
      <c r="T25" s="534">
        <f t="shared" si="10"/>
        <v>0.63266638115952056</v>
      </c>
      <c r="U25" s="527"/>
      <c r="V25" s="536">
        <f>'44apbpcasaad'!J26</f>
        <v>2700</v>
      </c>
      <c r="W25" s="534">
        <f t="shared" si="11"/>
        <v>2.8213460955704868</v>
      </c>
      <c r="X25" s="527"/>
      <c r="Y25" s="536">
        <f>'44apbpcasaad'!M26</f>
        <v>10036</v>
      </c>
      <c r="Z25" s="520">
        <f t="shared" si="12"/>
        <v>24.046962980711633</v>
      </c>
      <c r="AA25" s="521"/>
      <c r="AB25" s="522">
        <f t="shared" si="2"/>
        <v>17</v>
      </c>
      <c r="AC25" s="522">
        <v>15</v>
      </c>
      <c r="AD25" s="522">
        <f t="shared" si="13"/>
        <v>13</v>
      </c>
      <c r="AE25" s="523" t="str">
        <f t="shared" si="3"/>
        <v>Madrid, Comunidad de</v>
      </c>
      <c r="AF25" s="524">
        <f t="shared" si="4"/>
        <v>2.7015660727457882</v>
      </c>
      <c r="AG25" s="396"/>
      <c r="AH25" s="522">
        <f t="shared" si="14"/>
        <v>18</v>
      </c>
      <c r="AI25" s="522">
        <v>15</v>
      </c>
      <c r="AJ25" s="522">
        <f t="shared" si="15"/>
        <v>13</v>
      </c>
      <c r="AK25" s="523" t="str">
        <f t="shared" si="16"/>
        <v>Madrid, Comunidad de</v>
      </c>
      <c r="AL25" s="524">
        <f t="shared" si="17"/>
        <v>0.87403764072455581</v>
      </c>
      <c r="AM25" s="396"/>
      <c r="AN25" s="522">
        <f t="shared" si="18"/>
        <v>19</v>
      </c>
      <c r="AO25" s="522">
        <v>15</v>
      </c>
      <c r="AP25" s="522">
        <f t="shared" si="19"/>
        <v>17</v>
      </c>
      <c r="AQ25" s="523" t="str">
        <f t="shared" si="20"/>
        <v>Rioja, La</v>
      </c>
      <c r="AR25" s="524">
        <f t="shared" si="21"/>
        <v>3.4656244152928215</v>
      </c>
      <c r="AS25" s="396"/>
      <c r="AT25" s="522">
        <f t="shared" si="22"/>
        <v>14</v>
      </c>
      <c r="AU25" s="522">
        <v>15</v>
      </c>
      <c r="AV25" s="522">
        <f t="shared" si="23"/>
        <v>6</v>
      </c>
      <c r="AW25" s="523" t="str">
        <f t="shared" si="24"/>
        <v>Cantabria</v>
      </c>
      <c r="AX25" s="524">
        <f t="shared" si="25"/>
        <v>23.184522346231379</v>
      </c>
    </row>
    <row r="26" spans="1:50" s="329" customFormat="1" ht="18" customHeight="1" x14ac:dyDescent="0.15">
      <c r="B26" s="526" t="s">
        <v>45</v>
      </c>
      <c r="C26" s="527"/>
      <c r="D26" s="535">
        <f t="shared" si="5"/>
        <v>2216302</v>
      </c>
      <c r="E26" s="529">
        <f t="shared" si="0"/>
        <v>4.6090992225263738</v>
      </c>
      <c r="F26" s="527"/>
      <c r="G26" s="536">
        <f>'20pobl'!J27</f>
        <v>1696058</v>
      </c>
      <c r="H26" s="531">
        <f t="shared" si="6"/>
        <v>4.4170955022301532</v>
      </c>
      <c r="I26" s="527"/>
      <c r="J26" s="536">
        <f>'20pobl'!Q27</f>
        <v>361316</v>
      </c>
      <c r="K26" s="531">
        <f t="shared" si="7"/>
        <v>5.3010583161016225</v>
      </c>
      <c r="L26" s="527"/>
      <c r="M26" s="536">
        <f>'20pobl'!X27</f>
        <v>158928</v>
      </c>
      <c r="N26" s="531">
        <f t="shared" si="1"/>
        <v>5.5339860591798891</v>
      </c>
      <c r="O26" s="527"/>
      <c r="P26" s="537">
        <f t="shared" si="8"/>
        <v>69758</v>
      </c>
      <c r="Q26" s="533">
        <f t="shared" si="9"/>
        <v>3.1474952420744104</v>
      </c>
      <c r="R26" s="527"/>
      <c r="S26" s="536">
        <f>'44apbpcasaad'!G27</f>
        <v>17699</v>
      </c>
      <c r="T26" s="534">
        <f t="shared" si="10"/>
        <v>1.0435374261965098</v>
      </c>
      <c r="U26" s="527"/>
      <c r="V26" s="536">
        <f>'44apbpcasaad'!J27</f>
        <v>12716</v>
      </c>
      <c r="W26" s="534">
        <f t="shared" si="11"/>
        <v>3.5193570171262829</v>
      </c>
      <c r="X26" s="527"/>
      <c r="Y26" s="536">
        <f>'44apbpcasaad'!M27</f>
        <v>39343</v>
      </c>
      <c r="Z26" s="520">
        <f t="shared" si="12"/>
        <v>24.755235075002517</v>
      </c>
      <c r="AA26" s="521"/>
      <c r="AB26" s="522">
        <f t="shared" si="2"/>
        <v>6</v>
      </c>
      <c r="AC26" s="522">
        <v>16</v>
      </c>
      <c r="AD26" s="522">
        <f t="shared" si="13"/>
        <v>4</v>
      </c>
      <c r="AE26" s="523" t="str">
        <f t="shared" si="3"/>
        <v>Balears, Illes</v>
      </c>
      <c r="AF26" s="525">
        <f t="shared" si="4"/>
        <v>2.6045825047565678</v>
      </c>
      <c r="AG26" s="396"/>
      <c r="AH26" s="522">
        <f t="shared" si="14"/>
        <v>8</v>
      </c>
      <c r="AI26" s="522">
        <v>16</v>
      </c>
      <c r="AJ26" s="522">
        <f t="shared" si="15"/>
        <v>4</v>
      </c>
      <c r="AK26" s="523" t="str">
        <f t="shared" si="16"/>
        <v>Balears, Illes</v>
      </c>
      <c r="AL26" s="524">
        <f t="shared" si="17"/>
        <v>0.83854620318314987</v>
      </c>
      <c r="AM26" s="396"/>
      <c r="AN26" s="522">
        <f t="shared" si="18"/>
        <v>13</v>
      </c>
      <c r="AO26" s="522">
        <v>16</v>
      </c>
      <c r="AP26" s="522">
        <f t="shared" si="19"/>
        <v>3</v>
      </c>
      <c r="AQ26" s="523" t="str">
        <f t="shared" si="20"/>
        <v>Asturias, Principado de</v>
      </c>
      <c r="AR26" s="524">
        <f t="shared" si="21"/>
        <v>3.3441632348984958</v>
      </c>
      <c r="AS26" s="396"/>
      <c r="AT26" s="522">
        <f t="shared" si="22"/>
        <v>13</v>
      </c>
      <c r="AU26" s="522">
        <v>16</v>
      </c>
      <c r="AV26" s="522">
        <f t="shared" si="23"/>
        <v>18</v>
      </c>
      <c r="AW26" s="523" t="str">
        <f t="shared" si="24"/>
        <v>Ceuta y Melilla</v>
      </c>
      <c r="AX26" s="524">
        <f t="shared" si="25"/>
        <v>21.776681061073411</v>
      </c>
    </row>
    <row r="27" spans="1:50" s="329" customFormat="1" ht="18" customHeight="1" x14ac:dyDescent="0.15">
      <c r="B27" s="526" t="s">
        <v>46</v>
      </c>
      <c r="C27" s="527"/>
      <c r="D27" s="535">
        <f t="shared" si="5"/>
        <v>322282</v>
      </c>
      <c r="E27" s="538">
        <f t="shared" si="0"/>
        <v>0.67022892892495911</v>
      </c>
      <c r="F27" s="527"/>
      <c r="G27" s="536">
        <f>'20pobl'!J28</f>
        <v>252101</v>
      </c>
      <c r="H27" s="539">
        <f t="shared" si="6"/>
        <v>0.65655431194435798</v>
      </c>
      <c r="I27" s="527"/>
      <c r="J27" s="536">
        <f>'20pobl'!Q28</f>
        <v>48101</v>
      </c>
      <c r="K27" s="539">
        <f t="shared" si="7"/>
        <v>0.70571523559101768</v>
      </c>
      <c r="L27" s="527"/>
      <c r="M27" s="536">
        <f>'20pobl'!X28</f>
        <v>22080</v>
      </c>
      <c r="N27" s="539">
        <f t="shared" si="1"/>
        <v>0.7688413129636813</v>
      </c>
      <c r="O27" s="527"/>
      <c r="P27" s="537">
        <f t="shared" si="8"/>
        <v>9296</v>
      </c>
      <c r="Q27" s="540">
        <f t="shared" si="9"/>
        <v>2.8844304056695691</v>
      </c>
      <c r="R27" s="527"/>
      <c r="S27" s="536">
        <f>'44apbpcasaad'!G28</f>
        <v>1554</v>
      </c>
      <c r="T27" s="541">
        <f t="shared" si="10"/>
        <v>0.61641960960091391</v>
      </c>
      <c r="U27" s="527"/>
      <c r="V27" s="536">
        <f>'44apbpcasaad'!J28</f>
        <v>1667</v>
      </c>
      <c r="W27" s="541">
        <f t="shared" si="11"/>
        <v>3.4656244152928215</v>
      </c>
      <c r="X27" s="527"/>
      <c r="Y27" s="536">
        <f>'44apbpcasaad'!M28</f>
        <v>6075</v>
      </c>
      <c r="Z27" s="542">
        <f t="shared" si="12"/>
        <v>27.513586956521738</v>
      </c>
      <c r="AA27" s="521"/>
      <c r="AB27" s="522">
        <f t="shared" si="2"/>
        <v>11</v>
      </c>
      <c r="AC27" s="522">
        <v>17</v>
      </c>
      <c r="AD27" s="522">
        <f t="shared" si="13"/>
        <v>15</v>
      </c>
      <c r="AE27" s="523" t="str">
        <f t="shared" si="3"/>
        <v>Navarra, Comunidad Foral de</v>
      </c>
      <c r="AF27" s="524">
        <f t="shared" si="4"/>
        <v>2.3981075793529767</v>
      </c>
      <c r="AG27" s="396"/>
      <c r="AH27" s="522">
        <f t="shared" si="14"/>
        <v>19</v>
      </c>
      <c r="AI27" s="522">
        <v>17</v>
      </c>
      <c r="AJ27" s="522">
        <f t="shared" si="15"/>
        <v>2</v>
      </c>
      <c r="AK27" s="523" t="str">
        <f t="shared" si="16"/>
        <v>Aragón</v>
      </c>
      <c r="AL27" s="524">
        <f t="shared" si="17"/>
        <v>0.83362142191586408</v>
      </c>
      <c r="AM27" s="396"/>
      <c r="AN27" s="522">
        <f t="shared" si="18"/>
        <v>15</v>
      </c>
      <c r="AO27" s="522">
        <v>17</v>
      </c>
      <c r="AP27" s="522">
        <f t="shared" si="19"/>
        <v>5</v>
      </c>
      <c r="AQ27" s="523" t="str">
        <f t="shared" si="20"/>
        <v>Canarias</v>
      </c>
      <c r="AR27" s="524">
        <f t="shared" si="21"/>
        <v>3.0113855218913637</v>
      </c>
      <c r="AS27" s="396"/>
      <c r="AT27" s="522">
        <f t="shared" si="22"/>
        <v>10</v>
      </c>
      <c r="AU27" s="522">
        <v>17</v>
      </c>
      <c r="AV27" s="522">
        <f t="shared" si="23"/>
        <v>3</v>
      </c>
      <c r="AW27" s="523" t="str">
        <f t="shared" si="24"/>
        <v>Asturias, Principado de</v>
      </c>
      <c r="AX27" s="524">
        <f t="shared" si="25"/>
        <v>20.72759348217372</v>
      </c>
    </row>
    <row r="28" spans="1:50" s="329" customFormat="1" ht="18" customHeight="1" x14ac:dyDescent="0.15">
      <c r="B28" s="526" t="s">
        <v>1</v>
      </c>
      <c r="C28" s="527"/>
      <c r="D28" s="535">
        <f t="shared" si="5"/>
        <v>168545</v>
      </c>
      <c r="E28" s="538">
        <f t="shared" si="0"/>
        <v>0.35051208204509476</v>
      </c>
      <c r="F28" s="527"/>
      <c r="G28" s="536">
        <f>'20pobl'!J29</f>
        <v>147939</v>
      </c>
      <c r="H28" s="539">
        <f t="shared" si="6"/>
        <v>0.38528204312849362</v>
      </c>
      <c r="I28" s="527"/>
      <c r="J28" s="536">
        <f>'20pobl'!Q29</f>
        <v>15743</v>
      </c>
      <c r="K28" s="539">
        <f t="shared" si="7"/>
        <v>0.23097388731854621</v>
      </c>
      <c r="L28" s="527"/>
      <c r="M28" s="536">
        <f>'20pobl'!X29</f>
        <v>4863</v>
      </c>
      <c r="N28" s="539">
        <f t="shared" si="1"/>
        <v>0.16933312069485426</v>
      </c>
      <c r="O28" s="527"/>
      <c r="P28" s="537">
        <f t="shared" si="8"/>
        <v>3641</v>
      </c>
      <c r="Q28" s="540">
        <f t="shared" si="9"/>
        <v>2.1602539381174166</v>
      </c>
      <c r="R28" s="527"/>
      <c r="S28" s="536">
        <f>'44apbpcasaad'!G29</f>
        <v>2030</v>
      </c>
      <c r="T28" s="541">
        <f t="shared" si="10"/>
        <v>1.372187185258789</v>
      </c>
      <c r="U28" s="527"/>
      <c r="V28" s="536">
        <f>'44apbpcasaad'!J29</f>
        <v>552</v>
      </c>
      <c r="W28" s="541">
        <f t="shared" si="11"/>
        <v>3.5063202693260496</v>
      </c>
      <c r="X28" s="527"/>
      <c r="Y28" s="536">
        <f>'44apbpcasaad'!M29</f>
        <v>1059</v>
      </c>
      <c r="Z28" s="542">
        <f t="shared" si="12"/>
        <v>21.776681061073411</v>
      </c>
      <c r="AA28" s="521"/>
      <c r="AB28" s="522">
        <f t="shared" si="2"/>
        <v>18</v>
      </c>
      <c r="AC28" s="522">
        <v>18</v>
      </c>
      <c r="AD28" s="522">
        <f t="shared" si="13"/>
        <v>18</v>
      </c>
      <c r="AE28" s="523" t="str">
        <f t="shared" si="3"/>
        <v>Ceuta y Melilla</v>
      </c>
      <c r="AF28" s="524">
        <f t="shared" si="4"/>
        <v>2.1602539381174166</v>
      </c>
      <c r="AG28" s="396"/>
      <c r="AH28" s="522">
        <f t="shared" si="14"/>
        <v>2</v>
      </c>
      <c r="AI28" s="522">
        <v>18</v>
      </c>
      <c r="AJ28" s="522">
        <f t="shared" si="15"/>
        <v>15</v>
      </c>
      <c r="AK28" s="523" t="str">
        <f t="shared" si="16"/>
        <v>Navarra, Comunidad Foral de</v>
      </c>
      <c r="AL28" s="524">
        <f t="shared" si="17"/>
        <v>0.63266638115952056</v>
      </c>
      <c r="AM28" s="396"/>
      <c r="AN28" s="522">
        <f t="shared" si="18"/>
        <v>14</v>
      </c>
      <c r="AO28" s="522">
        <v>18</v>
      </c>
      <c r="AP28" s="522">
        <f t="shared" si="19"/>
        <v>12</v>
      </c>
      <c r="AQ28" s="523" t="str">
        <f t="shared" si="20"/>
        <v>Galicia</v>
      </c>
      <c r="AR28" s="524">
        <f t="shared" si="21"/>
        <v>2.8358511780469868</v>
      </c>
      <c r="AS28" s="396"/>
      <c r="AT28" s="522">
        <f t="shared" si="22"/>
        <v>16</v>
      </c>
      <c r="AU28" s="522">
        <v>18</v>
      </c>
      <c r="AV28" s="522">
        <f t="shared" si="23"/>
        <v>5</v>
      </c>
      <c r="AW28" s="523" t="str">
        <f t="shared" si="24"/>
        <v>Canarias</v>
      </c>
      <c r="AX28" s="524">
        <f t="shared" si="25"/>
        <v>17.779087970398681</v>
      </c>
    </row>
    <row r="29" spans="1:50" s="329" customFormat="1" ht="3.75" customHeight="1" x14ac:dyDescent="0.1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5</v>
      </c>
      <c r="AE29" s="523" t="str">
        <f t="shared" si="3"/>
        <v>Canarias</v>
      </c>
      <c r="AF29" s="524">
        <f t="shared" si="4"/>
        <v>1.9613956699815998</v>
      </c>
      <c r="AG29" s="396"/>
      <c r="AH29" s="518"/>
      <c r="AI29" s="518"/>
      <c r="AJ29" s="522">
        <f>MATCH(AI30,AH$11:AH$30,0)</f>
        <v>17</v>
      </c>
      <c r="AK29" s="523" t="str">
        <f t="shared" si="16"/>
        <v>Rioja, La</v>
      </c>
      <c r="AL29" s="524">
        <f t="shared" si="17"/>
        <v>0.61641960960091391</v>
      </c>
      <c r="AM29" s="396"/>
      <c r="AN29" s="518"/>
      <c r="AO29" s="518"/>
      <c r="AP29" s="522">
        <f>MATCH(AO30,AN$11:AN$30,0)</f>
        <v>15</v>
      </c>
      <c r="AQ29" s="523" t="str">
        <f t="shared" si="20"/>
        <v>Navarra, Comunidad Foral de</v>
      </c>
      <c r="AR29" s="524">
        <f>INDEX(W$11:W$30,AP29,1)</f>
        <v>2.8213460955704868</v>
      </c>
      <c r="AS29" s="396"/>
      <c r="AT29" s="518"/>
      <c r="AU29" s="518"/>
      <c r="AV29" s="522">
        <f>MATCH(AU30,AT$11:AT$30,0)</f>
        <v>12</v>
      </c>
      <c r="AW29" s="523" t="str">
        <f t="shared" si="24"/>
        <v>Galicia</v>
      </c>
      <c r="AX29" s="524">
        <f t="shared" si="25"/>
        <v>17.276204791298987</v>
      </c>
    </row>
    <row r="30" spans="1:50" s="336" customFormat="1" ht="18" customHeight="1" x14ac:dyDescent="0.1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1477071</v>
      </c>
      <c r="Q30" s="545">
        <f>P30*100/D30</f>
        <v>3.0717685575865801</v>
      </c>
      <c r="R30" s="320"/>
      <c r="S30" s="549">
        <f>SUM(S11:S28)</f>
        <v>398065</v>
      </c>
      <c r="T30" s="546">
        <f>S30*100/G30</f>
        <v>1.0366928024249442</v>
      </c>
      <c r="U30" s="320"/>
      <c r="V30" s="549">
        <f>SUM(V11:V28)</f>
        <v>283232</v>
      </c>
      <c r="W30" s="546">
        <f>V30*100/J30</f>
        <v>4.1554466145592626</v>
      </c>
      <c r="X30" s="320"/>
      <c r="Y30" s="549">
        <f>SUM(Y11:Y28)</f>
        <v>795774</v>
      </c>
      <c r="Z30" s="551">
        <f>Y30*100/M30</f>
        <v>27.709416982896762</v>
      </c>
      <c r="AA30" s="521"/>
      <c r="AB30" s="522">
        <f>_xlfn.RANK.EQ(Q30,Q$11:Q$30,0)</f>
        <v>8</v>
      </c>
      <c r="AC30" s="522">
        <v>19</v>
      </c>
      <c r="AD30" s="518"/>
      <c r="AE30" s="518"/>
      <c r="AF30" s="552"/>
      <c r="AG30" s="337"/>
      <c r="AH30" s="522">
        <f t="shared" si="14"/>
        <v>9</v>
      </c>
      <c r="AI30" s="522">
        <v>19</v>
      </c>
      <c r="AJ30" s="518"/>
      <c r="AK30" s="518"/>
      <c r="AL30" s="552"/>
      <c r="AM30" s="337"/>
      <c r="AN30" s="522">
        <f t="shared" si="18"/>
        <v>8</v>
      </c>
      <c r="AO30" s="522">
        <v>19</v>
      </c>
      <c r="AP30" s="518"/>
      <c r="AQ30" s="518"/>
      <c r="AR30" s="552"/>
      <c r="AS30" s="337"/>
      <c r="AT30" s="522">
        <f t="shared" si="22"/>
        <v>8</v>
      </c>
      <c r="AU30" s="522">
        <v>19</v>
      </c>
      <c r="AV30" s="518"/>
      <c r="AW30" s="518"/>
      <c r="AX30" s="552"/>
    </row>
    <row r="31" spans="1:50" s="336" customFormat="1" ht="5.25" customHeight="1" x14ac:dyDescent="0.2">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
      <c r="B33" s="1558" t="s">
        <v>171</v>
      </c>
      <c r="C33" s="1558"/>
      <c r="D33" s="1558"/>
      <c r="E33" s="1558"/>
      <c r="F33" s="1558"/>
      <c r="G33" s="1558"/>
      <c r="H33" s="1558"/>
      <c r="I33" s="1558"/>
      <c r="J33" s="1558"/>
      <c r="K33" s="1558"/>
      <c r="L33" s="1558"/>
      <c r="M33" s="1558"/>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
      <c r="B34" s="1559"/>
      <c r="C34" s="1559"/>
      <c r="D34" s="1559"/>
      <c r="E34" s="1559"/>
      <c r="F34" s="1559"/>
      <c r="G34" s="1559"/>
      <c r="H34" s="1559"/>
      <c r="I34" s="1559"/>
      <c r="J34" s="1559"/>
      <c r="K34" s="1559"/>
      <c r="L34" s="1559"/>
      <c r="M34" s="1559"/>
      <c r="N34" s="1559"/>
      <c r="O34" s="1559"/>
      <c r="P34" s="1559"/>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
      <c r="B35" s="1560"/>
      <c r="C35" s="1560"/>
      <c r="D35" s="1560"/>
      <c r="E35" s="1560"/>
      <c r="F35" s="1560"/>
      <c r="G35" s="1560"/>
      <c r="H35" s="1560"/>
      <c r="I35" s="1560"/>
      <c r="J35" s="1560"/>
      <c r="K35" s="1560"/>
      <c r="L35" s="1560"/>
      <c r="M35" s="1560"/>
      <c r="N35" s="1560"/>
      <c r="O35" s="1560"/>
      <c r="P35" s="1560"/>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
      <c r="L38" s="890"/>
      <c r="M38" s="890"/>
      <c r="N38" s="890"/>
    </row>
    <row r="39" spans="2:50" x14ac:dyDescent="0.2">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7"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53"/>
  <sheetViews>
    <sheetView zoomScale="90" zoomScaleNormal="90" workbookViewId="0"/>
  </sheetViews>
  <sheetFormatPr baseColWidth="10" defaultColWidth="11.42578125" defaultRowHeight="15" x14ac:dyDescent="0.2"/>
  <cols>
    <col min="1" max="1" width="4" style="333" customWidth="1"/>
    <col min="2" max="2" width="32.28515625" style="333" customWidth="1"/>
    <col min="3" max="3" width="0.5703125" style="333" customWidth="1"/>
    <col min="4" max="4" width="17"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5703125" style="333" customWidth="1"/>
    <col min="12" max="12" width="8.42578125" style="333" customWidth="1"/>
    <col min="13" max="13" width="6.140625" style="333" customWidth="1"/>
    <col min="14" max="14" width="8.42578125" style="333" customWidth="1"/>
    <col min="15" max="15" width="7.5703125" style="333" customWidth="1"/>
    <col min="16" max="16" width="8.42578125" style="333" customWidth="1"/>
    <col min="17" max="17" width="6.140625" style="333" customWidth="1"/>
    <col min="18" max="18" width="8.42578125" style="333" customWidth="1"/>
    <col min="19" max="19" width="6.140625" style="333" customWidth="1"/>
    <col min="20" max="22" width="8.42578125" style="333" customWidth="1"/>
    <col min="23" max="23" width="6.140625" style="333" customWidth="1"/>
    <col min="24" max="24" width="8.42578125" style="333" customWidth="1"/>
    <col min="25" max="25" width="3.5703125" style="333" customWidth="1"/>
    <col min="26" max="26" width="1.42578125" style="329" customWidth="1"/>
    <col min="27" max="27" width="1.85546875" style="329" customWidth="1"/>
    <col min="28" max="28" width="2.140625" style="329" customWidth="1"/>
    <col min="29" max="29" width="11" style="396" customWidth="1"/>
    <col min="30" max="31" width="8.85546875" style="396" customWidth="1"/>
    <col min="32" max="32" width="8.85546875" style="596" customWidth="1"/>
    <col min="33" max="33" width="2.42578125" style="329" bestFit="1" customWidth="1"/>
    <col min="34" max="34" width="4.28515625" style="329" bestFit="1" customWidth="1"/>
    <col min="35" max="35" width="8.42578125" style="329" bestFit="1" customWidth="1"/>
    <col min="36" max="36" width="4.28515625" style="333" bestFit="1" customWidth="1"/>
    <col min="37" max="16384" width="11.42578125" style="333"/>
  </cols>
  <sheetData>
    <row r="1" spans="1:36" s="340" customFormat="1" x14ac:dyDescent="0.2">
      <c r="B1" s="311"/>
      <c r="C1" s="341"/>
      <c r="E1" s="341"/>
      <c r="F1" s="342" t="s">
        <v>135</v>
      </c>
      <c r="G1" s="342"/>
      <c r="H1" s="342"/>
      <c r="I1" s="342" t="s">
        <v>16</v>
      </c>
      <c r="Y1" s="331"/>
      <c r="Z1" s="331"/>
      <c r="AA1" s="331"/>
      <c r="AB1" s="331"/>
      <c r="AC1" s="396"/>
      <c r="AD1" s="396"/>
      <c r="AE1" s="342"/>
      <c r="AF1" s="598"/>
      <c r="AG1" s="311"/>
      <c r="AH1" s="311"/>
      <c r="AI1" s="311"/>
    </row>
    <row r="2" spans="1:36" s="343" customFormat="1" x14ac:dyDescent="0.25">
      <c r="B2" s="1379"/>
      <c r="C2" s="1379"/>
      <c r="Y2" s="331"/>
      <c r="Z2" s="331"/>
      <c r="AA2" s="331"/>
      <c r="AB2" s="331"/>
      <c r="AC2" s="396"/>
      <c r="AD2" s="396"/>
      <c r="AE2" s="556"/>
      <c r="AF2" s="599"/>
      <c r="AG2" s="893"/>
      <c r="AH2" s="893"/>
      <c r="AI2" s="893"/>
    </row>
    <row r="3" spans="1:36" s="345" customFormat="1" ht="42" customHeight="1" x14ac:dyDescent="0.2">
      <c r="B3" s="1380"/>
      <c r="C3" s="1380"/>
      <c r="Y3" s="331"/>
      <c r="Z3" s="331"/>
      <c r="AA3" s="331"/>
      <c r="AB3" s="331"/>
      <c r="AC3" s="396"/>
      <c r="AD3" s="396"/>
      <c r="AE3" s="556"/>
      <c r="AF3" s="599"/>
      <c r="AG3" s="893"/>
      <c r="AH3" s="893"/>
      <c r="AI3" s="893"/>
    </row>
    <row r="4" spans="1:36" s="345" customFormat="1" ht="24" customHeight="1" x14ac:dyDescent="0.2">
      <c r="A4" s="1476" t="s">
        <v>428</v>
      </c>
      <c r="B4" s="1476"/>
      <c r="C4" s="1476"/>
      <c r="D4" s="1476"/>
      <c r="E4" s="1476"/>
      <c r="F4" s="1476"/>
      <c r="G4" s="1476"/>
      <c r="H4" s="1476"/>
      <c r="I4" s="1476"/>
      <c r="J4" s="1476"/>
      <c r="K4" s="1476"/>
      <c r="L4" s="1476"/>
      <c r="M4" s="1476"/>
      <c r="N4" s="1476"/>
      <c r="O4" s="1476"/>
      <c r="P4" s="1476"/>
      <c r="Q4" s="1476"/>
      <c r="R4" s="1476"/>
      <c r="S4" s="1476"/>
      <c r="T4" s="1476"/>
      <c r="U4" s="1476"/>
      <c r="V4" s="1476"/>
      <c r="W4" s="1476"/>
      <c r="X4" s="1476"/>
      <c r="Y4" s="331"/>
      <c r="Z4" s="331"/>
      <c r="AA4" s="331"/>
      <c r="AB4" s="331"/>
      <c r="AC4" s="396"/>
      <c r="AD4" s="396"/>
      <c r="AE4" s="556"/>
      <c r="AF4" s="599"/>
      <c r="AG4" s="893"/>
      <c r="AH4" s="893"/>
      <c r="AI4" s="893"/>
    </row>
    <row r="5" spans="1:36" s="345" customFormat="1" x14ac:dyDescent="0.2">
      <c r="A5" s="49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1418"/>
      <c r="V5" s="1418"/>
      <c r="W5" s="1418"/>
      <c r="X5" s="1418"/>
      <c r="AC5" s="556"/>
      <c r="AD5" s="556"/>
      <c r="AE5" s="556"/>
      <c r="AF5" s="599"/>
      <c r="AG5" s="893"/>
    </row>
    <row r="6" spans="1:36" s="345" customFormat="1" ht="6.75" customHeight="1" x14ac:dyDescent="0.2">
      <c r="B6" s="1418"/>
      <c r="C6" s="1418"/>
      <c r="D6" s="1418"/>
      <c r="E6" s="1418"/>
      <c r="F6" s="1418"/>
      <c r="G6" s="1418"/>
      <c r="H6" s="1418"/>
      <c r="I6" s="1418"/>
      <c r="J6" s="1418"/>
      <c r="K6" s="1418"/>
      <c r="L6" s="1418"/>
      <c r="M6" s="1418"/>
      <c r="N6" s="1418"/>
      <c r="O6" s="1418"/>
      <c r="P6" s="1418"/>
      <c r="Q6" s="1418"/>
      <c r="R6" s="1418"/>
      <c r="S6" s="1418"/>
      <c r="T6" s="1418"/>
      <c r="U6" s="1418"/>
      <c r="V6" s="1418"/>
      <c r="W6" s="1418"/>
      <c r="X6" s="1418"/>
      <c r="Z6" s="893"/>
      <c r="AA6" s="893"/>
      <c r="AB6" s="893"/>
      <c r="AC6" s="556"/>
      <c r="AD6" s="556"/>
      <c r="AE6" s="556"/>
      <c r="AF6" s="599"/>
      <c r="AG6" s="893"/>
      <c r="AH6" s="893"/>
      <c r="AI6" s="893"/>
    </row>
    <row r="7" spans="1:36" s="322" customFormat="1" ht="3.75" customHeight="1" x14ac:dyDescent="0.2">
      <c r="A7" s="316"/>
      <c r="B7" s="1504" t="s">
        <v>12</v>
      </c>
      <c r="C7" s="437"/>
      <c r="D7" s="1574" t="s">
        <v>251</v>
      </c>
      <c r="E7" s="884"/>
      <c r="F7" s="1577"/>
      <c r="G7" s="1577"/>
      <c r="H7" s="884"/>
      <c r="I7" s="754"/>
      <c r="J7" s="754"/>
      <c r="K7" s="754"/>
      <c r="L7" s="754"/>
      <c r="M7" s="884"/>
      <c r="N7" s="884"/>
      <c r="O7" s="884"/>
      <c r="P7" s="884"/>
      <c r="Q7" s="884"/>
      <c r="R7" s="884"/>
      <c r="S7" s="891"/>
      <c r="T7" s="884"/>
      <c r="U7" s="884"/>
      <c r="V7" s="892"/>
      <c r="W7" s="1580"/>
      <c r="X7" s="1581"/>
      <c r="Z7" s="320"/>
      <c r="AA7" s="320"/>
      <c r="AB7" s="320"/>
      <c r="AC7" s="513"/>
      <c r="AD7" s="513"/>
      <c r="AE7" s="513"/>
      <c r="AF7" s="1349"/>
      <c r="AG7" s="320"/>
      <c r="AH7" s="320"/>
      <c r="AI7" s="320"/>
    </row>
    <row r="8" spans="1:36" s="322" customFormat="1" ht="14.25" customHeight="1" x14ac:dyDescent="0.2">
      <c r="A8" s="316"/>
      <c r="B8" s="1572"/>
      <c r="C8" s="437"/>
      <c r="D8" s="1575"/>
      <c r="E8" s="437"/>
      <c r="F8" s="1550" t="s">
        <v>271</v>
      </c>
      <c r="G8" s="1578"/>
      <c r="H8" s="437"/>
      <c r="I8" s="1550" t="s">
        <v>272</v>
      </c>
      <c r="J8" s="1566"/>
      <c r="K8" s="1568" t="s">
        <v>372</v>
      </c>
      <c r="L8" s="1569"/>
      <c r="M8" s="1569"/>
      <c r="N8" s="1569"/>
      <c r="O8" s="1569"/>
      <c r="P8" s="1569"/>
      <c r="Q8" s="1569"/>
      <c r="R8" s="1569"/>
      <c r="S8" s="1569"/>
      <c r="T8" s="1569"/>
      <c r="U8" s="1569"/>
      <c r="V8" s="1569"/>
      <c r="W8" s="1569"/>
      <c r="X8" s="1570"/>
      <c r="Z8" s="320"/>
      <c r="AA8" s="320"/>
      <c r="AB8" s="320"/>
      <c r="AC8" s="513"/>
      <c r="AD8" s="513"/>
      <c r="AE8" s="513"/>
      <c r="AF8" s="1267"/>
      <c r="AG8" s="320"/>
      <c r="AH8" s="320"/>
      <c r="AI8" s="320"/>
    </row>
    <row r="9" spans="1:36" s="322" customFormat="1" ht="28.5" customHeight="1" x14ac:dyDescent="0.2">
      <c r="A9" s="316"/>
      <c r="B9" s="1572"/>
      <c r="C9" s="437"/>
      <c r="D9" s="1576"/>
      <c r="E9" s="437"/>
      <c r="F9" s="1567"/>
      <c r="G9" s="1579"/>
      <c r="H9" s="437"/>
      <c r="I9" s="1567"/>
      <c r="J9" s="1564"/>
      <c r="K9" s="1561" t="s">
        <v>373</v>
      </c>
      <c r="L9" s="1562"/>
      <c r="M9" s="1563" t="s">
        <v>374</v>
      </c>
      <c r="N9" s="1564"/>
      <c r="O9" s="1561" t="s">
        <v>375</v>
      </c>
      <c r="P9" s="1562"/>
      <c r="Q9" s="1563" t="s">
        <v>376</v>
      </c>
      <c r="R9" s="1564"/>
      <c r="S9" s="1563" t="s">
        <v>377</v>
      </c>
      <c r="T9" s="1463"/>
      <c r="U9" s="1401" t="s">
        <v>113</v>
      </c>
      <c r="V9" s="1571"/>
      <c r="W9" s="1401" t="s">
        <v>378</v>
      </c>
      <c r="X9" s="1565"/>
      <c r="Z9" s="320"/>
      <c r="AA9" s="320"/>
      <c r="AB9" s="320"/>
      <c r="AC9" s="513"/>
      <c r="AD9" s="513"/>
      <c r="AE9" s="513"/>
      <c r="AF9" s="1267"/>
      <c r="AG9" s="320"/>
      <c r="AH9" s="320"/>
      <c r="AI9" s="320"/>
    </row>
    <row r="10" spans="1:36" s="322" customFormat="1" ht="22.5" customHeight="1" x14ac:dyDescent="0.2">
      <c r="A10" s="316"/>
      <c r="B10" s="1573"/>
      <c r="C10" s="437"/>
      <c r="D10" s="901" t="s">
        <v>9</v>
      </c>
      <c r="E10" s="885"/>
      <c r="F10" s="903" t="s">
        <v>9</v>
      </c>
      <c r="G10" s="878" t="s">
        <v>273</v>
      </c>
      <c r="H10" s="900"/>
      <c r="I10" s="793" t="s">
        <v>9</v>
      </c>
      <c r="J10" s="904" t="s">
        <v>273</v>
      </c>
      <c r="K10" s="905" t="s">
        <v>9</v>
      </c>
      <c r="L10" s="904" t="s">
        <v>379</v>
      </c>
      <c r="M10" s="905" t="s">
        <v>9</v>
      </c>
      <c r="N10" s="905" t="s">
        <v>379</v>
      </c>
      <c r="O10" s="905" t="s">
        <v>9</v>
      </c>
      <c r="P10" s="905" t="s">
        <v>379</v>
      </c>
      <c r="Q10" s="905" t="s">
        <v>9</v>
      </c>
      <c r="R10" s="905" t="s">
        <v>379</v>
      </c>
      <c r="S10" s="882" t="s">
        <v>9</v>
      </c>
      <c r="T10" s="792" t="s">
        <v>379</v>
      </c>
      <c r="U10" s="902" t="s">
        <v>9</v>
      </c>
      <c r="V10" s="905" t="s">
        <v>379</v>
      </c>
      <c r="W10" s="904" t="s">
        <v>9</v>
      </c>
      <c r="X10" s="792" t="s">
        <v>379</v>
      </c>
      <c r="Z10" s="320"/>
      <c r="AA10" s="320"/>
      <c r="AB10" s="320"/>
      <c r="AC10" s="568" t="s">
        <v>208</v>
      </c>
      <c r="AD10" s="602" t="s">
        <v>388</v>
      </c>
      <c r="AE10" s="603" t="s">
        <v>389</v>
      </c>
      <c r="AF10" s="1267"/>
      <c r="AG10" s="320"/>
      <c r="AH10" s="320"/>
      <c r="AI10" s="320"/>
    </row>
    <row r="11" spans="1:36" s="328" customFormat="1" ht="3" customHeight="1" x14ac:dyDescent="0.2">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596"/>
      <c r="AG11" s="329"/>
      <c r="AH11" s="329"/>
      <c r="AI11" s="329"/>
    </row>
    <row r="12" spans="1:36" s="331" customFormat="1" x14ac:dyDescent="0.25">
      <c r="A12" s="330"/>
      <c r="B12" s="757" t="s">
        <v>8</v>
      </c>
      <c r="C12" s="350"/>
      <c r="D12" s="894">
        <v>287571</v>
      </c>
      <c r="E12" s="350"/>
      <c r="F12" s="760">
        <v>1651</v>
      </c>
      <c r="G12" s="761">
        <v>0.57411908711240001</v>
      </c>
      <c r="H12" s="350"/>
      <c r="I12" s="760">
        <v>2443</v>
      </c>
      <c r="J12" s="761">
        <v>0.84952933362543515</v>
      </c>
      <c r="K12" s="760">
        <v>2213</v>
      </c>
      <c r="L12" s="761">
        <v>90.585345886205488</v>
      </c>
      <c r="M12" s="760">
        <v>19</v>
      </c>
      <c r="N12" s="761">
        <v>0.77773229635693819</v>
      </c>
      <c r="O12" s="760">
        <v>36</v>
      </c>
      <c r="P12" s="761">
        <v>1.4735980352026197</v>
      </c>
      <c r="Q12" s="760">
        <v>126</v>
      </c>
      <c r="R12" s="761">
        <v>5.1575931232091694</v>
      </c>
      <c r="S12" s="760">
        <v>0</v>
      </c>
      <c r="T12" s="761">
        <v>0</v>
      </c>
      <c r="U12" s="760">
        <v>0</v>
      </c>
      <c r="V12" s="761">
        <v>0</v>
      </c>
      <c r="W12" s="760">
        <v>49</v>
      </c>
      <c r="X12" s="761">
        <f t="shared" ref="X12:X29" si="0">W12/$I12*100</f>
        <v>2.005730659025788</v>
      </c>
      <c r="Z12" s="360"/>
      <c r="AA12" s="360"/>
      <c r="AB12" s="360"/>
      <c r="AC12" s="604">
        <v>44316</v>
      </c>
      <c r="AD12" s="602">
        <v>23620</v>
      </c>
      <c r="AE12" s="602">
        <v>14066</v>
      </c>
      <c r="AF12" s="606"/>
      <c r="AG12" s="360"/>
      <c r="AH12" s="360"/>
      <c r="AI12" s="361"/>
      <c r="AJ12" s="607"/>
    </row>
    <row r="13" spans="1:36" s="331" customFormat="1" x14ac:dyDescent="0.25">
      <c r="A13" s="330"/>
      <c r="B13" s="765" t="s">
        <v>7</v>
      </c>
      <c r="C13" s="350"/>
      <c r="D13" s="895">
        <v>43736</v>
      </c>
      <c r="E13" s="350"/>
      <c r="F13" s="767">
        <v>1570</v>
      </c>
      <c r="G13" s="768">
        <v>3.5897201390159137</v>
      </c>
      <c r="H13" s="350"/>
      <c r="I13" s="767">
        <v>537</v>
      </c>
      <c r="J13" s="768">
        <v>1.2278214743003475</v>
      </c>
      <c r="K13" s="767">
        <v>527</v>
      </c>
      <c r="L13" s="768">
        <v>98.137802607076353</v>
      </c>
      <c r="M13" s="767">
        <v>9</v>
      </c>
      <c r="N13" s="768">
        <v>1.6759776536312849</v>
      </c>
      <c r="O13" s="767">
        <v>0</v>
      </c>
      <c r="P13" s="768">
        <v>0</v>
      </c>
      <c r="Q13" s="767">
        <v>0</v>
      </c>
      <c r="R13" s="768">
        <v>0</v>
      </c>
      <c r="S13" s="767">
        <v>0</v>
      </c>
      <c r="T13" s="768">
        <v>0</v>
      </c>
      <c r="U13" s="767">
        <v>0</v>
      </c>
      <c r="V13" s="768">
        <v>0</v>
      </c>
      <c r="W13" s="767">
        <v>1</v>
      </c>
      <c r="X13" s="768">
        <f t="shared" si="0"/>
        <v>0.18621973929236499</v>
      </c>
      <c r="Z13" s="360"/>
      <c r="AA13" s="360"/>
      <c r="AB13" s="360"/>
      <c r="AC13" s="604">
        <v>44347</v>
      </c>
      <c r="AD13" s="602">
        <v>21534</v>
      </c>
      <c r="AE13" s="602">
        <v>12150</v>
      </c>
      <c r="AF13" s="606"/>
      <c r="AG13" s="360"/>
      <c r="AH13" s="360"/>
      <c r="AI13" s="361"/>
      <c r="AJ13" s="607"/>
    </row>
    <row r="14" spans="1:36" s="331" customFormat="1" x14ac:dyDescent="0.25">
      <c r="A14" s="330"/>
      <c r="B14" s="765" t="s">
        <v>37</v>
      </c>
      <c r="C14" s="350"/>
      <c r="D14" s="895">
        <v>31553</v>
      </c>
      <c r="E14" s="350"/>
      <c r="F14" s="767">
        <v>443</v>
      </c>
      <c r="G14" s="768">
        <v>1.4039869426045066</v>
      </c>
      <c r="H14" s="350"/>
      <c r="I14" s="767">
        <v>391</v>
      </c>
      <c r="J14" s="768">
        <v>1.2391848635628941</v>
      </c>
      <c r="K14" s="767">
        <v>342</v>
      </c>
      <c r="L14" s="768">
        <v>87.468030690537077</v>
      </c>
      <c r="M14" s="767">
        <v>6</v>
      </c>
      <c r="N14" s="768">
        <v>1.5345268542199488</v>
      </c>
      <c r="O14" s="767">
        <v>39</v>
      </c>
      <c r="P14" s="768">
        <v>9.9744245524296673</v>
      </c>
      <c r="Q14" s="767">
        <v>0</v>
      </c>
      <c r="R14" s="768">
        <v>0</v>
      </c>
      <c r="S14" s="767">
        <v>0</v>
      </c>
      <c r="T14" s="768">
        <v>0</v>
      </c>
      <c r="U14" s="767">
        <v>2</v>
      </c>
      <c r="V14" s="768">
        <v>0.51150895140664965</v>
      </c>
      <c r="W14" s="767">
        <v>2</v>
      </c>
      <c r="X14" s="768">
        <f t="shared" si="0"/>
        <v>0.51150895140664965</v>
      </c>
      <c r="Z14" s="360"/>
      <c r="AA14" s="360"/>
      <c r="AB14" s="360"/>
      <c r="AC14" s="604">
        <v>44377</v>
      </c>
      <c r="AD14" s="602">
        <v>21833</v>
      </c>
      <c r="AE14" s="602">
        <v>13954</v>
      </c>
      <c r="AF14" s="606"/>
      <c r="AG14" s="360"/>
      <c r="AH14" s="360"/>
      <c r="AI14" s="361"/>
      <c r="AJ14" s="607"/>
    </row>
    <row r="15" spans="1:36" s="331" customFormat="1" x14ac:dyDescent="0.25">
      <c r="A15" s="330"/>
      <c r="B15" s="765" t="s">
        <v>38</v>
      </c>
      <c r="C15" s="350"/>
      <c r="D15" s="895">
        <v>31513</v>
      </c>
      <c r="E15" s="350"/>
      <c r="F15" s="767">
        <v>1080</v>
      </c>
      <c r="G15" s="768">
        <v>3.4271570462983529</v>
      </c>
      <c r="H15" s="350"/>
      <c r="I15" s="767">
        <v>423</v>
      </c>
      <c r="J15" s="768">
        <v>1.3423031764668549</v>
      </c>
      <c r="K15" s="767">
        <v>339</v>
      </c>
      <c r="L15" s="768">
        <v>80.141843971631204</v>
      </c>
      <c r="M15" s="767">
        <v>6</v>
      </c>
      <c r="N15" s="768">
        <v>1.4184397163120568</v>
      </c>
      <c r="O15" s="767">
        <v>69</v>
      </c>
      <c r="P15" s="768">
        <v>16.312056737588655</v>
      </c>
      <c r="Q15" s="767">
        <v>0</v>
      </c>
      <c r="R15" s="768">
        <v>0</v>
      </c>
      <c r="S15" s="767">
        <v>0</v>
      </c>
      <c r="T15" s="768">
        <v>0</v>
      </c>
      <c r="U15" s="767">
        <v>9</v>
      </c>
      <c r="V15" s="768">
        <v>2.1276595744680851</v>
      </c>
      <c r="W15" s="767">
        <v>0</v>
      </c>
      <c r="X15" s="768">
        <f t="shared" si="0"/>
        <v>0</v>
      </c>
      <c r="Z15" s="360"/>
      <c r="AA15" s="360"/>
      <c r="AB15" s="360"/>
      <c r="AC15" s="604">
        <v>44408</v>
      </c>
      <c r="AD15" s="602">
        <v>25882</v>
      </c>
      <c r="AE15" s="602">
        <v>13248</v>
      </c>
      <c r="AF15" s="606"/>
      <c r="AG15" s="360"/>
      <c r="AH15" s="360"/>
      <c r="AI15" s="361"/>
      <c r="AJ15" s="607"/>
    </row>
    <row r="16" spans="1:36" s="331" customFormat="1" x14ac:dyDescent="0.25">
      <c r="A16" s="330"/>
      <c r="B16" s="765" t="s">
        <v>6</v>
      </c>
      <c r="C16" s="350"/>
      <c r="D16" s="895">
        <v>43406</v>
      </c>
      <c r="E16" s="350"/>
      <c r="F16" s="767">
        <v>702</v>
      </c>
      <c r="G16" s="768">
        <v>1.6172879325438878</v>
      </c>
      <c r="H16" s="350"/>
      <c r="I16" s="767">
        <v>346</v>
      </c>
      <c r="J16" s="768">
        <v>0.79712482145325536</v>
      </c>
      <c r="K16" s="767">
        <v>335</v>
      </c>
      <c r="L16" s="768">
        <v>96.820809248554923</v>
      </c>
      <c r="M16" s="767">
        <v>3</v>
      </c>
      <c r="N16" s="768">
        <v>0.86705202312138718</v>
      </c>
      <c r="O16" s="767">
        <v>2</v>
      </c>
      <c r="P16" s="768">
        <v>0.57803468208092479</v>
      </c>
      <c r="Q16" s="767">
        <v>0</v>
      </c>
      <c r="R16" s="768">
        <v>0</v>
      </c>
      <c r="S16" s="767">
        <v>0</v>
      </c>
      <c r="T16" s="768">
        <v>0</v>
      </c>
      <c r="U16" s="767">
        <v>5</v>
      </c>
      <c r="V16" s="768">
        <v>1.4450867052023122</v>
      </c>
      <c r="W16" s="767">
        <v>1</v>
      </c>
      <c r="X16" s="768">
        <f t="shared" si="0"/>
        <v>0.28901734104046239</v>
      </c>
      <c r="Z16" s="360"/>
      <c r="AA16" s="360"/>
      <c r="AB16" s="360"/>
      <c r="AC16" s="604">
        <v>44439</v>
      </c>
      <c r="AD16" s="602">
        <v>15551</v>
      </c>
      <c r="AE16" s="602">
        <v>13247</v>
      </c>
      <c r="AF16" s="606"/>
      <c r="AG16" s="360"/>
      <c r="AH16" s="360"/>
      <c r="AI16" s="361"/>
      <c r="AJ16" s="607"/>
    </row>
    <row r="17" spans="1:36" s="331" customFormat="1" x14ac:dyDescent="0.25">
      <c r="A17" s="330"/>
      <c r="B17" s="765" t="s">
        <v>5</v>
      </c>
      <c r="C17" s="350"/>
      <c r="D17" s="896">
        <v>17895</v>
      </c>
      <c r="E17" s="350"/>
      <c r="F17" s="767">
        <v>163</v>
      </c>
      <c r="G17" s="768">
        <v>0.91086895780944399</v>
      </c>
      <c r="H17" s="350"/>
      <c r="I17" s="767">
        <v>148</v>
      </c>
      <c r="J17" s="768">
        <v>0.82704666107851343</v>
      </c>
      <c r="K17" s="771">
        <v>148</v>
      </c>
      <c r="L17" s="768">
        <v>100</v>
      </c>
      <c r="M17" s="771">
        <v>0</v>
      </c>
      <c r="N17" s="768">
        <v>0</v>
      </c>
      <c r="O17" s="771">
        <v>0</v>
      </c>
      <c r="P17" s="768">
        <v>0</v>
      </c>
      <c r="Q17" s="771">
        <v>0</v>
      </c>
      <c r="R17" s="768">
        <v>0</v>
      </c>
      <c r="S17" s="771">
        <v>0</v>
      </c>
      <c r="T17" s="768">
        <v>0</v>
      </c>
      <c r="U17" s="771">
        <v>0</v>
      </c>
      <c r="V17" s="768">
        <v>0</v>
      </c>
      <c r="W17" s="771">
        <v>0</v>
      </c>
      <c r="X17" s="768">
        <f t="shared" si="0"/>
        <v>0</v>
      </c>
      <c r="Z17" s="360"/>
      <c r="AA17" s="360"/>
      <c r="AB17" s="360"/>
      <c r="AC17" s="604">
        <v>44469</v>
      </c>
      <c r="AD17" s="602">
        <v>29199</v>
      </c>
      <c r="AE17" s="602">
        <v>15187</v>
      </c>
      <c r="AF17" s="606"/>
      <c r="AG17" s="360"/>
      <c r="AH17" s="360"/>
      <c r="AI17" s="361"/>
      <c r="AJ17" s="607"/>
    </row>
    <row r="18" spans="1:36" s="331" customFormat="1" x14ac:dyDescent="0.25">
      <c r="A18" s="330"/>
      <c r="B18" s="765" t="s">
        <v>4</v>
      </c>
      <c r="C18" s="350"/>
      <c r="D18" s="895">
        <v>125162</v>
      </c>
      <c r="E18" s="350"/>
      <c r="F18" s="767">
        <v>1477</v>
      </c>
      <c r="G18" s="768">
        <v>1.1800706284655087</v>
      </c>
      <c r="H18" s="350"/>
      <c r="I18" s="767">
        <v>1479</v>
      </c>
      <c r="J18" s="768">
        <v>1.1816685575494159</v>
      </c>
      <c r="K18" s="767">
        <v>1384</v>
      </c>
      <c r="L18" s="768">
        <v>93.576741041244077</v>
      </c>
      <c r="M18" s="767">
        <v>30</v>
      </c>
      <c r="N18" s="768">
        <v>2.028397565922921</v>
      </c>
      <c r="O18" s="767">
        <v>1</v>
      </c>
      <c r="P18" s="768">
        <v>6.7613252197430695E-2</v>
      </c>
      <c r="Q18" s="767">
        <v>0</v>
      </c>
      <c r="R18" s="768">
        <v>0</v>
      </c>
      <c r="S18" s="767">
        <v>0</v>
      </c>
      <c r="T18" s="768">
        <v>0</v>
      </c>
      <c r="U18" s="767">
        <v>44</v>
      </c>
      <c r="V18" s="768">
        <v>2.9749830966869508</v>
      </c>
      <c r="W18" s="767">
        <v>20</v>
      </c>
      <c r="X18" s="768">
        <f t="shared" si="0"/>
        <v>1.3522650439486139</v>
      </c>
      <c r="Z18" s="360"/>
      <c r="AA18" s="360"/>
      <c r="AB18" s="360"/>
      <c r="AC18" s="604">
        <v>44500</v>
      </c>
      <c r="AD18" s="602">
        <v>26213</v>
      </c>
      <c r="AE18" s="602">
        <v>13678</v>
      </c>
      <c r="AF18" s="606"/>
      <c r="AG18" s="360"/>
      <c r="AH18" s="360"/>
      <c r="AI18" s="361"/>
      <c r="AJ18" s="607"/>
    </row>
    <row r="19" spans="1:36" s="331" customFormat="1" x14ac:dyDescent="0.25">
      <c r="A19" s="330"/>
      <c r="B19" s="765" t="s">
        <v>40</v>
      </c>
      <c r="C19" s="350"/>
      <c r="D19" s="895">
        <v>74900</v>
      </c>
      <c r="E19" s="350"/>
      <c r="F19" s="767">
        <v>1243</v>
      </c>
      <c r="G19" s="768">
        <v>1.6595460614152204</v>
      </c>
      <c r="H19" s="350"/>
      <c r="I19" s="767">
        <v>883</v>
      </c>
      <c r="J19" s="768">
        <v>1.1789052069425903</v>
      </c>
      <c r="K19" s="767">
        <v>811</v>
      </c>
      <c r="L19" s="768">
        <v>91.84597961494903</v>
      </c>
      <c r="M19" s="767">
        <v>16</v>
      </c>
      <c r="N19" s="768">
        <v>1.8120045300113252</v>
      </c>
      <c r="O19" s="767">
        <v>18</v>
      </c>
      <c r="P19" s="768">
        <v>2.0385050962627407</v>
      </c>
      <c r="Q19" s="767">
        <v>2</v>
      </c>
      <c r="R19" s="768">
        <v>0.22650056625141565</v>
      </c>
      <c r="S19" s="767">
        <v>0</v>
      </c>
      <c r="T19" s="768">
        <v>0</v>
      </c>
      <c r="U19" s="767">
        <v>7</v>
      </c>
      <c r="V19" s="768">
        <v>0.79275198187995466</v>
      </c>
      <c r="W19" s="767">
        <v>29</v>
      </c>
      <c r="X19" s="768">
        <f t="shared" si="0"/>
        <v>3.2842582106455263</v>
      </c>
      <c r="Z19" s="360"/>
      <c r="AA19" s="360"/>
      <c r="AB19" s="360"/>
      <c r="AC19" s="604">
        <v>44530</v>
      </c>
      <c r="AD19" s="602">
        <v>25655</v>
      </c>
      <c r="AE19" s="602">
        <v>14422</v>
      </c>
      <c r="AF19" s="606"/>
      <c r="AG19" s="360"/>
      <c r="AH19" s="360"/>
      <c r="AI19" s="361"/>
      <c r="AJ19" s="607"/>
    </row>
    <row r="20" spans="1:36" s="331" customFormat="1" x14ac:dyDescent="0.25">
      <c r="A20" s="330"/>
      <c r="B20" s="765" t="s">
        <v>41</v>
      </c>
      <c r="C20" s="350"/>
      <c r="D20" s="895">
        <v>221659</v>
      </c>
      <c r="E20" s="350"/>
      <c r="F20" s="767">
        <v>4553</v>
      </c>
      <c r="G20" s="768">
        <v>2.054056004944532</v>
      </c>
      <c r="H20" s="350"/>
      <c r="I20" s="767">
        <v>2640</v>
      </c>
      <c r="J20" s="768">
        <v>1.1910186367348043</v>
      </c>
      <c r="K20" s="767">
        <v>2130</v>
      </c>
      <c r="L20" s="768">
        <v>80.681818181818173</v>
      </c>
      <c r="M20" s="767">
        <v>0</v>
      </c>
      <c r="N20" s="768">
        <v>0</v>
      </c>
      <c r="O20" s="767">
        <v>478</v>
      </c>
      <c r="P20" s="768">
        <v>18.106060606060606</v>
      </c>
      <c r="Q20" s="767">
        <v>0</v>
      </c>
      <c r="R20" s="768">
        <v>0</v>
      </c>
      <c r="S20" s="767">
        <v>6</v>
      </c>
      <c r="T20" s="768">
        <v>0.22727272727272727</v>
      </c>
      <c r="U20" s="767">
        <v>26</v>
      </c>
      <c r="V20" s="768">
        <v>0.98484848484848475</v>
      </c>
      <c r="W20" s="767">
        <v>0</v>
      </c>
      <c r="X20" s="768">
        <f t="shared" si="0"/>
        <v>0</v>
      </c>
      <c r="Z20" s="360"/>
      <c r="AA20" s="360"/>
      <c r="AB20" s="360"/>
      <c r="AC20" s="604">
        <v>44561</v>
      </c>
      <c r="AD20" s="602">
        <v>24712</v>
      </c>
      <c r="AE20" s="602">
        <v>14501</v>
      </c>
      <c r="AF20" s="606"/>
      <c r="AG20" s="360"/>
      <c r="AH20" s="360"/>
      <c r="AI20" s="361"/>
      <c r="AJ20" s="607"/>
    </row>
    <row r="21" spans="1:36" s="331" customFormat="1" x14ac:dyDescent="0.25">
      <c r="A21" s="330"/>
      <c r="B21" s="765" t="s">
        <v>3</v>
      </c>
      <c r="C21" s="350"/>
      <c r="D21" s="895">
        <v>158666</v>
      </c>
      <c r="E21" s="350"/>
      <c r="F21" s="767">
        <v>1981</v>
      </c>
      <c r="G21" s="768">
        <v>1.2485346577086458</v>
      </c>
      <c r="H21" s="350"/>
      <c r="I21" s="767">
        <v>1820</v>
      </c>
      <c r="J21" s="768">
        <v>1.1470636431245509</v>
      </c>
      <c r="K21" s="767">
        <v>1608</v>
      </c>
      <c r="L21" s="768">
        <v>88.35164835164835</v>
      </c>
      <c r="M21" s="767">
        <v>23</v>
      </c>
      <c r="N21" s="768">
        <v>1.2637362637362637</v>
      </c>
      <c r="O21" s="767">
        <v>172</v>
      </c>
      <c r="P21" s="768">
        <v>9.4505494505494507</v>
      </c>
      <c r="Q21" s="767">
        <v>11</v>
      </c>
      <c r="R21" s="768">
        <v>0.60439560439560447</v>
      </c>
      <c r="S21" s="767">
        <v>0</v>
      </c>
      <c r="T21" s="768">
        <v>0</v>
      </c>
      <c r="U21" s="767">
        <v>0</v>
      </c>
      <c r="V21" s="768">
        <v>0</v>
      </c>
      <c r="W21" s="767">
        <v>6</v>
      </c>
      <c r="X21" s="768">
        <f t="shared" si="0"/>
        <v>0.32967032967032966</v>
      </c>
      <c r="Z21" s="360"/>
      <c r="AA21" s="360"/>
      <c r="AB21" s="360"/>
      <c r="AC21" s="604">
        <v>44592</v>
      </c>
      <c r="AD21" s="602">
        <v>15800</v>
      </c>
      <c r="AE21" s="602">
        <v>18653</v>
      </c>
      <c r="AF21" s="606"/>
      <c r="AG21" s="360"/>
      <c r="AH21" s="360"/>
      <c r="AI21" s="361"/>
      <c r="AJ21" s="607"/>
    </row>
    <row r="22" spans="1:36" s="331" customFormat="1" x14ac:dyDescent="0.25">
      <c r="A22" s="330"/>
      <c r="B22" s="765" t="s">
        <v>2</v>
      </c>
      <c r="C22" s="350"/>
      <c r="D22" s="895">
        <v>36487</v>
      </c>
      <c r="E22" s="350"/>
      <c r="F22" s="767">
        <v>588</v>
      </c>
      <c r="G22" s="768">
        <v>1.6115328747225039</v>
      </c>
      <c r="H22" s="350"/>
      <c r="I22" s="767">
        <v>349</v>
      </c>
      <c r="J22" s="768">
        <v>0.95650505659549989</v>
      </c>
      <c r="K22" s="767">
        <v>287</v>
      </c>
      <c r="L22" s="768">
        <v>82.234957020057308</v>
      </c>
      <c r="M22" s="767">
        <v>7</v>
      </c>
      <c r="N22" s="768">
        <v>2.005730659025788</v>
      </c>
      <c r="O22" s="767">
        <v>36</v>
      </c>
      <c r="P22" s="768">
        <v>10.315186246418339</v>
      </c>
      <c r="Q22" s="767">
        <v>4</v>
      </c>
      <c r="R22" s="768">
        <v>1.1461318051575931</v>
      </c>
      <c r="S22" s="767">
        <v>0</v>
      </c>
      <c r="T22" s="768">
        <v>0</v>
      </c>
      <c r="U22" s="767">
        <v>1</v>
      </c>
      <c r="V22" s="768">
        <v>0.28653295128939826</v>
      </c>
      <c r="W22" s="767">
        <v>14</v>
      </c>
      <c r="X22" s="768">
        <f t="shared" si="0"/>
        <v>4.0114613180515759</v>
      </c>
      <c r="Z22" s="360"/>
      <c r="AA22" s="360"/>
      <c r="AB22" s="360"/>
      <c r="AC22" s="604">
        <v>44620</v>
      </c>
      <c r="AD22" s="602">
        <v>21660</v>
      </c>
      <c r="AE22" s="602">
        <v>18762</v>
      </c>
      <c r="AF22" s="606"/>
      <c r="AG22" s="360"/>
      <c r="AH22" s="360"/>
      <c r="AI22" s="361"/>
      <c r="AJ22" s="607"/>
    </row>
    <row r="23" spans="1:36" s="331" customFormat="1" x14ac:dyDescent="0.25">
      <c r="A23" s="330"/>
      <c r="B23" s="765" t="s">
        <v>35</v>
      </c>
      <c r="C23" s="350"/>
      <c r="D23" s="895">
        <v>76008</v>
      </c>
      <c r="E23" s="350"/>
      <c r="F23" s="767">
        <v>924</v>
      </c>
      <c r="G23" s="768">
        <v>1.2156615093148089</v>
      </c>
      <c r="H23" s="350"/>
      <c r="I23" s="767">
        <v>766</v>
      </c>
      <c r="J23" s="768">
        <v>1.0077886538259131</v>
      </c>
      <c r="K23" s="767">
        <v>751</v>
      </c>
      <c r="L23" s="768">
        <v>98.041775456919055</v>
      </c>
      <c r="M23" s="767">
        <v>13</v>
      </c>
      <c r="N23" s="768">
        <v>1.6971279373368149</v>
      </c>
      <c r="O23" s="767">
        <v>0</v>
      </c>
      <c r="P23" s="768">
        <v>0</v>
      </c>
      <c r="Q23" s="767">
        <v>1</v>
      </c>
      <c r="R23" s="768">
        <v>0.13054830287206268</v>
      </c>
      <c r="S23" s="767">
        <v>0</v>
      </c>
      <c r="T23" s="768">
        <v>0</v>
      </c>
      <c r="U23" s="767">
        <v>1</v>
      </c>
      <c r="V23" s="768">
        <v>0.13054830287206268</v>
      </c>
      <c r="W23" s="767">
        <v>0</v>
      </c>
      <c r="X23" s="768">
        <f t="shared" si="0"/>
        <v>0</v>
      </c>
      <c r="Z23" s="360"/>
      <c r="AA23" s="360"/>
      <c r="AB23" s="360"/>
      <c r="AC23" s="604">
        <v>44651</v>
      </c>
      <c r="AD23" s="602">
        <v>28954</v>
      </c>
      <c r="AE23" s="602">
        <v>17183</v>
      </c>
      <c r="AF23" s="606"/>
      <c r="AG23" s="360"/>
      <c r="AH23" s="360"/>
      <c r="AI23" s="361"/>
      <c r="AJ23" s="607"/>
    </row>
    <row r="24" spans="1:36" s="331" customFormat="1" x14ac:dyDescent="0.25">
      <c r="A24" s="330"/>
      <c r="B24" s="765" t="s">
        <v>42</v>
      </c>
      <c r="C24" s="350"/>
      <c r="D24" s="895">
        <v>185649</v>
      </c>
      <c r="E24" s="350"/>
      <c r="F24" s="767">
        <v>2442</v>
      </c>
      <c r="G24" s="768">
        <v>1.3153854855129841</v>
      </c>
      <c r="H24" s="350"/>
      <c r="I24" s="767">
        <v>2040</v>
      </c>
      <c r="J24" s="768">
        <v>1.0988478257356624</v>
      </c>
      <c r="K24" s="767">
        <v>1489</v>
      </c>
      <c r="L24" s="768">
        <v>72.990196078431367</v>
      </c>
      <c r="M24" s="767">
        <v>74</v>
      </c>
      <c r="N24" s="768">
        <v>3.6274509803921573</v>
      </c>
      <c r="O24" s="767">
        <v>0</v>
      </c>
      <c r="P24" s="768">
        <v>0</v>
      </c>
      <c r="Q24" s="767">
        <v>0</v>
      </c>
      <c r="R24" s="768">
        <v>0</v>
      </c>
      <c r="S24" s="767">
        <v>0</v>
      </c>
      <c r="T24" s="768">
        <v>0</v>
      </c>
      <c r="U24" s="767">
        <v>2</v>
      </c>
      <c r="V24" s="768">
        <v>9.8039215686274508E-2</v>
      </c>
      <c r="W24" s="767">
        <v>475</v>
      </c>
      <c r="X24" s="768">
        <f t="shared" si="0"/>
        <v>23.284313725490197</v>
      </c>
      <c r="Z24" s="360"/>
      <c r="AA24" s="360"/>
      <c r="AB24" s="360"/>
      <c r="AC24" s="604">
        <v>44681</v>
      </c>
      <c r="AD24" s="602">
        <v>20498</v>
      </c>
      <c r="AE24" s="602">
        <v>16055</v>
      </c>
      <c r="AF24" s="606"/>
      <c r="AG24" s="360"/>
      <c r="AH24" s="360"/>
      <c r="AI24" s="361"/>
      <c r="AJ24" s="607"/>
    </row>
    <row r="25" spans="1:36" x14ac:dyDescent="0.25">
      <c r="A25" s="332"/>
      <c r="B25" s="765" t="s">
        <v>43</v>
      </c>
      <c r="C25" s="350"/>
      <c r="D25" s="895">
        <v>44052</v>
      </c>
      <c r="E25" s="350"/>
      <c r="F25" s="767">
        <v>979</v>
      </c>
      <c r="G25" s="768">
        <v>2.2223735585217468</v>
      </c>
      <c r="H25" s="350"/>
      <c r="I25" s="767">
        <v>539</v>
      </c>
      <c r="J25" s="768">
        <v>1.2235539816580405</v>
      </c>
      <c r="K25" s="767">
        <v>406</v>
      </c>
      <c r="L25" s="768">
        <v>75.324675324675326</v>
      </c>
      <c r="M25" s="767">
        <v>2</v>
      </c>
      <c r="N25" s="768">
        <v>0.3710575139146568</v>
      </c>
      <c r="O25" s="767">
        <v>4</v>
      </c>
      <c r="P25" s="768">
        <v>0.7421150278293136</v>
      </c>
      <c r="Q25" s="767">
        <v>94</v>
      </c>
      <c r="R25" s="768">
        <v>17.439703153988866</v>
      </c>
      <c r="S25" s="767">
        <v>18</v>
      </c>
      <c r="T25" s="768">
        <v>3.339517625231911</v>
      </c>
      <c r="U25" s="767">
        <v>6</v>
      </c>
      <c r="V25" s="768">
        <v>1.1131725417439702</v>
      </c>
      <c r="W25" s="767">
        <v>9</v>
      </c>
      <c r="X25" s="768">
        <f t="shared" si="0"/>
        <v>1.6697588126159555</v>
      </c>
      <c r="Z25" s="360"/>
      <c r="AA25" s="360"/>
      <c r="AB25" s="360"/>
      <c r="AC25" s="604">
        <v>44712</v>
      </c>
      <c r="AD25" s="602">
        <v>23876</v>
      </c>
      <c r="AE25" s="602">
        <v>15983</v>
      </c>
      <c r="AF25" s="606"/>
      <c r="AG25" s="360"/>
      <c r="AH25" s="360"/>
      <c r="AI25" s="361"/>
      <c r="AJ25" s="607"/>
    </row>
    <row r="26" spans="1:36" s="331" customFormat="1" x14ac:dyDescent="0.25">
      <c r="B26" s="765" t="s">
        <v>44</v>
      </c>
      <c r="C26" s="350"/>
      <c r="D26" s="897">
        <v>16119</v>
      </c>
      <c r="E26" s="350"/>
      <c r="F26" s="771">
        <v>94</v>
      </c>
      <c r="G26" s="768">
        <v>0.58316272721632856</v>
      </c>
      <c r="H26" s="350"/>
      <c r="I26" s="771">
        <v>193</v>
      </c>
      <c r="J26" s="768">
        <v>1.1973447484335256</v>
      </c>
      <c r="K26" s="771">
        <v>190</v>
      </c>
      <c r="L26" s="768">
        <v>98.445595854922274</v>
      </c>
      <c r="M26" s="771">
        <v>3</v>
      </c>
      <c r="N26" s="768">
        <v>1.5544041450777202</v>
      </c>
      <c r="O26" s="771">
        <v>0</v>
      </c>
      <c r="P26" s="768">
        <v>0</v>
      </c>
      <c r="Q26" s="771">
        <v>0</v>
      </c>
      <c r="R26" s="768">
        <v>0</v>
      </c>
      <c r="S26" s="771">
        <v>0</v>
      </c>
      <c r="T26" s="768">
        <v>0</v>
      </c>
      <c r="U26" s="771">
        <v>0</v>
      </c>
      <c r="V26" s="768">
        <v>0</v>
      </c>
      <c r="W26" s="771">
        <v>0</v>
      </c>
      <c r="X26" s="768">
        <f t="shared" si="0"/>
        <v>0</v>
      </c>
      <c r="Z26" s="360"/>
      <c r="AA26" s="360"/>
      <c r="AB26" s="360"/>
      <c r="AC26" s="604">
        <v>44742</v>
      </c>
      <c r="AD26" s="602">
        <v>25318</v>
      </c>
      <c r="AE26" s="602">
        <v>16449</v>
      </c>
      <c r="AF26" s="606"/>
      <c r="AG26" s="360"/>
      <c r="AH26" s="360"/>
      <c r="AI26" s="361"/>
      <c r="AJ26" s="607"/>
    </row>
    <row r="27" spans="1:36" s="331" customFormat="1" x14ac:dyDescent="0.25">
      <c r="B27" s="765" t="s">
        <v>45</v>
      </c>
      <c r="C27" s="350"/>
      <c r="D27" s="897">
        <v>69758</v>
      </c>
      <c r="E27" s="350"/>
      <c r="F27" s="771">
        <v>1117</v>
      </c>
      <c r="G27" s="768">
        <v>1.6012500358381834</v>
      </c>
      <c r="H27" s="350"/>
      <c r="I27" s="771">
        <v>907</v>
      </c>
      <c r="J27" s="768">
        <v>1.3002092949912554</v>
      </c>
      <c r="K27" s="771">
        <v>736</v>
      </c>
      <c r="L27" s="768">
        <v>81.146637265711135</v>
      </c>
      <c r="M27" s="771">
        <v>14</v>
      </c>
      <c r="N27" s="768">
        <v>1.5435501653803747</v>
      </c>
      <c r="O27" s="771">
        <v>91</v>
      </c>
      <c r="P27" s="768">
        <v>10.033076074972437</v>
      </c>
      <c r="Q27" s="771">
        <v>6</v>
      </c>
      <c r="R27" s="768">
        <v>0.66152149944873206</v>
      </c>
      <c r="S27" s="771">
        <v>22</v>
      </c>
      <c r="T27" s="768">
        <v>2.4255788313120177</v>
      </c>
      <c r="U27" s="771">
        <v>34</v>
      </c>
      <c r="V27" s="768">
        <v>3.7486218302094816</v>
      </c>
      <c r="W27" s="771">
        <v>4</v>
      </c>
      <c r="X27" s="768">
        <f t="shared" si="0"/>
        <v>0.44101433296582138</v>
      </c>
      <c r="Z27" s="360"/>
      <c r="AA27" s="360"/>
      <c r="AB27" s="360"/>
      <c r="AC27" s="604">
        <v>44773</v>
      </c>
      <c r="AD27" s="602">
        <v>29962</v>
      </c>
      <c r="AE27" s="602">
        <v>16217</v>
      </c>
      <c r="AF27" s="606"/>
      <c r="AG27" s="360"/>
      <c r="AH27" s="360"/>
      <c r="AI27" s="361"/>
      <c r="AJ27" s="607"/>
    </row>
    <row r="28" spans="1:36" s="331" customFormat="1" x14ac:dyDescent="0.25">
      <c r="B28" s="765" t="s">
        <v>46</v>
      </c>
      <c r="C28" s="350"/>
      <c r="D28" s="897">
        <v>9296</v>
      </c>
      <c r="E28" s="350"/>
      <c r="F28" s="771">
        <v>195</v>
      </c>
      <c r="G28" s="777">
        <v>2.0976764199655764</v>
      </c>
      <c r="H28" s="350"/>
      <c r="I28" s="771">
        <v>174</v>
      </c>
      <c r="J28" s="777">
        <v>1.8717728055077452</v>
      </c>
      <c r="K28" s="771">
        <v>52</v>
      </c>
      <c r="L28" s="777">
        <v>29.885057471264371</v>
      </c>
      <c r="M28" s="771">
        <v>1</v>
      </c>
      <c r="N28" s="777">
        <v>0.57471264367816088</v>
      </c>
      <c r="O28" s="771">
        <v>121</v>
      </c>
      <c r="P28" s="777">
        <v>69.540229885057471</v>
      </c>
      <c r="Q28" s="771">
        <v>0</v>
      </c>
      <c r="R28" s="777">
        <v>0</v>
      </c>
      <c r="S28" s="771">
        <v>0</v>
      </c>
      <c r="T28" s="777">
        <v>0</v>
      </c>
      <c r="U28" s="771">
        <v>0</v>
      </c>
      <c r="V28" s="777">
        <v>0</v>
      </c>
      <c r="W28" s="771">
        <v>0</v>
      </c>
      <c r="X28" s="777">
        <f t="shared" si="0"/>
        <v>0</v>
      </c>
      <c r="Z28" s="360"/>
      <c r="AA28" s="360"/>
      <c r="AB28" s="360"/>
      <c r="AC28" s="604">
        <v>44804</v>
      </c>
      <c r="AD28" s="602">
        <v>19002</v>
      </c>
      <c r="AE28" s="602">
        <v>17806</v>
      </c>
      <c r="AF28" s="606"/>
      <c r="AG28" s="360"/>
      <c r="AH28" s="360"/>
      <c r="AI28" s="361"/>
      <c r="AJ28" s="607"/>
    </row>
    <row r="29" spans="1:36" s="331" customFormat="1" x14ac:dyDescent="0.25">
      <c r="B29" s="886" t="s">
        <v>1</v>
      </c>
      <c r="C29" s="350"/>
      <c r="D29" s="898">
        <v>3641</v>
      </c>
      <c r="E29" s="350"/>
      <c r="F29" s="887">
        <v>31</v>
      </c>
      <c r="G29" s="899">
        <v>0.85141444658060983</v>
      </c>
      <c r="H29" s="350"/>
      <c r="I29" s="887">
        <v>30</v>
      </c>
      <c r="J29" s="899">
        <v>0.82394946443284811</v>
      </c>
      <c r="K29" s="887">
        <v>17</v>
      </c>
      <c r="L29" s="899">
        <v>56.666666666666664</v>
      </c>
      <c r="M29" s="887">
        <v>1</v>
      </c>
      <c r="N29" s="899">
        <v>3.3333333333333335</v>
      </c>
      <c r="O29" s="887">
        <v>2</v>
      </c>
      <c r="P29" s="899">
        <v>6.666666666666667</v>
      </c>
      <c r="Q29" s="887">
        <v>2</v>
      </c>
      <c r="R29" s="899">
        <v>6.666666666666667</v>
      </c>
      <c r="S29" s="887">
        <v>0</v>
      </c>
      <c r="T29" s="899">
        <v>0</v>
      </c>
      <c r="U29" s="887">
        <v>3</v>
      </c>
      <c r="V29" s="899">
        <v>10</v>
      </c>
      <c r="W29" s="887">
        <v>5</v>
      </c>
      <c r="X29" s="899">
        <f t="shared" si="0"/>
        <v>16.666666666666664</v>
      </c>
      <c r="Z29" s="360"/>
      <c r="AA29" s="360"/>
      <c r="AB29" s="360"/>
      <c r="AC29" s="604">
        <v>44834</v>
      </c>
      <c r="AD29" s="602">
        <v>23558</v>
      </c>
      <c r="AE29" s="602">
        <v>17545</v>
      </c>
      <c r="AF29" s="606"/>
      <c r="AG29" s="360"/>
      <c r="AH29" s="360"/>
      <c r="AI29" s="361"/>
      <c r="AJ29" s="607"/>
    </row>
    <row r="30" spans="1:36"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596"/>
      <c r="AG30" s="329"/>
      <c r="AH30" s="360"/>
      <c r="AI30" s="361"/>
      <c r="AJ30" s="607"/>
    </row>
    <row r="31" spans="1:36" s="329" customFormat="1" x14ac:dyDescent="0.25">
      <c r="B31" s="1262" t="s">
        <v>0</v>
      </c>
      <c r="C31" s="320"/>
      <c r="D31" s="1279">
        <v>1477071</v>
      </c>
      <c r="E31" s="320"/>
      <c r="F31" s="1263">
        <v>21233</v>
      </c>
      <c r="G31" s="1264">
        <v>1.4375070663495526</v>
      </c>
      <c r="H31" s="320"/>
      <c r="I31" s="1263">
        <v>16108</v>
      </c>
      <c r="J31" s="1264">
        <v>1.0905366092760604</v>
      </c>
      <c r="K31" s="1263">
        <v>13765</v>
      </c>
      <c r="L31" s="1264">
        <v>85.454432580084429</v>
      </c>
      <c r="M31" s="1263">
        <v>227</v>
      </c>
      <c r="N31" s="1264">
        <v>1.4092376458902409</v>
      </c>
      <c r="O31" s="1263">
        <v>1069</v>
      </c>
      <c r="P31" s="1264">
        <v>6.6364539359324555</v>
      </c>
      <c r="Q31" s="1263">
        <v>246</v>
      </c>
      <c r="R31" s="1264">
        <v>1.5271914576607897</v>
      </c>
      <c r="S31" s="1263">
        <v>46</v>
      </c>
      <c r="T31" s="1264">
        <v>0.28557238639185495</v>
      </c>
      <c r="U31" s="1263">
        <v>140</v>
      </c>
      <c r="V31" s="1264">
        <v>0.86913334988825441</v>
      </c>
      <c r="W31" s="1263">
        <f>SUM(W12:W29)</f>
        <v>615</v>
      </c>
      <c r="X31" s="1264">
        <f>W31/$I31*100</f>
        <v>3.8179786441519745</v>
      </c>
      <c r="Z31" s="360"/>
      <c r="AA31" s="360"/>
      <c r="AC31" s="604">
        <v>44895</v>
      </c>
      <c r="AD31" s="602">
        <v>25864</v>
      </c>
      <c r="AE31" s="602">
        <v>14618</v>
      </c>
      <c r="AF31" s="606"/>
      <c r="AG31" s="360"/>
      <c r="AJ31" s="395"/>
    </row>
    <row r="32" spans="1:36" s="328" customFormat="1" ht="6.75" customHeight="1" x14ac:dyDescent="0.2">
      <c r="B32" s="397" t="s">
        <v>39</v>
      </c>
      <c r="C32" s="449"/>
      <c r="E32" s="449"/>
      <c r="Z32" s="329"/>
      <c r="AA32" s="329"/>
      <c r="AB32" s="329"/>
      <c r="AC32" s="604">
        <v>44926</v>
      </c>
      <c r="AD32" s="602">
        <v>27618</v>
      </c>
      <c r="AE32" s="602">
        <v>15332</v>
      </c>
      <c r="AF32" s="596"/>
      <c r="AG32" s="329"/>
      <c r="AH32" s="329"/>
      <c r="AI32" s="329"/>
    </row>
    <row r="33" spans="2:35" s="394" customFormat="1" ht="15" customHeight="1" x14ac:dyDescent="0.2">
      <c r="B33" s="1467" t="s">
        <v>390</v>
      </c>
      <c r="C33" s="1467"/>
      <c r="D33" s="1467"/>
      <c r="E33" s="1467"/>
      <c r="F33" s="1467"/>
      <c r="G33" s="1467"/>
      <c r="H33" s="1467"/>
      <c r="I33" s="1467"/>
      <c r="J33" s="1467"/>
      <c r="K33" s="1467"/>
      <c r="L33" s="1467"/>
      <c r="M33" s="1467"/>
      <c r="N33" s="1467"/>
      <c r="O33" s="1467"/>
      <c r="P33" s="1467"/>
      <c r="Q33" s="1467"/>
      <c r="R33" s="1467"/>
      <c r="S33" s="1467"/>
      <c r="T33" s="1467"/>
      <c r="U33" s="1467"/>
      <c r="V33" s="1467"/>
      <c r="W33" s="1467"/>
      <c r="X33" s="1467"/>
      <c r="Z33" s="329"/>
      <c r="AA33" s="329"/>
      <c r="AB33" s="329"/>
      <c r="AC33" s="604">
        <v>44957</v>
      </c>
      <c r="AD33" s="602">
        <v>19275</v>
      </c>
      <c r="AE33" s="602">
        <v>18183</v>
      </c>
      <c r="AF33" s="596"/>
      <c r="AG33" s="329"/>
      <c r="AH33" s="329"/>
      <c r="AI33" s="329"/>
    </row>
    <row r="34" spans="2:35" s="394" customFormat="1" ht="11.25" customHeight="1" x14ac:dyDescent="0.2">
      <c r="B34" s="1467"/>
      <c r="C34" s="1467"/>
      <c r="D34" s="1467"/>
      <c r="E34" s="1467"/>
      <c r="F34" s="1467"/>
      <c r="G34" s="1467"/>
      <c r="H34" s="1467"/>
      <c r="I34" s="1467"/>
      <c r="J34" s="1467"/>
      <c r="K34" s="1467"/>
      <c r="L34" s="1467"/>
      <c r="M34" s="1467"/>
      <c r="N34" s="1467"/>
      <c r="O34" s="1467"/>
      <c r="P34" s="1467"/>
      <c r="Q34" s="1467"/>
      <c r="R34" s="1467"/>
      <c r="S34" s="1467"/>
      <c r="T34" s="1467"/>
      <c r="U34" s="1467"/>
      <c r="V34" s="1467"/>
      <c r="W34" s="1467"/>
      <c r="X34" s="1467"/>
      <c r="Z34" s="329"/>
      <c r="AA34" s="329"/>
      <c r="AB34" s="329"/>
      <c r="AC34" s="604">
        <v>44985</v>
      </c>
      <c r="AD34" s="602">
        <v>22255</v>
      </c>
      <c r="AE34" s="602">
        <v>17384</v>
      </c>
      <c r="AF34" s="596"/>
      <c r="AG34" s="329"/>
      <c r="AH34" s="329"/>
      <c r="AI34" s="329"/>
    </row>
    <row r="35" spans="2:35" x14ac:dyDescent="0.2">
      <c r="B35" s="1427"/>
      <c r="C35" s="1427"/>
      <c r="D35" s="1427"/>
      <c r="AC35" s="604">
        <v>45016</v>
      </c>
      <c r="AD35" s="602">
        <v>31089</v>
      </c>
      <c r="AE35" s="602">
        <v>20191</v>
      </c>
    </row>
    <row r="36" spans="2:35" x14ac:dyDescent="0.2">
      <c r="B36" s="1416"/>
      <c r="C36" s="1416"/>
      <c r="D36" s="1416"/>
      <c r="AC36" s="604">
        <v>45046</v>
      </c>
      <c r="AD36" s="602">
        <v>29256</v>
      </c>
      <c r="AE36" s="602">
        <v>18363</v>
      </c>
    </row>
    <row r="37" spans="2:35" x14ac:dyDescent="0.2">
      <c r="AC37" s="604">
        <v>45077</v>
      </c>
      <c r="AD37" s="602">
        <v>26178</v>
      </c>
      <c r="AE37" s="602">
        <v>15112</v>
      </c>
    </row>
    <row r="38" spans="2:35" x14ac:dyDescent="0.2">
      <c r="AC38" s="604">
        <v>45107</v>
      </c>
      <c r="AD38" s="602">
        <v>26589</v>
      </c>
      <c r="AE38" s="602">
        <v>15064</v>
      </c>
    </row>
    <row r="39" spans="2:35" x14ac:dyDescent="0.2">
      <c r="AC39" s="604">
        <v>45138</v>
      </c>
      <c r="AD39" s="602">
        <v>21178</v>
      </c>
      <c r="AE39" s="602">
        <v>19930</v>
      </c>
      <c r="AF39" s="1350"/>
    </row>
    <row r="40" spans="2:35" x14ac:dyDescent="0.2">
      <c r="AC40" s="604">
        <v>45169</v>
      </c>
      <c r="AD40" s="602">
        <v>19953</v>
      </c>
      <c r="AE40" s="602">
        <v>13281</v>
      </c>
    </row>
    <row r="41" spans="2:35" x14ac:dyDescent="0.2">
      <c r="AC41" s="604">
        <v>45199</v>
      </c>
      <c r="AD41" s="602">
        <v>25272</v>
      </c>
      <c r="AE41" s="602">
        <v>16023</v>
      </c>
    </row>
    <row r="42" spans="2:35" x14ac:dyDescent="0.2">
      <c r="AC42" s="604">
        <v>45230</v>
      </c>
      <c r="AD42" s="602">
        <v>25809</v>
      </c>
      <c r="AE42" s="602">
        <v>14730</v>
      </c>
    </row>
    <row r="43" spans="2:35" x14ac:dyDescent="0.2">
      <c r="AC43" s="604">
        <v>45260</v>
      </c>
      <c r="AD43" s="602">
        <v>23533</v>
      </c>
      <c r="AE43" s="602">
        <v>14866</v>
      </c>
    </row>
    <row r="44" spans="2:35" x14ac:dyDescent="0.2">
      <c r="AC44" s="604">
        <v>45291</v>
      </c>
      <c r="AD44" s="602">
        <v>26424</v>
      </c>
      <c r="AE44" s="602">
        <v>15255</v>
      </c>
    </row>
    <row r="45" spans="2:35" x14ac:dyDescent="0.2">
      <c r="AC45" s="604">
        <v>45322</v>
      </c>
      <c r="AD45" s="602">
        <v>15028</v>
      </c>
      <c r="AE45" s="602">
        <v>18428</v>
      </c>
    </row>
    <row r="46" spans="2:35" x14ac:dyDescent="0.2">
      <c r="AC46" s="604">
        <v>45351</v>
      </c>
      <c r="AD46" s="602">
        <v>26779</v>
      </c>
      <c r="AE46" s="602">
        <v>22135</v>
      </c>
    </row>
    <row r="47" spans="2:35" x14ac:dyDescent="0.2">
      <c r="AC47" s="1334">
        <v>45382</v>
      </c>
      <c r="AD47" s="602">
        <v>28951</v>
      </c>
      <c r="AE47" s="602">
        <v>17739</v>
      </c>
    </row>
    <row r="48" spans="2:35" x14ac:dyDescent="0.2">
      <c r="AC48" s="1334">
        <v>45412</v>
      </c>
      <c r="AD48" s="602">
        <v>28355</v>
      </c>
      <c r="AE48" s="602">
        <v>17505</v>
      </c>
    </row>
    <row r="49" spans="29:31" x14ac:dyDescent="0.2">
      <c r="AC49" s="1334">
        <v>45443</v>
      </c>
      <c r="AD49" s="602">
        <v>27570</v>
      </c>
      <c r="AE49" s="602">
        <v>17074</v>
      </c>
    </row>
    <row r="50" spans="29:31" x14ac:dyDescent="0.2">
      <c r="AC50" s="1334">
        <v>45473</v>
      </c>
      <c r="AD50" s="602">
        <v>28451</v>
      </c>
      <c r="AE50" s="602">
        <v>16876</v>
      </c>
    </row>
    <row r="51" spans="29:31" x14ac:dyDescent="0.2">
      <c r="AC51" s="1334">
        <v>45504</v>
      </c>
      <c r="AD51" s="602">
        <v>23693</v>
      </c>
      <c r="AE51" s="602">
        <v>14856</v>
      </c>
    </row>
    <row r="52" spans="29:31" x14ac:dyDescent="0.2">
      <c r="AC52" s="1334">
        <v>45535</v>
      </c>
      <c r="AD52" s="602">
        <v>21725</v>
      </c>
      <c r="AE52" s="602">
        <v>15859</v>
      </c>
    </row>
    <row r="53" spans="29:31" x14ac:dyDescent="0.2">
      <c r="AC53" s="1334">
        <v>45565</v>
      </c>
      <c r="AD53" s="602">
        <v>21233</v>
      </c>
      <c r="AE53" s="602">
        <v>16108</v>
      </c>
    </row>
  </sheetData>
  <mergeCells count="21">
    <mergeCell ref="B2:C2"/>
    <mergeCell ref="B3:C3"/>
    <mergeCell ref="B7:B10"/>
    <mergeCell ref="D7:D9"/>
    <mergeCell ref="F7:G7"/>
    <mergeCell ref="F8:G9"/>
    <mergeCell ref="A4:X4"/>
    <mergeCell ref="B5:X6"/>
    <mergeCell ref="W7:X7"/>
    <mergeCell ref="B33:X34"/>
    <mergeCell ref="B35:D35"/>
    <mergeCell ref="B36:D36"/>
    <mergeCell ref="K9:L9"/>
    <mergeCell ref="M9:N9"/>
    <mergeCell ref="O9:P9"/>
    <mergeCell ref="Q9:R9"/>
    <mergeCell ref="S9:T9"/>
    <mergeCell ref="W9:X9"/>
    <mergeCell ref="I8:J9"/>
    <mergeCell ref="K8:X8"/>
    <mergeCell ref="U9:V9"/>
  </mergeCells>
  <printOptions horizontalCentered="1"/>
  <pageMargins left="0" right="0" top="0.43307086614173229" bottom="0.43307086614173229" header="0" footer="0"/>
  <pageSetup paperSize="9" scale="71"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6.7109375" style="615"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85546875" style="615" customWidth="1"/>
    <col min="22" max="22" width="0.7109375" style="615" customWidth="1"/>
    <col min="23" max="23" width="7.5703125" style="615" customWidth="1"/>
    <col min="24" max="24" width="6.140625" style="615" customWidth="1"/>
    <col min="25" max="25" width="0.5703125" style="615" customWidth="1"/>
    <col min="26" max="26" width="7.28515625" style="615" customWidth="1"/>
    <col min="27" max="27" width="6.140625" style="615" customWidth="1"/>
    <col min="28" max="28" width="0.7109375" style="615" customWidth="1"/>
    <col min="29" max="29" width="9.140625" style="615" customWidth="1"/>
    <col min="30" max="30" width="6.7109375" style="615" customWidth="1"/>
    <col min="31" max="16384" width="11.42578125" style="615"/>
  </cols>
  <sheetData>
    <row r="1" spans="2:32" hidden="1" x14ac:dyDescent="0.2">
      <c r="E1" s="616" t="s">
        <v>36</v>
      </c>
      <c r="F1" s="616"/>
      <c r="H1" s="616" t="s">
        <v>21</v>
      </c>
      <c r="K1" s="616" t="s">
        <v>20</v>
      </c>
      <c r="N1" s="616" t="s">
        <v>19</v>
      </c>
      <c r="Q1" s="616" t="s">
        <v>18</v>
      </c>
      <c r="T1" s="616" t="s">
        <v>17</v>
      </c>
      <c r="W1" s="616" t="s">
        <v>16</v>
      </c>
      <c r="Z1" s="616" t="s">
        <v>15</v>
      </c>
    </row>
    <row r="2" spans="2:32" s="613" customFormat="1" x14ac:dyDescent="0.2">
      <c r="C2" s="617"/>
      <c r="D2" s="617"/>
      <c r="AB2" s="617"/>
    </row>
    <row r="3" spans="2:32" s="619" customFormat="1" ht="47.25" customHeight="1" x14ac:dyDescent="0.25">
      <c r="B3" s="1482"/>
      <c r="C3" s="1482"/>
      <c r="D3" s="1482"/>
      <c r="E3" s="1482"/>
      <c r="F3" s="1482"/>
      <c r="G3" s="1482"/>
      <c r="H3" s="1482"/>
      <c r="I3" s="1482"/>
      <c r="J3" s="1482"/>
      <c r="K3" s="1482"/>
      <c r="L3" s="618"/>
      <c r="M3" s="618"/>
      <c r="W3" s="620"/>
      <c r="AA3" s="620"/>
      <c r="AD3" s="620"/>
    </row>
    <row r="4" spans="2:32" s="621" customFormat="1" ht="2.25" customHeight="1" x14ac:dyDescent="0.2">
      <c r="B4" s="1483"/>
      <c r="C4" s="1483"/>
      <c r="D4" s="1483"/>
      <c r="E4" s="1483"/>
      <c r="F4" s="1483"/>
      <c r="G4" s="1483"/>
      <c r="H4" s="1483"/>
      <c r="I4" s="1483"/>
      <c r="J4" s="1483"/>
      <c r="K4" s="1483"/>
      <c r="L4" s="1483"/>
      <c r="M4" s="1483"/>
      <c r="N4" s="1483"/>
      <c r="O4" s="1483"/>
      <c r="P4" s="1483"/>
      <c r="Q4" s="1483"/>
      <c r="R4" s="1483"/>
      <c r="S4" s="1483"/>
      <c r="T4" s="1483"/>
      <c r="U4" s="1483"/>
      <c r="V4" s="1483"/>
      <c r="W4" s="1483"/>
      <c r="X4" s="1483"/>
      <c r="Y4" s="1483"/>
      <c r="Z4" s="1483"/>
      <c r="AA4" s="1483"/>
      <c r="AB4" s="1483"/>
      <c r="AC4" s="1483"/>
      <c r="AD4" s="1483"/>
    </row>
    <row r="5" spans="2:32" s="621" customFormat="1" ht="39" customHeight="1" x14ac:dyDescent="0.2">
      <c r="B5" s="1498" t="s">
        <v>429</v>
      </c>
      <c r="C5" s="1498"/>
      <c r="D5" s="1498"/>
      <c r="E5" s="1498"/>
      <c r="F5" s="1498"/>
      <c r="G5" s="1498"/>
      <c r="H5" s="1498"/>
      <c r="I5" s="1498"/>
      <c r="J5" s="1498"/>
      <c r="K5" s="1498"/>
      <c r="L5" s="1498"/>
      <c r="M5" s="1498"/>
      <c r="N5" s="1498"/>
      <c r="O5" s="1498"/>
      <c r="P5" s="1498"/>
      <c r="Q5" s="1498"/>
      <c r="R5" s="1498"/>
      <c r="S5" s="1498"/>
      <c r="T5" s="1498"/>
      <c r="U5" s="1498"/>
      <c r="V5" s="1498"/>
      <c r="W5" s="1498"/>
      <c r="X5" s="1498"/>
      <c r="Y5" s="1498"/>
      <c r="Z5" s="1498"/>
      <c r="AA5" s="1498"/>
      <c r="AB5" s="1498"/>
      <c r="AC5" s="1498"/>
      <c r="AD5" s="1498"/>
      <c r="AE5" s="823"/>
    </row>
    <row r="6" spans="2:32" s="621" customFormat="1" ht="14.25" customHeight="1" x14ac:dyDescent="0.2">
      <c r="B6" s="1418" t="str">
        <f>porsaad!$B$6</f>
        <v>Situación a 30 de septiembre de 2024</v>
      </c>
      <c r="C6" s="1418"/>
      <c r="D6" s="1418"/>
      <c r="E6" s="1418"/>
      <c r="F6" s="1418"/>
      <c r="G6" s="1418"/>
      <c r="H6" s="1418"/>
      <c r="I6" s="1418"/>
      <c r="J6" s="1418"/>
      <c r="K6" s="1418"/>
      <c r="L6" s="1418"/>
      <c r="M6" s="1418"/>
      <c r="N6" s="1418"/>
      <c r="O6" s="1418"/>
      <c r="P6" s="1418"/>
      <c r="Q6" s="1418"/>
      <c r="R6" s="1418"/>
      <c r="S6" s="1418"/>
      <c r="T6" s="1418"/>
      <c r="U6" s="1418"/>
      <c r="V6" s="1418"/>
      <c r="W6" s="1418"/>
      <c r="X6" s="1418"/>
      <c r="Y6" s="1418"/>
      <c r="Z6" s="1418"/>
      <c r="AA6" s="1418"/>
      <c r="AB6" s="1418"/>
      <c r="AC6" s="1418"/>
      <c r="AD6" s="622"/>
    </row>
    <row r="7" spans="2:32" s="621" customFormat="1" ht="5.25" customHeight="1" x14ac:dyDescent="0.2">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
      <c r="B8" s="1492" t="s">
        <v>27</v>
      </c>
      <c r="C8" s="625"/>
      <c r="D8" s="1513" t="s">
        <v>112</v>
      </c>
      <c r="E8" s="1523" t="s">
        <v>26</v>
      </c>
      <c r="F8" s="1524"/>
      <c r="G8" s="1524"/>
      <c r="H8" s="1524"/>
      <c r="I8" s="1524"/>
      <c r="J8" s="1524"/>
      <c r="K8" s="1524"/>
      <c r="L8" s="1524"/>
      <c r="M8" s="1524"/>
      <c r="N8" s="1524"/>
      <c r="O8" s="1524"/>
      <c r="P8" s="1524"/>
      <c r="Q8" s="1524"/>
      <c r="R8" s="1524"/>
      <c r="S8" s="1524"/>
      <c r="T8" s="1524"/>
      <c r="U8" s="1524"/>
      <c r="V8" s="1524"/>
      <c r="W8" s="1524"/>
      <c r="X8" s="1524"/>
      <c r="Y8" s="1524"/>
      <c r="Z8" s="1524"/>
      <c r="AA8" s="1495"/>
      <c r="AB8" s="625"/>
      <c r="AC8" s="1513" t="s">
        <v>0</v>
      </c>
      <c r="AD8" s="1525"/>
    </row>
    <row r="9" spans="2:32" s="626" customFormat="1" ht="21.75" customHeight="1" x14ac:dyDescent="0.2">
      <c r="B9" s="1522"/>
      <c r="C9" s="625"/>
      <c r="D9" s="1514"/>
      <c r="E9" s="1586" t="s">
        <v>22</v>
      </c>
      <c r="F9" s="1527"/>
      <c r="G9" s="627"/>
      <c r="H9" s="1514" t="s">
        <v>21</v>
      </c>
      <c r="I9" s="1587"/>
      <c r="J9" s="627"/>
      <c r="K9" s="1514" t="s">
        <v>20</v>
      </c>
      <c r="L9" s="1587"/>
      <c r="M9" s="627"/>
      <c r="N9" s="1514" t="s">
        <v>19</v>
      </c>
      <c r="O9" s="1587"/>
      <c r="P9" s="627"/>
      <c r="Q9" s="1514" t="s">
        <v>18</v>
      </c>
      <c r="R9" s="1587"/>
      <c r="S9" s="627"/>
      <c r="T9" s="1514" t="s">
        <v>17</v>
      </c>
      <c r="U9" s="1587"/>
      <c r="V9" s="627"/>
      <c r="W9" s="1514" t="s">
        <v>16</v>
      </c>
      <c r="X9" s="1587"/>
      <c r="Y9" s="627"/>
      <c r="Z9" s="1514" t="s">
        <v>15</v>
      </c>
      <c r="AA9" s="1587"/>
      <c r="AB9" s="625"/>
      <c r="AC9" s="1526"/>
      <c r="AD9" s="1527"/>
    </row>
    <row r="10" spans="2:32" s="626" customFormat="1" ht="21.75" customHeight="1" x14ac:dyDescent="0.2">
      <c r="B10" s="1493"/>
      <c r="C10" s="628"/>
      <c r="D10" s="1515"/>
      <c r="E10" s="862" t="s">
        <v>9</v>
      </c>
      <c r="F10" s="821" t="s">
        <v>25</v>
      </c>
      <c r="G10" s="629"/>
      <c r="H10" s="711" t="s">
        <v>9</v>
      </c>
      <c r="I10" s="821" t="s">
        <v>25</v>
      </c>
      <c r="J10" s="629"/>
      <c r="K10" s="858" t="s">
        <v>9</v>
      </c>
      <c r="L10" s="821" t="s">
        <v>25</v>
      </c>
      <c r="M10" s="629"/>
      <c r="N10" s="711" t="s">
        <v>9</v>
      </c>
      <c r="O10" s="859" t="s">
        <v>25</v>
      </c>
      <c r="P10" s="629"/>
      <c r="Q10" s="858" t="s">
        <v>9</v>
      </c>
      <c r="R10" s="821" t="s">
        <v>25</v>
      </c>
      <c r="S10" s="629"/>
      <c r="T10" s="711" t="s">
        <v>9</v>
      </c>
      <c r="U10" s="821" t="s">
        <v>25</v>
      </c>
      <c r="V10" s="629"/>
      <c r="W10" s="711" t="s">
        <v>9</v>
      </c>
      <c r="X10" s="821" t="s">
        <v>25</v>
      </c>
      <c r="Y10" s="629"/>
      <c r="Z10" s="858" t="s">
        <v>9</v>
      </c>
      <c r="AA10" s="821" t="s">
        <v>25</v>
      </c>
      <c r="AB10" s="628"/>
      <c r="AC10" s="860" t="s">
        <v>9</v>
      </c>
      <c r="AD10" s="856" t="s">
        <v>25</v>
      </c>
    </row>
    <row r="11" spans="2:32" s="631" customFormat="1" ht="5.25"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
      <c r="B12" s="1516" t="s">
        <v>24</v>
      </c>
      <c r="D12" s="795" t="s">
        <v>31</v>
      </c>
      <c r="E12" s="798">
        <v>480</v>
      </c>
      <c r="F12" s="797">
        <v>0.18405331410998718</v>
      </c>
      <c r="G12" s="634"/>
      <c r="H12" s="798">
        <v>10124</v>
      </c>
      <c r="I12" s="797">
        <v>3.8819911501031465</v>
      </c>
      <c r="J12" s="634"/>
      <c r="K12" s="798">
        <v>6085</v>
      </c>
      <c r="L12" s="797">
        <v>2.3332592007484836</v>
      </c>
      <c r="M12" s="634"/>
      <c r="N12" s="798">
        <v>8867</v>
      </c>
      <c r="O12" s="797">
        <v>3.4000015337776177</v>
      </c>
      <c r="P12" s="634"/>
      <c r="Q12" s="798">
        <v>8372</v>
      </c>
      <c r="R12" s="797">
        <v>3.2101965536016932</v>
      </c>
      <c r="S12" s="634"/>
      <c r="T12" s="798">
        <v>11287</v>
      </c>
      <c r="U12" s="797">
        <v>4.32793699241547</v>
      </c>
      <c r="V12" s="634"/>
      <c r="W12" s="798">
        <v>37541</v>
      </c>
      <c r="X12" s="797">
        <v>14.394886385422977</v>
      </c>
      <c r="Y12" s="634"/>
      <c r="Z12" s="798">
        <v>178038</v>
      </c>
      <c r="AA12" s="797">
        <f t="shared" ref="AA12:AA19" si="0">Z12*100/$AC12</f>
        <v>68.267674869820624</v>
      </c>
      <c r="AB12" s="637"/>
      <c r="AC12" s="675">
        <f>E12+H12+K12+N12+Q12+T12+W12+Z12</f>
        <v>260794</v>
      </c>
      <c r="AD12" s="676">
        <f>F12+I12+L12+O12+R12+U12+X12+AA12</f>
        <v>100</v>
      </c>
      <c r="AF12" s="799"/>
    </row>
    <row r="13" spans="2:32" s="633" customFormat="1" ht="21" customHeight="1" x14ac:dyDescent="0.2">
      <c r="B13" s="1517"/>
      <c r="D13" s="800" t="s">
        <v>49</v>
      </c>
      <c r="E13" s="803">
        <v>697</v>
      </c>
      <c r="F13" s="802">
        <v>0.19693827383744258</v>
      </c>
      <c r="G13" s="634"/>
      <c r="H13" s="803">
        <v>11667</v>
      </c>
      <c r="I13" s="802">
        <v>3.296526314004939</v>
      </c>
      <c r="J13" s="634"/>
      <c r="K13" s="803">
        <v>7689</v>
      </c>
      <c r="L13" s="802">
        <v>2.17253714137173</v>
      </c>
      <c r="M13" s="634"/>
      <c r="N13" s="803">
        <v>11193</v>
      </c>
      <c r="O13" s="802">
        <v>3.1625969857424603</v>
      </c>
      <c r="P13" s="634"/>
      <c r="Q13" s="803">
        <v>12429</v>
      </c>
      <c r="R13" s="802">
        <v>3.511830423996519</v>
      </c>
      <c r="S13" s="634"/>
      <c r="T13" s="803">
        <v>20048</v>
      </c>
      <c r="U13" s="802">
        <v>5.6645889725868708</v>
      </c>
      <c r="V13" s="634"/>
      <c r="W13" s="803">
        <v>63628</v>
      </c>
      <c r="X13" s="802">
        <v>17.978175735622376</v>
      </c>
      <c r="Y13" s="634"/>
      <c r="Z13" s="803">
        <v>226567</v>
      </c>
      <c r="AA13" s="802">
        <f t="shared" si="0"/>
        <v>64.01680615283766</v>
      </c>
      <c r="AB13" s="637"/>
      <c r="AC13" s="683">
        <f t="shared" ref="AC13:AD15" si="1">E13+H13+K13+N13+Q13+T13+W13+Z13</f>
        <v>353918</v>
      </c>
      <c r="AD13" s="684">
        <f t="shared" si="1"/>
        <v>100</v>
      </c>
      <c r="AF13" s="799"/>
    </row>
    <row r="14" spans="2:32" s="633" customFormat="1" ht="21" customHeight="1" x14ac:dyDescent="0.2">
      <c r="B14" s="1517"/>
      <c r="D14" s="804" t="s">
        <v>50</v>
      </c>
      <c r="E14" s="807">
        <v>330</v>
      </c>
      <c r="F14" s="806">
        <v>0.10393144304084506</v>
      </c>
      <c r="G14" s="634"/>
      <c r="H14" s="807">
        <v>8286</v>
      </c>
      <c r="I14" s="806">
        <v>2.6096240516255822</v>
      </c>
      <c r="J14" s="634"/>
      <c r="K14" s="807">
        <v>6649</v>
      </c>
      <c r="L14" s="806">
        <v>2.0940611053896325</v>
      </c>
      <c r="M14" s="634"/>
      <c r="N14" s="807">
        <v>8786</v>
      </c>
      <c r="O14" s="806">
        <v>2.767095935020802</v>
      </c>
      <c r="P14" s="634"/>
      <c r="Q14" s="807">
        <v>11585</v>
      </c>
      <c r="R14" s="806">
        <v>3.6486235382672425</v>
      </c>
      <c r="S14" s="634"/>
      <c r="T14" s="807">
        <v>20448</v>
      </c>
      <c r="U14" s="806">
        <v>6.4399701433309087</v>
      </c>
      <c r="V14" s="634"/>
      <c r="W14" s="807">
        <v>73316</v>
      </c>
      <c r="X14" s="806">
        <v>23.090417206007867</v>
      </c>
      <c r="Y14" s="634"/>
      <c r="Z14" s="807">
        <v>188117</v>
      </c>
      <c r="AA14" s="806">
        <f t="shared" si="0"/>
        <v>59.246276577317118</v>
      </c>
      <c r="AB14" s="637"/>
      <c r="AC14" s="691">
        <f t="shared" si="1"/>
        <v>317517</v>
      </c>
      <c r="AD14" s="692">
        <f t="shared" si="1"/>
        <v>100</v>
      </c>
      <c r="AF14" s="799"/>
    </row>
    <row r="15" spans="2:32" s="633" customFormat="1" ht="21" customHeight="1" x14ac:dyDescent="0.2">
      <c r="B15" s="1518"/>
      <c r="D15" s="906" t="s">
        <v>68</v>
      </c>
      <c r="E15" s="811">
        <f>SUM(E12:E14)</f>
        <v>1507</v>
      </c>
      <c r="F15" s="812">
        <f t="shared" ref="F15:F19" si="2">E15*100/$AC15</f>
        <v>0.16165555888091873</v>
      </c>
      <c r="G15" s="634"/>
      <c r="H15" s="811">
        <f>SUM(H12:H14)</f>
        <v>30077</v>
      </c>
      <c r="I15" s="812">
        <f t="shared" ref="I15:I19" si="3">H15*100/$AC15</f>
        <v>3.2263531814607784</v>
      </c>
      <c r="J15" s="634"/>
      <c r="K15" s="811">
        <f>SUM(K12:K14)</f>
        <v>20423</v>
      </c>
      <c r="L15" s="812">
        <f t="shared" ref="L15:L19" si="4">K15*100/$AC15</f>
        <v>2.1907707226443289</v>
      </c>
      <c r="M15" s="634"/>
      <c r="N15" s="811">
        <f>SUM(N12:N14)</f>
        <v>28846</v>
      </c>
      <c r="O15" s="812">
        <f t="shared" ref="O15:O19" si="5">N15*100/$AC15</f>
        <v>3.0943040819369489</v>
      </c>
      <c r="P15" s="634"/>
      <c r="Q15" s="811">
        <f>SUM(Q12:Q14)</f>
        <v>32386</v>
      </c>
      <c r="R15" s="812">
        <f t="shared" ref="R15:R19" si="6">Q15*100/$AC15</f>
        <v>3.474039104125703</v>
      </c>
      <c r="S15" s="634"/>
      <c r="T15" s="811">
        <f>SUM(T12:T14)</f>
        <v>51783</v>
      </c>
      <c r="U15" s="812">
        <f t="shared" ref="U15:U19" si="7">T15*100/$AC15</f>
        <v>5.5547510322034608</v>
      </c>
      <c r="V15" s="634"/>
      <c r="W15" s="811">
        <f>SUM(W12:W14)</f>
        <v>174485</v>
      </c>
      <c r="X15" s="812">
        <f t="shared" ref="X15:X19" si="8">W15*100/$AC15</f>
        <v>18.716967612035241</v>
      </c>
      <c r="Y15" s="634"/>
      <c r="Z15" s="811">
        <f>SUM(Z12:Z14)</f>
        <v>592722</v>
      </c>
      <c r="AA15" s="812">
        <f t="shared" si="0"/>
        <v>63.581158706712621</v>
      </c>
      <c r="AB15" s="637"/>
      <c r="AC15" s="813">
        <f>SUM(AC12:AC14)</f>
        <v>932229</v>
      </c>
      <c r="AD15" s="814">
        <f t="shared" si="1"/>
        <v>100</v>
      </c>
      <c r="AF15" s="799"/>
    </row>
    <row r="16" spans="2:32" s="633" customFormat="1" ht="21" customHeight="1" x14ac:dyDescent="0.2">
      <c r="B16" s="1516" t="s">
        <v>23</v>
      </c>
      <c r="D16" s="795" t="s">
        <v>31</v>
      </c>
      <c r="E16" s="798">
        <v>595</v>
      </c>
      <c r="F16" s="797">
        <v>0.40325040155607211</v>
      </c>
      <c r="G16" s="634"/>
      <c r="H16" s="798">
        <v>21376</v>
      </c>
      <c r="I16" s="797">
        <v>14.487194258256467</v>
      </c>
      <c r="J16" s="634"/>
      <c r="K16" s="798">
        <v>9408</v>
      </c>
      <c r="L16" s="797">
        <v>6.3761004669571877</v>
      </c>
      <c r="M16" s="634"/>
      <c r="N16" s="798">
        <v>10898</v>
      </c>
      <c r="O16" s="797">
        <v>7.3859208002656711</v>
      </c>
      <c r="P16" s="634"/>
      <c r="Q16" s="798">
        <v>9383</v>
      </c>
      <c r="R16" s="797">
        <v>6.3591571727741592</v>
      </c>
      <c r="S16" s="634"/>
      <c r="T16" s="798">
        <v>12300</v>
      </c>
      <c r="U16" s="797">
        <v>8.336100738049895</v>
      </c>
      <c r="V16" s="634"/>
      <c r="W16" s="798">
        <v>27854</v>
      </c>
      <c r="X16" s="797">
        <v>18.877540646962746</v>
      </c>
      <c r="Y16" s="634"/>
      <c r="Z16" s="798">
        <v>55737</v>
      </c>
      <c r="AA16" s="797">
        <f t="shared" si="0"/>
        <v>37.774735515177802</v>
      </c>
      <c r="AB16" s="637"/>
      <c r="AC16" s="675">
        <f>E16+H16+K16+N16+Q16+T16+W16+Z16</f>
        <v>147551</v>
      </c>
      <c r="AD16" s="676">
        <f>F16+I16+L16+O16+R16+U16+X16+AA16</f>
        <v>100</v>
      </c>
      <c r="AF16" s="799"/>
    </row>
    <row r="17" spans="2:32" s="633" customFormat="1" ht="21" customHeight="1" x14ac:dyDescent="0.2">
      <c r="B17" s="1517"/>
      <c r="D17" s="800" t="s">
        <v>49</v>
      </c>
      <c r="E17" s="803">
        <v>929</v>
      </c>
      <c r="F17" s="802">
        <v>0.43930165695694939</v>
      </c>
      <c r="G17" s="634"/>
      <c r="H17" s="803">
        <v>28647</v>
      </c>
      <c r="I17" s="802">
        <v>13.546474237724142</v>
      </c>
      <c r="J17" s="634"/>
      <c r="K17" s="803">
        <v>12106</v>
      </c>
      <c r="L17" s="802">
        <v>5.7246349398501932</v>
      </c>
      <c r="M17" s="634"/>
      <c r="N17" s="803">
        <v>14697</v>
      </c>
      <c r="O17" s="802">
        <v>6.9498562457441171</v>
      </c>
      <c r="P17" s="634"/>
      <c r="Q17" s="803">
        <v>14850</v>
      </c>
      <c r="R17" s="802">
        <v>7.022206249527124</v>
      </c>
      <c r="S17" s="634"/>
      <c r="T17" s="803">
        <v>21527</v>
      </c>
      <c r="U17" s="802">
        <v>10.179598244684875</v>
      </c>
      <c r="V17" s="634"/>
      <c r="W17" s="803">
        <v>42554</v>
      </c>
      <c r="X17" s="802">
        <v>20.122758568510253</v>
      </c>
      <c r="Y17" s="634"/>
      <c r="Z17" s="803">
        <v>76162</v>
      </c>
      <c r="AA17" s="802">
        <f t="shared" si="0"/>
        <v>36.015169857002348</v>
      </c>
      <c r="AB17" s="637"/>
      <c r="AC17" s="683">
        <f t="shared" ref="AC17:AD19" si="9">E17+H17+K17+N17+Q17+T17+W17+Z17</f>
        <v>211472</v>
      </c>
      <c r="AD17" s="684">
        <f t="shared" si="9"/>
        <v>100</v>
      </c>
      <c r="AF17" s="799"/>
    </row>
    <row r="18" spans="2:32" s="633" customFormat="1" ht="21" customHeight="1" x14ac:dyDescent="0.2">
      <c r="B18" s="1517"/>
      <c r="D18" s="804" t="s">
        <v>50</v>
      </c>
      <c r="E18" s="807">
        <v>377</v>
      </c>
      <c r="F18" s="806">
        <v>0.20288560373266459</v>
      </c>
      <c r="G18" s="634"/>
      <c r="H18" s="807">
        <v>19069</v>
      </c>
      <c r="I18" s="806">
        <v>10.262136810552205</v>
      </c>
      <c r="J18" s="634"/>
      <c r="K18" s="807">
        <v>11273</v>
      </c>
      <c r="L18" s="806">
        <v>6.0666562622767319</v>
      </c>
      <c r="M18" s="634"/>
      <c r="N18" s="807">
        <v>12347</v>
      </c>
      <c r="O18" s="806">
        <v>6.6446380617697871</v>
      </c>
      <c r="P18" s="634"/>
      <c r="Q18" s="807">
        <v>13279</v>
      </c>
      <c r="R18" s="806">
        <v>7.1462014110505381</v>
      </c>
      <c r="S18" s="634"/>
      <c r="T18" s="807">
        <v>19982</v>
      </c>
      <c r="U18" s="806">
        <v>10.753475155931309</v>
      </c>
      <c r="V18" s="634"/>
      <c r="W18" s="807">
        <v>38339</v>
      </c>
      <c r="X18" s="806">
        <v>20.632443399221824</v>
      </c>
      <c r="Y18" s="634"/>
      <c r="Z18" s="807">
        <v>71153</v>
      </c>
      <c r="AA18" s="806">
        <f t="shared" si="0"/>
        <v>38.29156329546494</v>
      </c>
      <c r="AB18" s="637"/>
      <c r="AC18" s="691">
        <f t="shared" si="9"/>
        <v>185819</v>
      </c>
      <c r="AD18" s="692">
        <f t="shared" si="9"/>
        <v>100</v>
      </c>
      <c r="AF18" s="799"/>
    </row>
    <row r="19" spans="2:32" s="633" customFormat="1" ht="21" customHeight="1" x14ac:dyDescent="0.2">
      <c r="B19" s="1518"/>
      <c r="D19" s="907" t="s">
        <v>68</v>
      </c>
      <c r="E19" s="811">
        <f>SUM(E16:E18)</f>
        <v>1901</v>
      </c>
      <c r="F19" s="812">
        <f t="shared" si="2"/>
        <v>0.34890849090194953</v>
      </c>
      <c r="G19" s="634"/>
      <c r="H19" s="811">
        <f>SUM(H16:H18)</f>
        <v>69092</v>
      </c>
      <c r="I19" s="812">
        <f t="shared" si="3"/>
        <v>12.681107550445818</v>
      </c>
      <c r="J19" s="634"/>
      <c r="K19" s="811">
        <f>SUM(K16:K18)</f>
        <v>32787</v>
      </c>
      <c r="L19" s="812">
        <f t="shared" si="4"/>
        <v>6.0177078859559288</v>
      </c>
      <c r="M19" s="634"/>
      <c r="N19" s="811">
        <f>SUM(N16:N18)</f>
        <v>37942</v>
      </c>
      <c r="O19" s="812">
        <f t="shared" si="5"/>
        <v>6.9638537410845709</v>
      </c>
      <c r="P19" s="634"/>
      <c r="Q19" s="811">
        <f>SUM(Q16:Q18)</f>
        <v>37512</v>
      </c>
      <c r="R19" s="812">
        <f t="shared" si="6"/>
        <v>6.8849317783871289</v>
      </c>
      <c r="S19" s="634"/>
      <c r="T19" s="811">
        <f>SUM(T16:T18)</f>
        <v>53809</v>
      </c>
      <c r="U19" s="812">
        <f t="shared" si="7"/>
        <v>9.876074164620201</v>
      </c>
      <c r="V19" s="634"/>
      <c r="W19" s="811">
        <f>SUM(W16:W18)</f>
        <v>108747</v>
      </c>
      <c r="X19" s="812">
        <f t="shared" si="8"/>
        <v>19.959364366183223</v>
      </c>
      <c r="Y19" s="634"/>
      <c r="Z19" s="811">
        <f>SUM(Z16:Z18)</f>
        <v>203052</v>
      </c>
      <c r="AA19" s="812">
        <f t="shared" si="0"/>
        <v>37.26805202242118</v>
      </c>
      <c r="AB19" s="637"/>
      <c r="AC19" s="813">
        <f>SUM(AC16:AC18)</f>
        <v>544842</v>
      </c>
      <c r="AD19" s="814">
        <f t="shared" si="9"/>
        <v>100</v>
      </c>
      <c r="AF19" s="799"/>
    </row>
    <row r="20" spans="2:32" s="649" customFormat="1" ht="3" customHeight="1" x14ac:dyDescent="0.2">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20" customFormat="1" ht="18" customHeight="1" x14ac:dyDescent="0.2">
      <c r="B21" s="1582" t="s">
        <v>0</v>
      </c>
      <c r="C21" s="1583"/>
      <c r="D21" s="1584"/>
      <c r="E21" s="1256">
        <f>E15+E19</f>
        <v>3408</v>
      </c>
      <c r="F21" s="1257">
        <f>E21*100/$AC21</f>
        <v>0.23072689125979726</v>
      </c>
      <c r="G21" s="1251"/>
      <c r="H21" s="1256">
        <f>H15+H19</f>
        <v>99169</v>
      </c>
      <c r="I21" s="1257">
        <f>H21*100/$AC21</f>
        <v>6.7138952697602212</v>
      </c>
      <c r="J21" s="1251"/>
      <c r="K21" s="1256">
        <f>K15+K19</f>
        <v>53210</v>
      </c>
      <c r="L21" s="1257">
        <f>K21*100/$AC21</f>
        <v>3.602399613830344</v>
      </c>
      <c r="M21" s="1251"/>
      <c r="N21" s="1256">
        <f>N15+N19</f>
        <v>66788</v>
      </c>
      <c r="O21" s="1257">
        <f>N21*100/$AC21</f>
        <v>4.521651295029149</v>
      </c>
      <c r="P21" s="1251"/>
      <c r="Q21" s="1256">
        <f>Q15+Q19</f>
        <v>69898</v>
      </c>
      <c r="R21" s="1257">
        <f>Q21*100/$AC21</f>
        <v>4.7322031236142337</v>
      </c>
      <c r="S21" s="1251"/>
      <c r="T21" s="1256">
        <f>T15+T19</f>
        <v>105592</v>
      </c>
      <c r="U21" s="1257">
        <f>T21*100/$AC21</f>
        <v>7.1487423421081315</v>
      </c>
      <c r="V21" s="1251"/>
      <c r="W21" s="1256">
        <f>W15+W19</f>
        <v>283232</v>
      </c>
      <c r="X21" s="1257">
        <f>W21*100/$AC21</f>
        <v>19.175246145919864</v>
      </c>
      <c r="Y21" s="1251"/>
      <c r="Z21" s="1256">
        <f>Z15+Z19</f>
        <v>795774</v>
      </c>
      <c r="AA21" s="1257">
        <f>Z21*100/$AC21</f>
        <v>53.875135318478257</v>
      </c>
      <c r="AB21" s="1251"/>
      <c r="AC21" s="1256">
        <f>AC15+AC19</f>
        <v>1477071</v>
      </c>
      <c r="AD21" s="1257">
        <f>F21+I21+L21+O21+R21+U21+X21+AA21</f>
        <v>100</v>
      </c>
    </row>
    <row r="22" spans="2:32" s="631" customFormat="1" ht="5.25" customHeight="1" x14ac:dyDescent="0.2">
      <c r="B22" s="651"/>
      <c r="C22" s="651"/>
      <c r="D22" s="651"/>
      <c r="E22" s="651"/>
      <c r="F22" s="651"/>
      <c r="G22" s="651"/>
      <c r="H22" s="651"/>
      <c r="I22" s="651"/>
      <c r="J22" s="651"/>
      <c r="K22" s="651"/>
      <c r="L22" s="651"/>
      <c r="M22" s="651"/>
      <c r="N22" s="651"/>
      <c r="O22" s="652"/>
      <c r="P22" s="652"/>
    </row>
    <row r="23" spans="2:32" s="631" customFormat="1" ht="5.25" customHeight="1" x14ac:dyDescent="0.2">
      <c r="B23" s="651"/>
      <c r="C23" s="651"/>
      <c r="D23" s="651"/>
      <c r="E23" s="651"/>
      <c r="F23" s="651"/>
      <c r="G23" s="651"/>
      <c r="H23" s="651"/>
      <c r="I23" s="651"/>
      <c r="J23" s="651"/>
      <c r="K23" s="651"/>
      <c r="L23" s="651"/>
      <c r="M23" s="651"/>
      <c r="N23" s="651"/>
      <c r="O23" s="652"/>
      <c r="P23" s="652"/>
    </row>
    <row r="24" spans="2:32" s="631" customFormat="1" ht="12.75" customHeight="1" x14ac:dyDescent="0.2">
      <c r="B24" s="652"/>
      <c r="C24" s="652"/>
      <c r="D24" s="652"/>
      <c r="E24" s="652"/>
      <c r="F24" s="652"/>
      <c r="G24" s="652"/>
      <c r="H24" s="652"/>
      <c r="I24" s="652"/>
      <c r="J24" s="652"/>
      <c r="K24" s="652"/>
      <c r="L24" s="652"/>
      <c r="M24" s="652"/>
      <c r="N24" s="652"/>
      <c r="O24" s="652"/>
      <c r="P24" s="652"/>
    </row>
    <row r="25" spans="2:32" s="649" customFormat="1" ht="24.75" customHeight="1" x14ac:dyDescent="0.2">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
      <c r="B27" s="652"/>
      <c r="C27" s="652"/>
      <c r="D27" s="652"/>
      <c r="E27" s="652"/>
      <c r="F27" s="652"/>
      <c r="G27" s="652"/>
      <c r="H27" s="652"/>
      <c r="I27" s="652"/>
      <c r="J27" s="652"/>
      <c r="K27" s="652"/>
      <c r="L27" s="652"/>
      <c r="M27" s="652"/>
      <c r="N27" s="652"/>
      <c r="O27" s="652"/>
      <c r="P27" s="652"/>
    </row>
    <row r="28" spans="2:32" s="631" customFormat="1" x14ac:dyDescent="0.2">
      <c r="B28" s="652"/>
      <c r="C28" s="652"/>
      <c r="D28" s="652"/>
      <c r="E28" s="652"/>
      <c r="F28" s="652"/>
      <c r="G28" s="652"/>
      <c r="H28" s="652"/>
      <c r="I28" s="652"/>
      <c r="J28" s="652"/>
      <c r="K28" s="652"/>
      <c r="L28" s="652"/>
      <c r="M28" s="652"/>
      <c r="N28" s="652"/>
      <c r="O28" s="652"/>
      <c r="P28" s="652"/>
    </row>
    <row r="29" spans="2:32" s="631" customFormat="1" x14ac:dyDescent="0.2">
      <c r="B29" s="652"/>
      <c r="C29" s="652"/>
      <c r="D29" s="652"/>
      <c r="E29" s="652"/>
      <c r="F29" s="652"/>
      <c r="G29" s="652"/>
      <c r="H29" s="652"/>
      <c r="I29" s="652"/>
      <c r="J29" s="652"/>
      <c r="K29" s="652"/>
      <c r="L29" s="652"/>
      <c r="M29" s="652"/>
      <c r="N29" s="652"/>
      <c r="O29" s="652"/>
      <c r="P29" s="652"/>
    </row>
    <row r="30" spans="2:32" s="631" customFormat="1" x14ac:dyDescent="0.2">
      <c r="B30" s="652"/>
      <c r="C30" s="652"/>
      <c r="D30" s="652"/>
      <c r="E30" s="652"/>
      <c r="F30" s="652"/>
      <c r="G30" s="652"/>
      <c r="H30" s="652"/>
      <c r="I30" s="652"/>
      <c r="J30" s="652"/>
      <c r="K30" s="652"/>
      <c r="L30" s="652"/>
      <c r="M30" s="652"/>
      <c r="N30" s="652"/>
      <c r="O30" s="652"/>
      <c r="P30" s="652"/>
    </row>
    <row r="31" spans="2:32" s="631" customFormat="1" x14ac:dyDescent="0.2">
      <c r="B31" s="652"/>
      <c r="C31" s="652"/>
      <c r="D31" s="652"/>
      <c r="E31" s="652"/>
      <c r="F31" s="652"/>
      <c r="G31" s="652"/>
      <c r="H31" s="652"/>
      <c r="I31" s="652"/>
      <c r="J31" s="652"/>
      <c r="K31" s="652"/>
      <c r="L31" s="652"/>
      <c r="M31" s="652"/>
      <c r="N31" s="652"/>
      <c r="O31" s="652"/>
      <c r="P31" s="652"/>
    </row>
    <row r="32" spans="2:32" s="631" customFormat="1" x14ac:dyDescent="0.2">
      <c r="B32" s="652"/>
      <c r="C32" s="652"/>
      <c r="D32" s="652"/>
      <c r="E32" s="652"/>
      <c r="F32" s="652"/>
      <c r="G32" s="652"/>
      <c r="H32" s="652"/>
      <c r="I32" s="652"/>
      <c r="J32" s="652"/>
      <c r="K32" s="652"/>
      <c r="L32" s="652"/>
      <c r="M32" s="652"/>
      <c r="N32" s="652"/>
      <c r="O32" s="652"/>
      <c r="P32" s="652"/>
    </row>
    <row r="33" spans="2:16" s="631" customForma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c r="C35" s="1585" t="s">
        <v>14</v>
      </c>
      <c r="D35" s="1585"/>
      <c r="E35" s="1585"/>
      <c r="F35" s="1585"/>
      <c r="G35" s="1585"/>
      <c r="H35" s="1585"/>
      <c r="I35" s="1585"/>
      <c r="J35" s="1585"/>
      <c r="K35" s="1585"/>
      <c r="L35" s="1585"/>
      <c r="M35" s="652"/>
      <c r="N35" s="652"/>
      <c r="O35" s="652"/>
      <c r="P35" s="652"/>
    </row>
    <row r="36" spans="2:16" s="631" customFormat="1" x14ac:dyDescent="0.2">
      <c r="L36" s="652"/>
      <c r="M36" s="652"/>
      <c r="N36" s="652"/>
      <c r="O36" s="652"/>
      <c r="P36" s="652"/>
    </row>
    <row r="37" spans="2:16" s="631" customFormat="1" x14ac:dyDescent="0.2">
      <c r="B37" s="652"/>
      <c r="C37" s="652"/>
      <c r="D37" s="652"/>
      <c r="E37" s="652"/>
      <c r="F37" s="652"/>
      <c r="G37" s="652"/>
      <c r="H37" s="652"/>
      <c r="I37" s="652"/>
      <c r="J37" s="652"/>
      <c r="K37" s="652"/>
      <c r="L37" s="652"/>
      <c r="M37" s="652"/>
      <c r="N37" s="652"/>
      <c r="O37" s="652"/>
      <c r="P37" s="652"/>
    </row>
    <row r="38" spans="2:16" s="631" customFormat="1" ht="5.25" customHeight="1" x14ac:dyDescent="0.2">
      <c r="B38" s="652"/>
      <c r="C38" s="652"/>
      <c r="D38" s="652"/>
      <c r="E38" s="652"/>
      <c r="F38" s="652"/>
      <c r="G38" s="652"/>
      <c r="H38" s="652"/>
      <c r="I38" s="652"/>
      <c r="J38" s="652"/>
      <c r="K38" s="652"/>
      <c r="L38" s="652"/>
      <c r="M38" s="652"/>
      <c r="N38" s="652"/>
      <c r="O38" s="652"/>
      <c r="P38" s="652"/>
    </row>
    <row r="39" spans="2:16" s="631" customFormat="1" ht="5.25" customHeight="1" x14ac:dyDescent="0.2">
      <c r="B39" s="652"/>
      <c r="C39" s="652"/>
      <c r="D39" s="652"/>
      <c r="E39" s="652"/>
      <c r="F39" s="652"/>
      <c r="G39" s="652"/>
      <c r="H39" s="652"/>
      <c r="I39" s="652"/>
      <c r="J39" s="652"/>
      <c r="K39" s="652"/>
      <c r="L39" s="652"/>
      <c r="M39" s="652"/>
      <c r="N39" s="652"/>
      <c r="O39" s="652"/>
      <c r="P39" s="652"/>
    </row>
    <row r="40" spans="2:16" s="631" customFormat="1" ht="16.5" customHeight="1" x14ac:dyDescent="0.2">
      <c r="B40" s="652"/>
      <c r="C40" s="652"/>
      <c r="D40" s="652"/>
      <c r="E40" s="652"/>
      <c r="F40" s="652"/>
      <c r="G40" s="652"/>
      <c r="H40" s="652"/>
      <c r="I40" s="652"/>
      <c r="J40" s="652"/>
      <c r="K40" s="652"/>
      <c r="L40" s="652"/>
      <c r="M40" s="652"/>
      <c r="N40" s="652"/>
      <c r="O40" s="652"/>
      <c r="P40" s="652"/>
    </row>
    <row r="41" spans="2:16" s="631" customFormat="1" x14ac:dyDescent="0.2">
      <c r="B41" s="652"/>
      <c r="C41" s="652"/>
      <c r="D41" s="652"/>
      <c r="E41" s="652"/>
      <c r="F41" s="652"/>
      <c r="G41" s="652"/>
      <c r="H41" s="652"/>
      <c r="I41" s="652"/>
      <c r="J41" s="652"/>
      <c r="K41" s="652"/>
      <c r="L41" s="652"/>
      <c r="M41" s="652"/>
      <c r="N41" s="652"/>
      <c r="O41" s="652"/>
      <c r="P41" s="652"/>
    </row>
    <row r="42" spans="2:16" s="631" customFormat="1" x14ac:dyDescent="0.2"/>
    <row r="43" spans="2:16" s="650" customFormat="1" x14ac:dyDescent="0.2"/>
    <row r="44" spans="2:16" s="657" customFormat="1" ht="12.75" customHeight="1" x14ac:dyDescent="0.2">
      <c r="B44" s="1477"/>
      <c r="C44" s="1478"/>
      <c r="D44" s="1478"/>
      <c r="E44" s="1478"/>
      <c r="F44" s="1478"/>
      <c r="G44" s="1478"/>
      <c r="H44" s="1478"/>
      <c r="I44" s="1478"/>
      <c r="J44" s="1478"/>
      <c r="K44" s="1478"/>
      <c r="L44" s="1478"/>
      <c r="M44" s="1478"/>
      <c r="N44" s="1478"/>
      <c r="O44" s="1478"/>
      <c r="P44" s="656"/>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43"/>
      <c r="C2" s="1443"/>
      <c r="D2" s="1443"/>
      <c r="E2" s="1443"/>
      <c r="F2" s="1443"/>
      <c r="G2" s="1443"/>
      <c r="H2" s="1443"/>
      <c r="I2" s="1443"/>
      <c r="O2" s="37"/>
    </row>
    <row r="3" spans="1:50" s="38" customFormat="1" ht="4.5" customHeight="1" x14ac:dyDescent="0.2">
      <c r="B3" s="1444"/>
      <c r="C3" s="1444"/>
      <c r="D3" s="1444"/>
      <c r="E3" s="1444"/>
      <c r="F3" s="1444"/>
      <c r="G3" s="1444"/>
      <c r="H3" s="1444"/>
      <c r="I3" s="1444"/>
      <c r="O3" s="37"/>
    </row>
    <row r="4" spans="1:50" s="38" customFormat="1" ht="37.5" customHeight="1" x14ac:dyDescent="0.2">
      <c r="A4" s="1588" t="s">
        <v>207</v>
      </c>
      <c r="B4" s="1588"/>
      <c r="C4" s="1588"/>
      <c r="D4" s="1588"/>
      <c r="E4" s="1588"/>
      <c r="F4" s="1588"/>
      <c r="G4" s="1588"/>
      <c r="H4" s="1588"/>
      <c r="I4" s="1588"/>
      <c r="J4" s="1588"/>
      <c r="K4" s="1588"/>
      <c r="L4" s="1588"/>
      <c r="M4" s="1588"/>
      <c r="N4" s="1588"/>
      <c r="O4" s="1588"/>
      <c r="P4" s="1588"/>
      <c r="Q4" s="1588"/>
      <c r="R4" s="1588"/>
      <c r="S4" s="1588"/>
      <c r="T4" s="1588"/>
      <c r="U4" s="1588"/>
      <c r="V4" s="1588"/>
      <c r="W4" s="1588"/>
      <c r="X4" s="1588"/>
      <c r="Y4" s="1588"/>
      <c r="Z4" s="1588"/>
    </row>
    <row r="5" spans="1:50" s="38" customFormat="1" ht="17.25" customHeight="1" x14ac:dyDescent="0.2">
      <c r="B5" s="1455" t="e">
        <f>#REF!</f>
        <v>#REF!</v>
      </c>
      <c r="C5" s="1455"/>
      <c r="D5" s="1455"/>
      <c r="E5" s="1455"/>
      <c r="F5" s="1455"/>
      <c r="G5" s="1455"/>
      <c r="H5" s="1455"/>
      <c r="I5" s="1455"/>
      <c r="J5" s="1455"/>
      <c r="K5" s="1455"/>
      <c r="L5" s="1455"/>
      <c r="M5" s="1455"/>
      <c r="N5" s="1455"/>
      <c r="O5" s="1455"/>
      <c r="P5" s="1455"/>
      <c r="Q5" s="1455"/>
      <c r="R5" s="1455"/>
      <c r="S5" s="1455"/>
      <c r="T5" s="1455"/>
      <c r="U5" s="1455"/>
      <c r="V5" s="1455"/>
      <c r="W5" s="1455"/>
      <c r="X5" s="1455"/>
      <c r="Y5" s="1455"/>
      <c r="Z5" s="1455"/>
    </row>
    <row r="6" spans="1:50" s="38" customFormat="1" ht="6" customHeight="1" x14ac:dyDescent="0.2">
      <c r="O6" s="37"/>
    </row>
    <row r="7" spans="1:50" s="41" customFormat="1" ht="12.75" customHeight="1" x14ac:dyDescent="0.2">
      <c r="A7" s="39"/>
      <c r="B7" s="1445" t="s">
        <v>12</v>
      </c>
      <c r="C7" s="40"/>
      <c r="D7" s="1451" t="s">
        <v>109</v>
      </c>
      <c r="E7" s="1448"/>
      <c r="F7" s="181"/>
      <c r="G7" s="1448"/>
      <c r="H7" s="1448"/>
      <c r="I7" s="181"/>
      <c r="J7" s="1448"/>
      <c r="K7" s="1448"/>
      <c r="L7" s="181"/>
      <c r="M7" s="1448"/>
      <c r="N7" s="1449"/>
      <c r="O7" s="40"/>
      <c r="P7" s="1451" t="s">
        <v>179</v>
      </c>
      <c r="Q7" s="1448"/>
      <c r="R7" s="181"/>
      <c r="S7" s="1448"/>
      <c r="T7" s="1448"/>
      <c r="U7" s="181"/>
      <c r="V7" s="1448"/>
      <c r="W7" s="1448"/>
      <c r="X7" s="181"/>
      <c r="Y7" s="1448"/>
      <c r="Z7" s="1449"/>
      <c r="AA7" s="116"/>
      <c r="AB7" s="116"/>
      <c r="AC7" s="117"/>
      <c r="AD7" s="117"/>
      <c r="AE7" s="117"/>
      <c r="AF7" s="117"/>
      <c r="AG7" s="117"/>
      <c r="AH7" s="117"/>
      <c r="AI7" s="118"/>
    </row>
    <row r="8" spans="1:50" s="41" customFormat="1" ht="37.5" customHeight="1" x14ac:dyDescent="0.2">
      <c r="A8" s="39"/>
      <c r="B8" s="1446"/>
      <c r="C8" s="40"/>
      <c r="D8" s="1452"/>
      <c r="E8" s="1453"/>
      <c r="F8" s="40"/>
      <c r="G8" s="1451" t="s">
        <v>169</v>
      </c>
      <c r="H8" s="1449"/>
      <c r="I8" s="40"/>
      <c r="J8" s="1451" t="s">
        <v>175</v>
      </c>
      <c r="K8" s="1449"/>
      <c r="L8" s="40"/>
      <c r="M8" s="1451" t="s">
        <v>170</v>
      </c>
      <c r="N8" s="1449"/>
      <c r="O8" s="40"/>
      <c r="P8" s="1452"/>
      <c r="Q8" s="1454"/>
      <c r="R8" s="130"/>
      <c r="S8" s="1451" t="s">
        <v>180</v>
      </c>
      <c r="T8" s="1449"/>
      <c r="U8" s="40"/>
      <c r="V8" s="1451" t="s">
        <v>181</v>
      </c>
      <c r="W8" s="1449"/>
      <c r="X8" s="40"/>
      <c r="Y8" s="1451" t="s">
        <v>182</v>
      </c>
      <c r="Z8" s="1449"/>
      <c r="AA8" s="116"/>
      <c r="AB8" s="116"/>
      <c r="AC8" s="117"/>
      <c r="AD8" s="117"/>
      <c r="AE8" s="117"/>
      <c r="AF8" s="117"/>
      <c r="AG8" s="117"/>
      <c r="AH8" s="117"/>
      <c r="AI8" s="118"/>
    </row>
    <row r="9" spans="1:50" s="46" customFormat="1" ht="36.75" customHeight="1" x14ac:dyDescent="0.2">
      <c r="A9" s="42"/>
      <c r="B9" s="1447"/>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50" t="s">
        <v>217</v>
      </c>
      <c r="C33" s="1450"/>
      <c r="D33" s="1450"/>
      <c r="E33" s="1450"/>
      <c r="F33" s="1450"/>
      <c r="G33" s="1450"/>
      <c r="H33" s="1450"/>
      <c r="I33" s="1450"/>
      <c r="J33" s="1450"/>
      <c r="K33" s="1450"/>
      <c r="L33" s="1450"/>
      <c r="M33" s="1450"/>
      <c r="O33" s="86"/>
    </row>
    <row r="34" spans="2:19" ht="29.25" customHeight="1" x14ac:dyDescent="0.2">
      <c r="B34" s="1442"/>
      <c r="C34" s="1442"/>
      <c r="D34" s="1442"/>
      <c r="E34" s="1442"/>
      <c r="F34" s="1442"/>
      <c r="G34" s="1442"/>
      <c r="H34" s="1442"/>
      <c r="I34" s="1442"/>
      <c r="J34" s="1442"/>
      <c r="K34" s="1442"/>
      <c r="L34" s="1442"/>
      <c r="M34" s="1442"/>
      <c r="N34" s="1442"/>
      <c r="O34" s="1442"/>
      <c r="P34" s="1442"/>
      <c r="Q34" s="89"/>
      <c r="R34" s="89"/>
      <c r="S34" s="89"/>
    </row>
    <row r="35" spans="2:19" ht="4.5" customHeight="1" x14ac:dyDescent="0.2">
      <c r="B35" s="1441"/>
      <c r="C35" s="1441"/>
      <c r="D35" s="1441"/>
      <c r="E35" s="1441"/>
      <c r="F35" s="1441"/>
      <c r="G35" s="1441"/>
      <c r="H35" s="1441"/>
      <c r="I35" s="1441"/>
      <c r="J35" s="1441"/>
      <c r="K35" s="1441"/>
      <c r="L35" s="1441"/>
      <c r="M35" s="1441"/>
      <c r="N35" s="1441"/>
      <c r="O35" s="1441"/>
      <c r="P35" s="1441"/>
      <c r="Q35" s="89"/>
      <c r="R35" s="89"/>
      <c r="S35" s="89"/>
    </row>
    <row r="38" spans="2:19" x14ac:dyDescent="0.2">
      <c r="L38" s="90"/>
      <c r="M38" s="90"/>
      <c r="N38" s="90"/>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B6" sqref="B6:AC6"/>
    </sheetView>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0.5703125" style="615" customWidth="1"/>
    <col min="7" max="7" width="8" style="615" customWidth="1"/>
    <col min="8" max="8" width="0.5703125" style="615" customWidth="1"/>
    <col min="9" max="9" width="6.7109375" style="615" customWidth="1"/>
    <col min="10" max="10" width="0.5703125" style="615" customWidth="1"/>
    <col min="11" max="11" width="6.85546875" style="615" customWidth="1"/>
    <col min="12" max="12" width="0.5703125" style="615" customWidth="1"/>
    <col min="13" max="13" width="7" style="615" customWidth="1"/>
    <col min="14" max="14" width="0.5703125" style="615" customWidth="1"/>
    <col min="15" max="15" width="8.140625" style="615" customWidth="1"/>
    <col min="16" max="16" width="0.7109375" style="615" customWidth="1"/>
    <col min="17" max="17" width="7.5703125" style="615" customWidth="1"/>
    <col min="18" max="18" width="0.5703125" style="615" customWidth="1"/>
    <col min="19" max="19" width="7.28515625" style="615" customWidth="1"/>
    <col min="20" max="20" width="0.7109375" style="615" customWidth="1"/>
    <col min="21" max="21" width="5.140625" style="615" customWidth="1"/>
    <col min="22" max="22" width="4.5703125" style="615" bestFit="1" customWidth="1"/>
    <col min="23" max="23" width="7" style="615" bestFit="1" customWidth="1"/>
    <col min="24" max="24" width="4.5703125" style="615" bestFit="1" customWidth="1"/>
    <col min="25" max="25" width="7" style="615" bestFit="1" customWidth="1"/>
    <col min="26" max="26" width="4.5703125" style="615" bestFit="1" customWidth="1"/>
    <col min="27" max="27" width="7" style="615" bestFit="1" customWidth="1"/>
    <col min="28" max="28" width="4.5703125" style="615" bestFit="1" customWidth="1"/>
    <col min="29" max="29" width="7" style="615" bestFit="1" customWidth="1"/>
    <col min="30" max="16384" width="11.42578125" style="615"/>
  </cols>
  <sheetData>
    <row r="1" spans="2:30" hidden="1" x14ac:dyDescent="0.2">
      <c r="E1" s="616" t="s">
        <v>36</v>
      </c>
      <c r="G1" s="616" t="s">
        <v>21</v>
      </c>
      <c r="I1" s="616" t="s">
        <v>20</v>
      </c>
      <c r="K1" s="616" t="s">
        <v>19</v>
      </c>
      <c r="M1" s="616" t="s">
        <v>18</v>
      </c>
      <c r="O1" s="616" t="s">
        <v>17</v>
      </c>
      <c r="Q1" s="616" t="s">
        <v>16</v>
      </c>
      <c r="S1" s="616" t="s">
        <v>15</v>
      </c>
    </row>
    <row r="2" spans="2:30" s="613" customFormat="1" x14ac:dyDescent="0.2">
      <c r="C2" s="617"/>
      <c r="D2" s="617"/>
      <c r="T2" s="617"/>
    </row>
    <row r="3" spans="2:30" s="619" customFormat="1" ht="47.25" customHeight="1" x14ac:dyDescent="0.25">
      <c r="B3" s="1482"/>
      <c r="C3" s="1482"/>
      <c r="D3" s="1482"/>
      <c r="E3" s="1482"/>
      <c r="F3" s="1482"/>
      <c r="G3" s="1482"/>
      <c r="H3" s="1482"/>
      <c r="I3" s="1482"/>
      <c r="J3" s="618"/>
      <c r="Q3" s="620"/>
    </row>
    <row r="4" spans="2:30" s="621" customFormat="1" ht="2.25" customHeight="1" x14ac:dyDescent="0.2">
      <c r="B4" s="1483"/>
      <c r="C4" s="1483"/>
      <c r="D4" s="1483"/>
      <c r="E4" s="1483"/>
      <c r="F4" s="1483"/>
      <c r="G4" s="1483"/>
      <c r="H4" s="1483"/>
      <c r="I4" s="1483"/>
      <c r="J4" s="1483"/>
      <c r="K4" s="1483"/>
      <c r="L4" s="1483"/>
      <c r="M4" s="1483"/>
      <c r="N4" s="1483"/>
      <c r="O4" s="1483"/>
      <c r="P4" s="1483"/>
      <c r="Q4" s="1483"/>
      <c r="R4" s="1483"/>
      <c r="S4" s="1483"/>
      <c r="T4" s="1483"/>
    </row>
    <row r="5" spans="2:30" s="621" customFormat="1" ht="16.5" customHeight="1" x14ac:dyDescent="0.2">
      <c r="B5" s="1484" t="s">
        <v>430</v>
      </c>
      <c r="C5" s="1484"/>
      <c r="D5" s="1484"/>
      <c r="E5" s="1484"/>
      <c r="F5" s="1484"/>
      <c r="G5" s="1484"/>
      <c r="H5" s="1484"/>
      <c r="I5" s="1484"/>
      <c r="J5" s="1484"/>
      <c r="K5" s="1484"/>
      <c r="L5" s="1484"/>
      <c r="M5" s="1484"/>
      <c r="N5" s="1484"/>
      <c r="O5" s="1484"/>
      <c r="P5" s="1484"/>
      <c r="Q5" s="1484"/>
      <c r="R5" s="1484"/>
      <c r="S5" s="1484"/>
      <c r="T5" s="1484"/>
      <c r="U5" s="1484"/>
      <c r="V5" s="1484"/>
      <c r="W5" s="1484"/>
      <c r="X5" s="1484"/>
      <c r="Y5" s="1484"/>
      <c r="Z5" s="1484"/>
      <c r="AA5" s="1484"/>
      <c r="AB5" s="1484"/>
      <c r="AC5" s="1484"/>
    </row>
    <row r="6" spans="2:30" s="621" customFormat="1" ht="14.25" customHeight="1" x14ac:dyDescent="0.2">
      <c r="B6" s="1418" t="str">
        <f>porsaad!$B$6</f>
        <v>Situación a 30 de septiembre de 2024</v>
      </c>
      <c r="C6" s="1418"/>
      <c r="D6" s="1418"/>
      <c r="E6" s="1418"/>
      <c r="F6" s="1418"/>
      <c r="G6" s="1418"/>
      <c r="H6" s="1418"/>
      <c r="I6" s="1418"/>
      <c r="J6" s="1418"/>
      <c r="K6" s="1418"/>
      <c r="L6" s="1418"/>
      <c r="M6" s="1418"/>
      <c r="N6" s="1418"/>
      <c r="O6" s="1418"/>
      <c r="P6" s="1418"/>
      <c r="Q6" s="1418"/>
      <c r="R6" s="1418"/>
      <c r="S6" s="1418"/>
      <c r="T6" s="1418"/>
      <c r="U6" s="1418"/>
      <c r="V6" s="1418"/>
      <c r="W6" s="1418"/>
      <c r="X6" s="1418"/>
      <c r="Y6" s="1418"/>
      <c r="Z6" s="1418"/>
      <c r="AA6" s="1418"/>
      <c r="AB6" s="1418"/>
      <c r="AC6" s="1418"/>
    </row>
    <row r="7" spans="2:30" s="908" customFormat="1" ht="5.25" customHeight="1" x14ac:dyDescent="0.2"/>
    <row r="8" spans="2:30" s="717" customFormat="1" ht="21.75" customHeight="1" x14ac:dyDescent="0.2">
      <c r="B8" s="1500" t="s">
        <v>27</v>
      </c>
      <c r="D8" s="1500" t="s">
        <v>112</v>
      </c>
      <c r="E8" s="1500" t="s">
        <v>26</v>
      </c>
      <c r="F8" s="1500"/>
      <c r="G8" s="1500"/>
      <c r="H8" s="1500"/>
      <c r="I8" s="1500"/>
      <c r="J8" s="1500"/>
      <c r="K8" s="1500"/>
      <c r="L8" s="1500"/>
      <c r="M8" s="1500"/>
      <c r="N8" s="1500"/>
      <c r="O8" s="1500"/>
      <c r="P8" s="1500"/>
      <c r="Q8" s="1500"/>
      <c r="R8" s="1500"/>
      <c r="S8" s="1500"/>
    </row>
    <row r="9" spans="2:30" s="717" customFormat="1" ht="21.75" customHeight="1" x14ac:dyDescent="0.2">
      <c r="B9" s="1500"/>
      <c r="D9" s="1500"/>
      <c r="E9" s="715" t="s">
        <v>22</v>
      </c>
      <c r="F9" s="715"/>
      <c r="G9" s="715" t="s">
        <v>21</v>
      </c>
      <c r="H9" s="715"/>
      <c r="I9" s="715" t="s">
        <v>20</v>
      </c>
      <c r="J9" s="715"/>
      <c r="K9" s="715" t="s">
        <v>19</v>
      </c>
      <c r="L9" s="715"/>
      <c r="M9" s="715" t="s">
        <v>18</v>
      </c>
      <c r="N9" s="715"/>
      <c r="O9" s="715" t="s">
        <v>17</v>
      </c>
      <c r="P9" s="715"/>
      <c r="Q9" s="715" t="s">
        <v>16</v>
      </c>
      <c r="R9" s="715"/>
      <c r="S9" s="715" t="s">
        <v>15</v>
      </c>
    </row>
    <row r="10" spans="2:30" s="717" customFormat="1" ht="21.75" customHeight="1" x14ac:dyDescent="0.2">
      <c r="B10" s="1500"/>
      <c r="D10" s="1500"/>
      <c r="E10" s="715" t="s">
        <v>9</v>
      </c>
      <c r="F10" s="715"/>
      <c r="G10" s="715" t="s">
        <v>9</v>
      </c>
      <c r="H10" s="715"/>
      <c r="I10" s="715" t="s">
        <v>9</v>
      </c>
      <c r="J10" s="715"/>
      <c r="K10" s="715" t="s">
        <v>9</v>
      </c>
      <c r="L10" s="715"/>
      <c r="M10" s="715" t="s">
        <v>9</v>
      </c>
      <c r="N10" s="715"/>
      <c r="O10" s="715" t="s">
        <v>9</v>
      </c>
      <c r="P10" s="715"/>
      <c r="Q10" s="715" t="s">
        <v>9</v>
      </c>
      <c r="R10" s="715"/>
      <c r="S10" s="715" t="s">
        <v>9</v>
      </c>
    </row>
    <row r="11" spans="2:30" s="697" customFormat="1" ht="9" customHeight="1" x14ac:dyDescent="0.2">
      <c r="B11" s="715"/>
      <c r="D11" s="715"/>
      <c r="E11" s="715"/>
      <c r="F11" s="715"/>
      <c r="G11" s="715"/>
      <c r="H11" s="715"/>
      <c r="I11" s="715"/>
      <c r="J11" s="715"/>
      <c r="K11" s="715"/>
      <c r="L11" s="715"/>
      <c r="M11" s="715"/>
      <c r="N11" s="715"/>
      <c r="O11" s="715"/>
      <c r="P11" s="715"/>
      <c r="Q11" s="715"/>
      <c r="R11" s="715"/>
      <c r="S11" s="715"/>
    </row>
    <row r="12" spans="2:30" s="697" customFormat="1" ht="21" customHeight="1" x14ac:dyDescent="0.2">
      <c r="B12" s="1500" t="s">
        <v>24</v>
      </c>
      <c r="D12" s="909" t="s">
        <v>31</v>
      </c>
      <c r="E12" s="910">
        <f>'46perfpbsaad'!E12</f>
        <v>480</v>
      </c>
      <c r="F12" s="909"/>
      <c r="G12" s="910">
        <f>'46perfpbsaad'!H12</f>
        <v>10124</v>
      </c>
      <c r="H12" s="909"/>
      <c r="I12" s="910">
        <f>'46perfpbsaad'!K12</f>
        <v>6085</v>
      </c>
      <c r="J12" s="909"/>
      <c r="K12" s="910">
        <f>'46perfpbsaad'!N12</f>
        <v>8867</v>
      </c>
      <c r="L12" s="909"/>
      <c r="M12" s="910">
        <f>'46perfpbsaad'!Q12</f>
        <v>8372</v>
      </c>
      <c r="N12" s="909"/>
      <c r="O12" s="910">
        <f>'46perfpbsaad'!T12</f>
        <v>11287</v>
      </c>
      <c r="P12" s="909"/>
      <c r="Q12" s="910">
        <f>'46perfpbsaad'!W12</f>
        <v>37541</v>
      </c>
      <c r="R12" s="909"/>
      <c r="S12" s="910">
        <f>'46perfpbsaad'!Z12</f>
        <v>178038</v>
      </c>
      <c r="T12" s="911"/>
      <c r="V12" s="912">
        <f>E12/E$15</f>
        <v>0.31851360318513605</v>
      </c>
      <c r="W12" s="912">
        <f>G12/G$15</f>
        <v>0.33660271968613892</v>
      </c>
      <c r="X12" s="912">
        <f>I12/I$15</f>
        <v>0.29794839151936542</v>
      </c>
      <c r="Y12" s="912">
        <f>K12/K$15</f>
        <v>0.30739097275185467</v>
      </c>
      <c r="Z12" s="912">
        <f>M12/M$15</f>
        <v>0.2585067621811894</v>
      </c>
      <c r="AA12" s="912">
        <f>O12/O$15</f>
        <v>0.21796728656122666</v>
      </c>
      <c r="AB12" s="912">
        <f>Q12/Q$15</f>
        <v>0.21515316502851248</v>
      </c>
      <c r="AC12" s="912">
        <f>S12/S$15</f>
        <v>0.3003735309301831</v>
      </c>
      <c r="AD12" s="912"/>
    </row>
    <row r="13" spans="2:30" s="697" customFormat="1" ht="21" customHeight="1" x14ac:dyDescent="0.2">
      <c r="B13" s="1500"/>
      <c r="D13" s="909" t="s">
        <v>49</v>
      </c>
      <c r="E13" s="910">
        <f>'46perfpbsaad'!E13</f>
        <v>697</v>
      </c>
      <c r="F13" s="909"/>
      <c r="G13" s="910">
        <f>'46perfpbsaad'!H13</f>
        <v>11667</v>
      </c>
      <c r="H13" s="909"/>
      <c r="I13" s="910">
        <f>'46perfpbsaad'!K13</f>
        <v>7689</v>
      </c>
      <c r="J13" s="909"/>
      <c r="K13" s="910">
        <f>'46perfpbsaad'!N13</f>
        <v>11193</v>
      </c>
      <c r="L13" s="909"/>
      <c r="M13" s="910">
        <f>'46perfpbsaad'!Q13</f>
        <v>12429</v>
      </c>
      <c r="N13" s="909"/>
      <c r="O13" s="910">
        <f>'46perfpbsaad'!T13</f>
        <v>20048</v>
      </c>
      <c r="P13" s="909"/>
      <c r="Q13" s="910">
        <f>'46perfpbsaad'!W13</f>
        <v>63628</v>
      </c>
      <c r="R13" s="909"/>
      <c r="S13" s="910">
        <f>'46perfpbsaad'!Z13</f>
        <v>226567</v>
      </c>
      <c r="T13" s="911"/>
      <c r="V13" s="912">
        <f>E13/E$15</f>
        <v>0.46250829462508297</v>
      </c>
      <c r="W13" s="912">
        <f>G13/G$15</f>
        <v>0.38790437876117961</v>
      </c>
      <c r="X13" s="912">
        <f>I13/I$15</f>
        <v>0.37648729373745288</v>
      </c>
      <c r="Y13" s="912">
        <f>K13/K$15</f>
        <v>0.38802606947237051</v>
      </c>
      <c r="Z13" s="912">
        <f>M13/M$15</f>
        <v>0.38377694065336876</v>
      </c>
      <c r="AA13" s="912">
        <f>O13/O$15</f>
        <v>0.38715408531757528</v>
      </c>
      <c r="AB13" s="912">
        <f>Q13/Q$15</f>
        <v>0.36466171877238729</v>
      </c>
      <c r="AC13" s="912">
        <f>S13/S$15</f>
        <v>0.38224833901896671</v>
      </c>
      <c r="AD13" s="912"/>
    </row>
    <row r="14" spans="2:30" s="697" customFormat="1" ht="21" customHeight="1" x14ac:dyDescent="0.2">
      <c r="B14" s="1500"/>
      <c r="D14" s="909" t="s">
        <v>50</v>
      </c>
      <c r="E14" s="910">
        <f>'46perfpbsaad'!E14</f>
        <v>330</v>
      </c>
      <c r="F14" s="909"/>
      <c r="G14" s="910">
        <f>'46perfpbsaad'!H14</f>
        <v>8286</v>
      </c>
      <c r="H14" s="909"/>
      <c r="I14" s="910">
        <f>'46perfpbsaad'!K14</f>
        <v>6649</v>
      </c>
      <c r="J14" s="909"/>
      <c r="K14" s="910">
        <f>'46perfpbsaad'!N14</f>
        <v>8786</v>
      </c>
      <c r="L14" s="909"/>
      <c r="M14" s="910">
        <f>'46perfpbsaad'!Q14</f>
        <v>11585</v>
      </c>
      <c r="N14" s="909"/>
      <c r="O14" s="910">
        <f>'46perfpbsaad'!T14</f>
        <v>20448</v>
      </c>
      <c r="P14" s="909"/>
      <c r="Q14" s="910">
        <f>'46perfpbsaad'!W14</f>
        <v>73316</v>
      </c>
      <c r="R14" s="909"/>
      <c r="S14" s="910">
        <f>'46perfpbsaad'!Z14</f>
        <v>188117</v>
      </c>
      <c r="T14" s="911"/>
      <c r="V14" s="912">
        <f>E14/E$15</f>
        <v>0.21897810218978103</v>
      </c>
      <c r="W14" s="912">
        <f>G14/G$15</f>
        <v>0.27549290155268147</v>
      </c>
      <c r="X14" s="912">
        <f>I14/I$15</f>
        <v>0.3255643147431817</v>
      </c>
      <c r="Y14" s="912">
        <f>K14/K$15</f>
        <v>0.30458295777577482</v>
      </c>
      <c r="Z14" s="912">
        <f>M14/M$15</f>
        <v>0.35771629716544184</v>
      </c>
      <c r="AA14" s="912">
        <f>O14/O$15</f>
        <v>0.39487862812119806</v>
      </c>
      <c r="AB14" s="912">
        <f>Q14/Q$15</f>
        <v>0.42018511619910021</v>
      </c>
      <c r="AC14" s="912">
        <f>S14/S$15</f>
        <v>0.31737813005085014</v>
      </c>
      <c r="AD14" s="912"/>
    </row>
    <row r="15" spans="2:30" s="697" customFormat="1" ht="21" customHeight="1" x14ac:dyDescent="0.2">
      <c r="B15" s="1500"/>
      <c r="D15" s="913" t="s">
        <v>68</v>
      </c>
      <c r="E15" s="910">
        <f>'46perfpbsaad'!E15</f>
        <v>1507</v>
      </c>
      <c r="F15" s="909"/>
      <c r="G15" s="910">
        <f>SUM(G12:G14)</f>
        <v>30077</v>
      </c>
      <c r="H15" s="910">
        <f t="shared" ref="H15:T15" si="0">SUM(H12:H14)</f>
        <v>0</v>
      </c>
      <c r="I15" s="910">
        <f t="shared" si="0"/>
        <v>20423</v>
      </c>
      <c r="J15" s="910">
        <f t="shared" si="0"/>
        <v>0</v>
      </c>
      <c r="K15" s="910">
        <f t="shared" si="0"/>
        <v>28846</v>
      </c>
      <c r="L15" s="910">
        <f t="shared" si="0"/>
        <v>0</v>
      </c>
      <c r="M15" s="910">
        <f t="shared" si="0"/>
        <v>32386</v>
      </c>
      <c r="N15" s="910">
        <f t="shared" si="0"/>
        <v>0</v>
      </c>
      <c r="O15" s="910">
        <f t="shared" si="0"/>
        <v>51783</v>
      </c>
      <c r="P15" s="910">
        <f t="shared" si="0"/>
        <v>0</v>
      </c>
      <c r="Q15" s="910">
        <f t="shared" si="0"/>
        <v>174485</v>
      </c>
      <c r="R15" s="910">
        <f t="shared" si="0"/>
        <v>0</v>
      </c>
      <c r="S15" s="910">
        <f t="shared" si="0"/>
        <v>592722</v>
      </c>
      <c r="T15" s="910">
        <f t="shared" si="0"/>
        <v>0</v>
      </c>
      <c r="V15" s="912"/>
    </row>
    <row r="16" spans="2:30" s="697" customFormat="1" ht="21" customHeight="1" x14ac:dyDescent="0.2">
      <c r="B16" s="1500" t="s">
        <v>23</v>
      </c>
      <c r="D16" s="909" t="s">
        <v>31</v>
      </c>
      <c r="E16" s="910">
        <f>'46perfpbsaad'!E16</f>
        <v>595</v>
      </c>
      <c r="F16" s="909"/>
      <c r="G16" s="910">
        <f>'46perfpbsaad'!H16</f>
        <v>21376</v>
      </c>
      <c r="H16" s="909"/>
      <c r="I16" s="910">
        <f>'46perfpbsaad'!K16</f>
        <v>9408</v>
      </c>
      <c r="J16" s="909"/>
      <c r="K16" s="910">
        <f>'46perfpbsaad'!N16</f>
        <v>10898</v>
      </c>
      <c r="L16" s="909"/>
      <c r="M16" s="910">
        <f>'46perfpbsaad'!Q16</f>
        <v>9383</v>
      </c>
      <c r="N16" s="909"/>
      <c r="O16" s="910">
        <f>'46perfpbsaad'!T16</f>
        <v>12300</v>
      </c>
      <c r="P16" s="909"/>
      <c r="Q16" s="910">
        <f>'46perfpbsaad'!W16</f>
        <v>27854</v>
      </c>
      <c r="R16" s="909"/>
      <c r="S16" s="910">
        <f>'46perfpbsaad'!Z16</f>
        <v>55737</v>
      </c>
      <c r="T16" s="911"/>
      <c r="V16" s="912">
        <f>E16/E$19</f>
        <v>0.31299316149395057</v>
      </c>
      <c r="W16" s="912">
        <f>G16/G$19</f>
        <v>0.3093845886643895</v>
      </c>
      <c r="X16" s="912">
        <f>I16/I$19</f>
        <v>0.28694299569951504</v>
      </c>
      <c r="Y16" s="912">
        <f>K16/K$19</f>
        <v>0.28722787412366241</v>
      </c>
      <c r="Z16" s="912">
        <f>M16/M$19</f>
        <v>0.25013329068031565</v>
      </c>
      <c r="AA16" s="912">
        <f>O16/O$19</f>
        <v>0.22858629597279265</v>
      </c>
      <c r="AB16" s="912">
        <f>Q16/Q$19</f>
        <v>0.25613580144739623</v>
      </c>
      <c r="AC16" s="912">
        <f>S16/S$19</f>
        <v>0.27449618816854798</v>
      </c>
    </row>
    <row r="17" spans="2:29" s="697" customFormat="1" ht="21" customHeight="1" x14ac:dyDescent="0.2">
      <c r="B17" s="1500"/>
      <c r="D17" s="909" t="s">
        <v>49</v>
      </c>
      <c r="E17" s="910">
        <f>'46perfpbsaad'!E17</f>
        <v>929</v>
      </c>
      <c r="F17" s="909"/>
      <c r="G17" s="910">
        <f>'46perfpbsaad'!H17</f>
        <v>28647</v>
      </c>
      <c r="H17" s="909"/>
      <c r="I17" s="910">
        <f>'46perfpbsaad'!K17</f>
        <v>12106</v>
      </c>
      <c r="J17" s="909"/>
      <c r="K17" s="910">
        <f>'46perfpbsaad'!N17</f>
        <v>14697</v>
      </c>
      <c r="L17" s="909"/>
      <c r="M17" s="910">
        <f>'46perfpbsaad'!Q17</f>
        <v>14850</v>
      </c>
      <c r="N17" s="909"/>
      <c r="O17" s="910">
        <f>'46perfpbsaad'!T17</f>
        <v>21527</v>
      </c>
      <c r="P17" s="909"/>
      <c r="Q17" s="910">
        <f>'46perfpbsaad'!W17</f>
        <v>42554</v>
      </c>
      <c r="R17" s="909"/>
      <c r="S17" s="910">
        <f>'46perfpbsaad'!Z17</f>
        <v>76162</v>
      </c>
      <c r="T17" s="911"/>
      <c r="V17" s="912">
        <f>E17/E$19</f>
        <v>0.48869016307206731</v>
      </c>
      <c r="W17" s="912">
        <f>G17/G$19</f>
        <v>0.41462108493023797</v>
      </c>
      <c r="X17" s="912">
        <f>I17/I$19</f>
        <v>0.36923170768902308</v>
      </c>
      <c r="Y17" s="912">
        <f>K17/K$19</f>
        <v>0.38735438300564018</v>
      </c>
      <c r="Z17" s="912">
        <f>M17/M$19</f>
        <v>0.39587332053742802</v>
      </c>
      <c r="AA17" s="912">
        <f>O17/O$19</f>
        <v>0.40006318645579736</v>
      </c>
      <c r="AB17" s="912">
        <f>Q17/Q$19</f>
        <v>0.39131194423754218</v>
      </c>
      <c r="AC17" s="912">
        <f>S17/S$19</f>
        <v>0.37508618481965211</v>
      </c>
    </row>
    <row r="18" spans="2:29" s="697" customFormat="1" ht="21" customHeight="1" x14ac:dyDescent="0.2">
      <c r="B18" s="1500"/>
      <c r="D18" s="909" t="s">
        <v>50</v>
      </c>
      <c r="E18" s="910">
        <f>'46perfpbsaad'!E18</f>
        <v>377</v>
      </c>
      <c r="F18" s="909"/>
      <c r="G18" s="910">
        <f>'46perfpbsaad'!H18</f>
        <v>19069</v>
      </c>
      <c r="H18" s="909"/>
      <c r="I18" s="910">
        <f>'46perfpbsaad'!K18</f>
        <v>11273</v>
      </c>
      <c r="J18" s="909"/>
      <c r="K18" s="910">
        <f>'46perfpbsaad'!N18</f>
        <v>12347</v>
      </c>
      <c r="L18" s="909"/>
      <c r="M18" s="910">
        <f>'46perfpbsaad'!Q18</f>
        <v>13279</v>
      </c>
      <c r="N18" s="909"/>
      <c r="O18" s="910">
        <f>'46perfpbsaad'!T18</f>
        <v>19982</v>
      </c>
      <c r="P18" s="909"/>
      <c r="Q18" s="910">
        <f>'46perfpbsaad'!W18</f>
        <v>38339</v>
      </c>
      <c r="R18" s="909"/>
      <c r="S18" s="910">
        <f>'46perfpbsaad'!Z18</f>
        <v>71153</v>
      </c>
      <c r="T18" s="911"/>
      <c r="V18" s="912">
        <f>E18/E$19</f>
        <v>0.19831667543398213</v>
      </c>
      <c r="W18" s="912">
        <f>G18/G$19</f>
        <v>0.27599432640537253</v>
      </c>
      <c r="X18" s="912">
        <f>I18/I$19</f>
        <v>0.34382529661146188</v>
      </c>
      <c r="Y18" s="912">
        <f>K18/K$19</f>
        <v>0.32541774287069736</v>
      </c>
      <c r="Z18" s="912">
        <f>M18/M$19</f>
        <v>0.35399338878225634</v>
      </c>
      <c r="AA18" s="912">
        <f>O18/O$19</f>
        <v>0.37135051757140997</v>
      </c>
      <c r="AB18" s="912">
        <f>Q18/Q$19</f>
        <v>0.35255225431506154</v>
      </c>
      <c r="AC18" s="912">
        <f>S18/S$19</f>
        <v>0.35041762701179996</v>
      </c>
    </row>
    <row r="19" spans="2:29" s="697" customFormat="1" ht="21" customHeight="1" x14ac:dyDescent="0.2">
      <c r="B19" s="1500"/>
      <c r="D19" s="913" t="s">
        <v>68</v>
      </c>
      <c r="E19" s="910">
        <f>'46perfpbsaad'!E19</f>
        <v>1901</v>
      </c>
      <c r="F19" s="909"/>
      <c r="G19" s="910">
        <f>SUM(G16:G18)</f>
        <v>69092</v>
      </c>
      <c r="H19" s="910">
        <f t="shared" ref="H19:T19" si="1">SUM(H16:H18)</f>
        <v>0</v>
      </c>
      <c r="I19" s="910">
        <f t="shared" si="1"/>
        <v>32787</v>
      </c>
      <c r="J19" s="910">
        <f t="shared" si="1"/>
        <v>0</v>
      </c>
      <c r="K19" s="910">
        <f t="shared" si="1"/>
        <v>37942</v>
      </c>
      <c r="L19" s="910">
        <f t="shared" si="1"/>
        <v>0</v>
      </c>
      <c r="M19" s="910">
        <f t="shared" si="1"/>
        <v>37512</v>
      </c>
      <c r="N19" s="910">
        <f t="shared" si="1"/>
        <v>0</v>
      </c>
      <c r="O19" s="910">
        <f t="shared" si="1"/>
        <v>53809</v>
      </c>
      <c r="P19" s="910">
        <f t="shared" si="1"/>
        <v>0</v>
      </c>
      <c r="Q19" s="910">
        <f t="shared" si="1"/>
        <v>108747</v>
      </c>
      <c r="R19" s="910">
        <f t="shared" si="1"/>
        <v>0</v>
      </c>
      <c r="S19" s="910">
        <f t="shared" si="1"/>
        <v>203052</v>
      </c>
      <c r="T19" s="910">
        <f t="shared" si="1"/>
        <v>0</v>
      </c>
      <c r="V19" s="912"/>
    </row>
    <row r="20" spans="2:29" s="697" customFormat="1" ht="3" customHeight="1" x14ac:dyDescent="0.2">
      <c r="B20" s="716"/>
      <c r="C20" s="717"/>
      <c r="D20" s="911"/>
      <c r="E20" s="729"/>
      <c r="F20" s="911"/>
      <c r="G20" s="729"/>
      <c r="H20" s="729"/>
      <c r="I20" s="729"/>
      <c r="J20" s="729"/>
      <c r="K20" s="729"/>
      <c r="L20" s="729"/>
      <c r="M20" s="729"/>
      <c r="N20" s="729"/>
      <c r="O20" s="729"/>
      <c r="P20" s="729"/>
      <c r="Q20" s="729"/>
      <c r="R20" s="729"/>
      <c r="S20" s="729"/>
      <c r="T20" s="729"/>
    </row>
    <row r="21" spans="2:29" s="697" customFormat="1" ht="18" customHeight="1" x14ac:dyDescent="0.2">
      <c r="B21" s="1500" t="s">
        <v>0</v>
      </c>
      <c r="C21" s="1500"/>
      <c r="D21" s="1500"/>
      <c r="E21" s="729">
        <f>'46perfpbsaad'!E21</f>
        <v>3408</v>
      </c>
      <c r="F21" s="911"/>
      <c r="G21" s="729">
        <f>G15+G19</f>
        <v>99169</v>
      </c>
      <c r="H21" s="729">
        <f t="shared" ref="H21:T21" si="2">H15+H19</f>
        <v>0</v>
      </c>
      <c r="I21" s="729">
        <f t="shared" si="2"/>
        <v>53210</v>
      </c>
      <c r="J21" s="729">
        <f t="shared" si="2"/>
        <v>0</v>
      </c>
      <c r="K21" s="729">
        <f t="shared" si="2"/>
        <v>66788</v>
      </c>
      <c r="L21" s="729">
        <f t="shared" si="2"/>
        <v>0</v>
      </c>
      <c r="M21" s="729">
        <f t="shared" si="2"/>
        <v>69898</v>
      </c>
      <c r="N21" s="729">
        <f t="shared" si="2"/>
        <v>0</v>
      </c>
      <c r="O21" s="729">
        <f t="shared" si="2"/>
        <v>105592</v>
      </c>
      <c r="P21" s="729">
        <f t="shared" si="2"/>
        <v>0</v>
      </c>
      <c r="Q21" s="729">
        <f t="shared" si="2"/>
        <v>283232</v>
      </c>
      <c r="R21" s="729">
        <f t="shared" si="2"/>
        <v>0</v>
      </c>
      <c r="S21" s="729">
        <f t="shared" si="2"/>
        <v>795774</v>
      </c>
      <c r="T21" s="729">
        <f t="shared" si="2"/>
        <v>0</v>
      </c>
    </row>
    <row r="22" spans="2:29" s="697" customFormat="1" ht="5.25" customHeight="1" x14ac:dyDescent="0.2">
      <c r="B22" s="914"/>
      <c r="C22" s="914"/>
      <c r="D22" s="914"/>
      <c r="E22" s="914"/>
      <c r="F22" s="914"/>
      <c r="G22" s="914"/>
      <c r="H22" s="914"/>
      <c r="I22" s="914"/>
      <c r="J22" s="914"/>
      <c r="K22" s="914"/>
      <c r="L22" s="915"/>
    </row>
    <row r="23" spans="2:29" s="697" customFormat="1" ht="5.25" customHeight="1" x14ac:dyDescent="0.2">
      <c r="B23" s="914"/>
      <c r="C23" s="914"/>
      <c r="D23" s="914"/>
      <c r="E23" s="914"/>
      <c r="F23" s="914"/>
      <c r="G23" s="914"/>
      <c r="H23" s="914"/>
      <c r="I23" s="914"/>
      <c r="J23" s="914"/>
      <c r="K23" s="914"/>
      <c r="L23" s="915"/>
    </row>
    <row r="24" spans="2:29" s="697" customFormat="1" ht="12.75" customHeight="1" x14ac:dyDescent="0.2">
      <c r="B24" s="916"/>
      <c r="C24" s="916"/>
      <c r="D24" s="916"/>
      <c r="E24" s="916"/>
      <c r="F24" s="916"/>
      <c r="G24" s="916"/>
      <c r="H24" s="916"/>
      <c r="I24" s="916"/>
      <c r="J24" s="916"/>
      <c r="K24" s="916"/>
      <c r="L24" s="916"/>
    </row>
    <row r="25" spans="2:29" s="697" customFormat="1" ht="24.75" customHeight="1" x14ac:dyDescent="0.2">
      <c r="B25" s="917"/>
      <c r="C25" s="917"/>
      <c r="D25" s="917"/>
      <c r="E25" s="917"/>
      <c r="F25" s="917"/>
      <c r="G25" s="917"/>
      <c r="H25" s="917"/>
      <c r="I25" s="917"/>
      <c r="J25" s="917"/>
      <c r="K25" s="917"/>
      <c r="L25" s="917"/>
    </row>
    <row r="26" spans="2:29" s="697" customFormat="1" x14ac:dyDescent="0.2">
      <c r="B26" s="918"/>
      <c r="C26" s="918"/>
      <c r="D26" s="918"/>
      <c r="E26" s="918"/>
      <c r="F26" s="919"/>
      <c r="G26" s="919"/>
      <c r="H26" s="919"/>
      <c r="I26" s="919"/>
      <c r="J26" s="919"/>
      <c r="K26" s="919"/>
      <c r="L26" s="919"/>
      <c r="M26" s="920"/>
      <c r="N26" s="920"/>
      <c r="O26" s="920"/>
      <c r="P26" s="920"/>
      <c r="Q26" s="920"/>
      <c r="R26" s="920"/>
      <c r="S26" s="920"/>
      <c r="T26" s="920"/>
      <c r="U26" s="920"/>
      <c r="V26" s="920"/>
      <c r="W26" s="920"/>
      <c r="X26" s="920"/>
      <c r="Y26" s="920"/>
      <c r="Z26" s="920"/>
      <c r="AA26" s="920"/>
      <c r="AB26" s="920"/>
      <c r="AC26" s="920"/>
    </row>
    <row r="27" spans="2:29" s="697" customFormat="1" x14ac:dyDescent="0.2">
      <c r="B27" s="921"/>
      <c r="C27" s="921"/>
      <c r="D27" s="921"/>
      <c r="E27" s="921"/>
      <c r="F27" s="921"/>
      <c r="G27" s="921"/>
      <c r="H27" s="921"/>
      <c r="I27" s="921"/>
      <c r="J27" s="921"/>
      <c r="K27" s="921"/>
      <c r="L27" s="921"/>
      <c r="M27" s="920"/>
      <c r="N27" s="920"/>
      <c r="O27" s="920"/>
      <c r="P27" s="920"/>
      <c r="Q27" s="920"/>
      <c r="R27" s="920"/>
      <c r="S27" s="920"/>
      <c r="T27" s="920"/>
      <c r="U27" s="920"/>
      <c r="V27" s="920"/>
      <c r="W27" s="920"/>
      <c r="X27" s="920"/>
      <c r="Y27" s="920"/>
      <c r="Z27" s="920"/>
      <c r="AA27" s="920"/>
      <c r="AB27" s="920"/>
      <c r="AC27" s="920"/>
    </row>
    <row r="28" spans="2:29" s="697" customFormat="1" x14ac:dyDescent="0.2">
      <c r="B28" s="921"/>
      <c r="C28" s="921"/>
      <c r="D28" s="921"/>
      <c r="E28" s="921"/>
      <c r="F28" s="921"/>
      <c r="G28" s="921"/>
      <c r="H28" s="921"/>
      <c r="I28" s="921"/>
      <c r="J28" s="921"/>
      <c r="K28" s="921"/>
      <c r="L28" s="921"/>
      <c r="M28" s="920"/>
      <c r="N28" s="920"/>
      <c r="O28" s="920"/>
      <c r="P28" s="920"/>
      <c r="Q28" s="920"/>
      <c r="R28" s="920"/>
      <c r="S28" s="920"/>
      <c r="T28" s="920"/>
      <c r="U28" s="920"/>
      <c r="V28" s="920"/>
      <c r="W28" s="920"/>
      <c r="X28" s="920"/>
      <c r="Y28" s="920"/>
      <c r="Z28" s="920"/>
      <c r="AA28" s="920"/>
      <c r="AB28" s="920"/>
      <c r="AC28" s="920"/>
    </row>
    <row r="29" spans="2:29" s="920" customFormat="1" x14ac:dyDescent="0.2">
      <c r="B29" s="921"/>
      <c r="C29" s="921"/>
      <c r="D29" s="921"/>
      <c r="E29" s="921"/>
      <c r="F29" s="921"/>
      <c r="G29" s="921"/>
      <c r="H29" s="921"/>
      <c r="I29" s="921"/>
      <c r="J29" s="921"/>
      <c r="K29" s="921"/>
      <c r="L29" s="921"/>
    </row>
    <row r="30" spans="2:29" s="920" customFormat="1" x14ac:dyDescent="0.2">
      <c r="B30" s="921"/>
      <c r="C30" s="921"/>
      <c r="D30" s="921"/>
      <c r="E30" s="921"/>
      <c r="F30" s="921"/>
      <c r="G30" s="921"/>
      <c r="H30" s="921"/>
      <c r="I30" s="921"/>
      <c r="J30" s="921"/>
      <c r="K30" s="921"/>
      <c r="L30" s="921"/>
    </row>
    <row r="31" spans="2:29" s="920" customFormat="1" x14ac:dyDescent="0.2">
      <c r="B31" s="921"/>
      <c r="C31" s="921"/>
      <c r="D31" s="921"/>
      <c r="E31" s="921"/>
      <c r="F31" s="921"/>
      <c r="G31" s="921"/>
      <c r="H31" s="921"/>
      <c r="I31" s="921"/>
      <c r="J31" s="921"/>
      <c r="K31" s="921"/>
      <c r="L31" s="921"/>
    </row>
    <row r="32" spans="2:29" s="920" customFormat="1" x14ac:dyDescent="0.2">
      <c r="B32" s="921"/>
      <c r="C32" s="921"/>
      <c r="D32" s="921"/>
      <c r="E32" s="921"/>
      <c r="F32" s="921"/>
      <c r="G32" s="921"/>
      <c r="H32" s="921"/>
      <c r="I32" s="921"/>
      <c r="J32" s="921"/>
      <c r="K32" s="921"/>
      <c r="L32" s="921"/>
    </row>
    <row r="33" spans="2:29" s="631" customFormat="1" x14ac:dyDescent="0.2">
      <c r="B33" s="921"/>
      <c r="C33" s="921"/>
      <c r="D33" s="921"/>
      <c r="E33" s="921"/>
      <c r="F33" s="921"/>
      <c r="G33" s="921"/>
      <c r="H33" s="921"/>
      <c r="I33" s="921"/>
      <c r="J33" s="921"/>
      <c r="K33" s="921"/>
      <c r="L33" s="921"/>
      <c r="M33" s="920"/>
      <c r="N33" s="920"/>
      <c r="O33" s="920"/>
      <c r="P33" s="920"/>
      <c r="Q33" s="920"/>
      <c r="R33" s="920"/>
      <c r="S33" s="920"/>
      <c r="T33" s="920"/>
      <c r="U33" s="920"/>
      <c r="V33" s="920"/>
      <c r="W33" s="920"/>
      <c r="X33" s="920"/>
      <c r="Y33" s="920"/>
      <c r="Z33" s="920"/>
      <c r="AA33" s="920"/>
      <c r="AB33" s="920"/>
      <c r="AC33" s="920"/>
    </row>
    <row r="34" spans="2:29" s="631" customFormat="1" x14ac:dyDescent="0.2">
      <c r="B34" s="921"/>
      <c r="C34" s="921"/>
      <c r="D34" s="921"/>
      <c r="E34" s="921"/>
      <c r="F34" s="921"/>
      <c r="G34" s="921"/>
      <c r="H34" s="921"/>
      <c r="I34" s="921"/>
      <c r="J34" s="921"/>
      <c r="K34" s="921"/>
      <c r="L34" s="921"/>
      <c r="M34" s="920"/>
      <c r="N34" s="920"/>
      <c r="O34" s="920"/>
      <c r="P34" s="920"/>
      <c r="Q34" s="920"/>
      <c r="R34" s="920"/>
      <c r="S34" s="920"/>
      <c r="T34" s="920"/>
      <c r="U34" s="920"/>
      <c r="V34" s="920"/>
      <c r="W34" s="920"/>
      <c r="X34" s="920"/>
      <c r="Y34" s="920"/>
      <c r="Z34" s="920"/>
      <c r="AA34" s="920"/>
      <c r="AB34" s="920"/>
      <c r="AC34" s="920"/>
    </row>
    <row r="35" spans="2:29" s="631" customFormat="1" x14ac:dyDescent="0.2">
      <c r="C35" s="1589"/>
      <c r="D35" s="1589"/>
      <c r="E35" s="1589"/>
      <c r="F35" s="1589"/>
      <c r="G35" s="1589"/>
      <c r="H35" s="1589"/>
      <c r="I35" s="1589"/>
      <c r="J35" s="652"/>
      <c r="K35" s="652"/>
      <c r="L35" s="652"/>
    </row>
    <row r="36" spans="2:29" s="631" customFormat="1" x14ac:dyDescent="0.2">
      <c r="J36" s="652"/>
      <c r="K36" s="652"/>
      <c r="L36" s="652"/>
    </row>
    <row r="37" spans="2:29" s="631" customFormat="1" x14ac:dyDescent="0.2">
      <c r="B37" s="652"/>
      <c r="C37" s="652"/>
      <c r="D37" s="652"/>
      <c r="E37" s="652"/>
      <c r="F37" s="652"/>
      <c r="G37" s="652"/>
      <c r="H37" s="652"/>
      <c r="I37" s="652"/>
      <c r="J37" s="652"/>
      <c r="K37" s="652"/>
      <c r="L37" s="652"/>
    </row>
    <row r="38" spans="2:29" s="631" customFormat="1" ht="5.25" customHeight="1" x14ac:dyDescent="0.2">
      <c r="B38" s="652"/>
      <c r="C38" s="652"/>
      <c r="D38" s="652"/>
      <c r="E38" s="652"/>
      <c r="F38" s="652"/>
      <c r="G38" s="652"/>
      <c r="H38" s="652"/>
      <c r="I38" s="652"/>
      <c r="J38" s="652"/>
      <c r="K38" s="652"/>
      <c r="L38" s="652"/>
    </row>
    <row r="39" spans="2:29" s="631" customFormat="1" ht="5.25" customHeight="1" x14ac:dyDescent="0.2">
      <c r="B39" s="652"/>
      <c r="C39" s="652"/>
      <c r="D39" s="652"/>
      <c r="E39" s="652"/>
      <c r="F39" s="652"/>
      <c r="G39" s="652"/>
      <c r="H39" s="652"/>
      <c r="I39" s="652"/>
      <c r="J39" s="652"/>
      <c r="K39" s="652"/>
      <c r="L39" s="652"/>
    </row>
    <row r="40" spans="2:29" s="631" customFormat="1" ht="16.5" customHeight="1" x14ac:dyDescent="0.2">
      <c r="B40" s="652"/>
      <c r="C40" s="652"/>
      <c r="D40" s="652"/>
      <c r="E40" s="652"/>
      <c r="F40" s="652"/>
      <c r="G40" s="652"/>
      <c r="H40" s="652"/>
      <c r="I40" s="652"/>
      <c r="J40" s="652"/>
      <c r="K40" s="652"/>
      <c r="L40" s="652"/>
    </row>
    <row r="41" spans="2:29" s="631" customFormat="1" x14ac:dyDescent="0.2">
      <c r="B41" s="652"/>
      <c r="C41" s="652"/>
      <c r="D41" s="652"/>
      <c r="E41" s="652"/>
      <c r="F41" s="652"/>
      <c r="G41" s="652"/>
      <c r="H41" s="652"/>
      <c r="I41" s="652"/>
      <c r="J41" s="652"/>
      <c r="K41" s="652"/>
      <c r="L41" s="652"/>
    </row>
    <row r="42" spans="2:29" s="631" customFormat="1" x14ac:dyDescent="0.2"/>
    <row r="43" spans="2:29" s="650" customFormat="1" x14ac:dyDescent="0.2"/>
    <row r="44" spans="2:29" s="657" customFormat="1" ht="12.75" customHeight="1" x14ac:dyDescent="0.2">
      <c r="B44" s="1477"/>
      <c r="C44" s="1478"/>
      <c r="D44" s="1478"/>
      <c r="E44" s="1478"/>
      <c r="F44" s="1478"/>
      <c r="G44" s="1478"/>
      <c r="H44" s="1478"/>
      <c r="I44" s="1478"/>
      <c r="J44" s="1478"/>
      <c r="K44" s="1478"/>
      <c r="L44" s="656"/>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5" x14ac:dyDescent="0.25"/>
  <cols>
    <col min="1" max="1" width="1" style="750" customWidth="1"/>
    <col min="2" max="2" width="30.28515625" style="750" customWidth="1"/>
    <col min="3" max="3" width="10.140625" style="750" customWidth="1"/>
    <col min="4" max="4" width="8.140625" style="750" customWidth="1"/>
    <col min="5" max="5" width="10.140625" style="750" customWidth="1"/>
    <col min="6" max="6" width="0.85546875" style="750" customWidth="1"/>
    <col min="7" max="7" width="11.7109375" style="750" customWidth="1"/>
    <col min="8" max="8" width="7.5703125" style="750" customWidth="1"/>
    <col min="9" max="9" width="8.85546875" style="750" customWidth="1"/>
    <col min="10" max="10" width="0.7109375" style="750" customWidth="1"/>
    <col min="11" max="11" width="10.140625" style="750" customWidth="1"/>
    <col min="12" max="12" width="8" style="750" customWidth="1"/>
    <col min="13" max="13" width="9.85546875" style="750" customWidth="1"/>
    <col min="14" max="14" width="0.5703125" style="750" customWidth="1"/>
    <col min="15" max="15" width="9" style="750" customWidth="1"/>
    <col min="16" max="16" width="7.42578125" style="750" customWidth="1"/>
    <col min="17" max="17" width="8.85546875" style="750" customWidth="1"/>
    <col min="18" max="18" width="8" style="750" customWidth="1"/>
    <col min="19" max="19" width="8.85546875" style="750" customWidth="1"/>
    <col min="20" max="20" width="7.5703125" style="750" customWidth="1"/>
    <col min="21" max="21" width="8.28515625" style="750" customWidth="1"/>
    <col min="22" max="22" width="8.85546875" style="750" customWidth="1"/>
    <col min="23" max="16384" width="11.42578125" style="750"/>
  </cols>
  <sheetData>
    <row r="1" spans="1:21" ht="9.75" customHeight="1" x14ac:dyDescent="0.25"/>
    <row r="2" spans="1:21" s="343" customFormat="1" ht="49.5" customHeight="1" x14ac:dyDescent="0.25">
      <c r="B2" s="1379"/>
      <c r="C2" s="1379"/>
      <c r="D2" s="1379"/>
      <c r="E2" s="344"/>
      <c r="F2" s="344"/>
      <c r="G2" s="1595"/>
      <c r="H2" s="1595"/>
      <c r="I2" s="1595"/>
      <c r="J2" s="1595"/>
      <c r="K2" s="1595"/>
      <c r="L2" s="1595"/>
      <c r="M2" s="1595"/>
      <c r="N2" s="1595"/>
      <c r="O2" s="1595"/>
      <c r="P2" s="1595"/>
      <c r="S2" s="344"/>
    </row>
    <row r="3" spans="1:21" s="343" customFormat="1" ht="3" customHeight="1" x14ac:dyDescent="0.25">
      <c r="B3" s="344"/>
      <c r="C3" s="344"/>
      <c r="D3" s="344"/>
      <c r="E3" s="344"/>
      <c r="F3" s="344"/>
      <c r="K3" s="344"/>
      <c r="O3" s="344"/>
      <c r="S3" s="344"/>
    </row>
    <row r="4" spans="1:21" s="345" customFormat="1" ht="15" customHeight="1" x14ac:dyDescent="0.2">
      <c r="B4" s="1417" t="s">
        <v>439</v>
      </c>
      <c r="C4" s="1417"/>
      <c r="D4" s="1417"/>
      <c r="E4" s="1417"/>
      <c r="F4" s="1417"/>
      <c r="G4" s="1417"/>
      <c r="H4" s="1417"/>
      <c r="I4" s="1417"/>
      <c r="J4" s="1417"/>
      <c r="K4" s="1417"/>
      <c r="L4" s="1417"/>
      <c r="M4" s="1417"/>
      <c r="N4" s="1417"/>
      <c r="O4" s="1417"/>
      <c r="P4" s="1417"/>
      <c r="Q4" s="1417"/>
      <c r="R4" s="926"/>
      <c r="S4" s="926"/>
      <c r="T4" s="926"/>
    </row>
    <row r="5" spans="1:21" s="345" customFormat="1" ht="15" customHeight="1" x14ac:dyDescent="0.2">
      <c r="B5" s="1418" t="str">
        <f>porsaad!$B$6</f>
        <v>Situación a 30 de septiembre de 2024</v>
      </c>
      <c r="C5" s="1418"/>
      <c r="D5" s="1418"/>
      <c r="E5" s="1418"/>
      <c r="F5" s="1418"/>
      <c r="G5" s="1418"/>
      <c r="H5" s="1418"/>
      <c r="I5" s="1418"/>
      <c r="J5" s="1418"/>
      <c r="K5" s="1418"/>
      <c r="L5" s="1418"/>
      <c r="M5" s="1418"/>
      <c r="N5" s="1418"/>
      <c r="O5" s="1418"/>
      <c r="P5" s="1418"/>
      <c r="Q5" s="752"/>
      <c r="R5" s="927"/>
      <c r="S5" s="927"/>
      <c r="T5" s="927"/>
      <c r="U5" s="877"/>
    </row>
    <row r="6" spans="1:21" s="345" customFormat="1" ht="4.5" customHeight="1" x14ac:dyDescent="0.2"/>
    <row r="7" spans="1:21" s="322" customFormat="1" ht="15" customHeight="1" x14ac:dyDescent="0.2">
      <c r="A7" s="316"/>
      <c r="B7" s="1596" t="s">
        <v>12</v>
      </c>
      <c r="C7" s="1599" t="s">
        <v>0</v>
      </c>
      <c r="D7" s="1600"/>
      <c r="E7" s="1601"/>
      <c r="F7" s="922"/>
      <c r="G7" s="1468" t="s">
        <v>31</v>
      </c>
      <c r="H7" s="1468"/>
      <c r="I7" s="1468"/>
      <c r="J7" s="923"/>
      <c r="K7" s="1468" t="s">
        <v>49</v>
      </c>
      <c r="L7" s="1468"/>
      <c r="M7" s="1468"/>
      <c r="N7" s="923"/>
      <c r="O7" s="1468" t="s">
        <v>50</v>
      </c>
      <c r="P7" s="1468"/>
      <c r="Q7" s="1468"/>
    </row>
    <row r="8" spans="1:21" s="322" customFormat="1" ht="15" customHeight="1" x14ac:dyDescent="0.2">
      <c r="A8" s="316"/>
      <c r="B8" s="1597"/>
      <c r="C8" s="1602"/>
      <c r="D8" s="1603"/>
      <c r="E8" s="1604"/>
      <c r="F8" s="922"/>
      <c r="G8" s="1461"/>
      <c r="H8" s="1461"/>
      <c r="I8" s="1461"/>
      <c r="J8" s="924"/>
      <c r="K8" s="1461"/>
      <c r="L8" s="1461"/>
      <c r="M8" s="1461"/>
      <c r="N8" s="924"/>
      <c r="O8" s="1461"/>
      <c r="P8" s="1461"/>
      <c r="Q8" s="1461"/>
    </row>
    <row r="9" spans="1:21" s="322" customFormat="1" ht="33.75" customHeight="1" x14ac:dyDescent="0.2">
      <c r="A9" s="316"/>
      <c r="B9" s="1597"/>
      <c r="C9" s="1597" t="s">
        <v>69</v>
      </c>
      <c r="D9" s="1605"/>
      <c r="E9" s="961" t="s">
        <v>286</v>
      </c>
      <c r="F9" s="922"/>
      <c r="G9" s="1591" t="s">
        <v>69</v>
      </c>
      <c r="H9" s="1406"/>
      <c r="I9" s="961" t="s">
        <v>286</v>
      </c>
      <c r="J9" s="924"/>
      <c r="K9" s="1592" t="s">
        <v>69</v>
      </c>
      <c r="L9" s="1593"/>
      <c r="M9" s="943" t="s">
        <v>286</v>
      </c>
      <c r="N9" s="924"/>
      <c r="O9" s="1591" t="s">
        <v>69</v>
      </c>
      <c r="P9" s="1406"/>
      <c r="Q9" s="943" t="s">
        <v>286</v>
      </c>
    </row>
    <row r="10" spans="1:21" s="322" customFormat="1" ht="29.25" customHeight="1" x14ac:dyDescent="0.2">
      <c r="A10" s="316"/>
      <c r="B10" s="1598"/>
      <c r="C10" s="939" t="s">
        <v>9</v>
      </c>
      <c r="D10" s="944" t="s">
        <v>10</v>
      </c>
      <c r="E10" s="942" t="s">
        <v>9</v>
      </c>
      <c r="F10" s="941"/>
      <c r="G10" s="939" t="s">
        <v>9</v>
      </c>
      <c r="H10" s="940" t="s">
        <v>71</v>
      </c>
      <c r="I10" s="945" t="s">
        <v>9</v>
      </c>
      <c r="J10" s="941"/>
      <c r="K10" s="946" t="s">
        <v>9</v>
      </c>
      <c r="L10" s="947" t="s">
        <v>71</v>
      </c>
      <c r="M10" s="945" t="s">
        <v>9</v>
      </c>
      <c r="N10" s="941"/>
      <c r="O10" s="939" t="s">
        <v>9</v>
      </c>
      <c r="P10" s="940" t="s">
        <v>71</v>
      </c>
      <c r="Q10" s="945" t="s">
        <v>9</v>
      </c>
    </row>
    <row r="11" spans="1:21" s="322" customFormat="1" ht="6" customHeight="1" x14ac:dyDescent="0.2">
      <c r="A11" s="316"/>
      <c r="B11" s="925"/>
      <c r="C11" s="925"/>
      <c r="D11" s="925"/>
      <c r="E11" s="925"/>
      <c r="F11" s="925"/>
      <c r="G11" s="925"/>
      <c r="H11" s="925"/>
      <c r="I11" s="925"/>
      <c r="J11" s="925"/>
      <c r="K11" s="925"/>
      <c r="L11" s="925"/>
      <c r="M11" s="925"/>
      <c r="N11" s="925"/>
      <c r="O11" s="925"/>
      <c r="P11" s="925"/>
      <c r="Q11" s="925"/>
    </row>
    <row r="12" spans="1:21" s="331" customFormat="1" ht="18" customHeight="1" x14ac:dyDescent="0.2">
      <c r="A12" s="330"/>
      <c r="B12" s="928" t="s">
        <v>8</v>
      </c>
      <c r="C12" s="929">
        <f>G12+K12+O12</f>
        <v>424974</v>
      </c>
      <c r="D12" s="930">
        <f t="shared" ref="D12:D29" si="0">C12/C$30*100</f>
        <v>20.782191750676684</v>
      </c>
      <c r="E12" s="931">
        <f>I12+M12+Q12</f>
        <v>287571</v>
      </c>
      <c r="F12" s="932"/>
      <c r="G12" s="929">
        <v>104686</v>
      </c>
      <c r="H12" s="930">
        <v>24.633506991015921</v>
      </c>
      <c r="I12" s="931">
        <v>75019</v>
      </c>
      <c r="J12" s="932"/>
      <c r="K12" s="929">
        <v>193514</v>
      </c>
      <c r="L12" s="930">
        <v>45.53549158301449</v>
      </c>
      <c r="M12" s="931">
        <v>130886</v>
      </c>
      <c r="N12" s="932"/>
      <c r="O12" s="929">
        <v>126774</v>
      </c>
      <c r="P12" s="930">
        <v>29.831001425969589</v>
      </c>
      <c r="Q12" s="931">
        <v>81666</v>
      </c>
    </row>
    <row r="13" spans="1:21" s="331" customFormat="1" ht="18" customHeight="1" x14ac:dyDescent="0.2">
      <c r="A13" s="330"/>
      <c r="B13" s="933" t="s">
        <v>7</v>
      </c>
      <c r="C13" s="934">
        <f t="shared" ref="C13:C29" si="1">G13+K13+O13</f>
        <v>57173</v>
      </c>
      <c r="D13" s="935">
        <f t="shared" si="0"/>
        <v>2.7958892754884728</v>
      </c>
      <c r="E13" s="936">
        <f t="shared" ref="E13:E29" si="2">I13+M13+Q13</f>
        <v>43736</v>
      </c>
      <c r="F13" s="932"/>
      <c r="G13" s="934">
        <v>16420</v>
      </c>
      <c r="H13" s="935">
        <v>28.719850278977837</v>
      </c>
      <c r="I13" s="936">
        <v>12815</v>
      </c>
      <c r="J13" s="932"/>
      <c r="K13" s="934">
        <v>20204</v>
      </c>
      <c r="L13" s="935">
        <v>35.338359015619261</v>
      </c>
      <c r="M13" s="936">
        <v>15709</v>
      </c>
      <c r="N13" s="932"/>
      <c r="O13" s="934">
        <v>20549</v>
      </c>
      <c r="P13" s="935">
        <v>35.941790705402902</v>
      </c>
      <c r="Q13" s="936">
        <v>15212</v>
      </c>
    </row>
    <row r="14" spans="1:21" s="331" customFormat="1" ht="18" customHeight="1" x14ac:dyDescent="0.2">
      <c r="A14" s="330"/>
      <c r="B14" s="933" t="s">
        <v>37</v>
      </c>
      <c r="C14" s="934">
        <f t="shared" si="1"/>
        <v>42464</v>
      </c>
      <c r="D14" s="935">
        <f t="shared" si="0"/>
        <v>2.0765858393707255</v>
      </c>
      <c r="E14" s="936">
        <f t="shared" si="2"/>
        <v>31553</v>
      </c>
      <c r="F14" s="932"/>
      <c r="G14" s="934">
        <v>10549</v>
      </c>
      <c r="H14" s="935">
        <v>24.842219291635267</v>
      </c>
      <c r="I14" s="936">
        <v>7701</v>
      </c>
      <c r="J14" s="932"/>
      <c r="K14" s="934">
        <v>14740</v>
      </c>
      <c r="L14" s="935">
        <v>34.711755840241146</v>
      </c>
      <c r="M14" s="936">
        <v>10590</v>
      </c>
      <c r="N14" s="932"/>
      <c r="O14" s="934">
        <v>17175</v>
      </c>
      <c r="P14" s="935">
        <v>40.446024868123587</v>
      </c>
      <c r="Q14" s="936">
        <v>13262</v>
      </c>
    </row>
    <row r="15" spans="1:21" s="331" customFormat="1" ht="18" customHeight="1" x14ac:dyDescent="0.2">
      <c r="A15" s="330"/>
      <c r="B15" s="933" t="s">
        <v>38</v>
      </c>
      <c r="C15" s="934">
        <f t="shared" si="1"/>
        <v>52219</v>
      </c>
      <c r="D15" s="935">
        <f t="shared" si="0"/>
        <v>2.5536274478640713</v>
      </c>
      <c r="E15" s="936">
        <f t="shared" si="2"/>
        <v>31513</v>
      </c>
      <c r="F15" s="932"/>
      <c r="G15" s="934">
        <v>11265</v>
      </c>
      <c r="H15" s="935">
        <v>21.572607671537181</v>
      </c>
      <c r="I15" s="936">
        <v>7963</v>
      </c>
      <c r="J15" s="932"/>
      <c r="K15" s="934">
        <v>17227</v>
      </c>
      <c r="L15" s="935">
        <v>32.989907887933512</v>
      </c>
      <c r="M15" s="936">
        <v>10442</v>
      </c>
      <c r="N15" s="932"/>
      <c r="O15" s="934">
        <v>23727</v>
      </c>
      <c r="P15" s="935">
        <v>45.43748444052931</v>
      </c>
      <c r="Q15" s="936">
        <v>13108</v>
      </c>
    </row>
    <row r="16" spans="1:21" s="331" customFormat="1" ht="18" customHeight="1" x14ac:dyDescent="0.2">
      <c r="A16" s="330"/>
      <c r="B16" s="933" t="s">
        <v>6</v>
      </c>
      <c r="C16" s="934">
        <f t="shared" si="1"/>
        <v>53378</v>
      </c>
      <c r="D16" s="935">
        <f t="shared" si="0"/>
        <v>2.6103051745933166</v>
      </c>
      <c r="E16" s="936">
        <f t="shared" si="2"/>
        <v>43406</v>
      </c>
      <c r="F16" s="932"/>
      <c r="G16" s="934">
        <v>17380</v>
      </c>
      <c r="H16" s="935">
        <v>32.560230806699394</v>
      </c>
      <c r="I16" s="936">
        <v>14292</v>
      </c>
      <c r="J16" s="932"/>
      <c r="K16" s="934">
        <v>19044</v>
      </c>
      <c r="L16" s="935">
        <v>35.677619993255647</v>
      </c>
      <c r="M16" s="936">
        <v>15430</v>
      </c>
      <c r="N16" s="932"/>
      <c r="O16" s="934">
        <v>16954</v>
      </c>
      <c r="P16" s="935">
        <v>31.762149200044966</v>
      </c>
      <c r="Q16" s="936">
        <v>13684</v>
      </c>
    </row>
    <row r="17" spans="1:18" s="331" customFormat="1" ht="18" customHeight="1" x14ac:dyDescent="0.2">
      <c r="A17" s="330"/>
      <c r="B17" s="933" t="s">
        <v>5</v>
      </c>
      <c r="C17" s="934">
        <f t="shared" si="1"/>
        <v>28290</v>
      </c>
      <c r="D17" s="935">
        <f t="shared" si="0"/>
        <v>1.3834451157638901</v>
      </c>
      <c r="E17" s="936">
        <f t="shared" si="2"/>
        <v>17895</v>
      </c>
      <c r="F17" s="932"/>
      <c r="G17" s="934">
        <v>8722</v>
      </c>
      <c r="H17" s="935">
        <v>30.830682219865679</v>
      </c>
      <c r="I17" s="936">
        <v>5261</v>
      </c>
      <c r="J17" s="932"/>
      <c r="K17" s="934">
        <v>12643</v>
      </c>
      <c r="L17" s="935">
        <v>44.690703428773418</v>
      </c>
      <c r="M17" s="936">
        <v>7725</v>
      </c>
      <c r="N17" s="932"/>
      <c r="O17" s="934">
        <v>6925</v>
      </c>
      <c r="P17" s="935">
        <v>24.478614351360907</v>
      </c>
      <c r="Q17" s="936">
        <v>4909</v>
      </c>
    </row>
    <row r="18" spans="1:18" s="331" customFormat="1" ht="18" customHeight="1" x14ac:dyDescent="0.2">
      <c r="A18" s="330"/>
      <c r="B18" s="933" t="s">
        <v>4</v>
      </c>
      <c r="C18" s="934">
        <f t="shared" si="1"/>
        <v>172214</v>
      </c>
      <c r="D18" s="935">
        <f t="shared" si="0"/>
        <v>8.4216549015964155</v>
      </c>
      <c r="E18" s="936">
        <f t="shared" si="2"/>
        <v>125162</v>
      </c>
      <c r="F18" s="932"/>
      <c r="G18" s="934">
        <v>47410</v>
      </c>
      <c r="H18" s="935">
        <v>27.529701418003182</v>
      </c>
      <c r="I18" s="936">
        <v>34902</v>
      </c>
      <c r="J18" s="932"/>
      <c r="K18" s="934">
        <v>56885</v>
      </c>
      <c r="L18" s="935">
        <v>33.031576991417651</v>
      </c>
      <c r="M18" s="936">
        <v>41152</v>
      </c>
      <c r="N18" s="932"/>
      <c r="O18" s="934">
        <v>67919</v>
      </c>
      <c r="P18" s="935">
        <v>39.438721590579163</v>
      </c>
      <c r="Q18" s="936">
        <v>49108</v>
      </c>
    </row>
    <row r="19" spans="1:18" s="331" customFormat="1" ht="18" customHeight="1" x14ac:dyDescent="0.2">
      <c r="A19" s="330"/>
      <c r="B19" s="933" t="s">
        <v>40</v>
      </c>
      <c r="C19" s="934">
        <f t="shared" si="1"/>
        <v>101451</v>
      </c>
      <c r="D19" s="935">
        <f t="shared" si="0"/>
        <v>4.9611838260644188</v>
      </c>
      <c r="E19" s="936">
        <f t="shared" si="2"/>
        <v>74900</v>
      </c>
      <c r="F19" s="932"/>
      <c r="G19" s="934">
        <v>30715</v>
      </c>
      <c r="H19" s="935">
        <v>30.275699598821106</v>
      </c>
      <c r="I19" s="936">
        <v>22517</v>
      </c>
      <c r="J19" s="932"/>
      <c r="K19" s="934">
        <v>33461</v>
      </c>
      <c r="L19" s="935">
        <v>32.982425013060492</v>
      </c>
      <c r="M19" s="936">
        <v>24670</v>
      </c>
      <c r="N19" s="932"/>
      <c r="O19" s="934">
        <v>37275</v>
      </c>
      <c r="P19" s="935">
        <v>36.741875388118402</v>
      </c>
      <c r="Q19" s="936">
        <v>27713</v>
      </c>
    </row>
    <row r="20" spans="1:18" s="331" customFormat="1" ht="18" customHeight="1" x14ac:dyDescent="0.2">
      <c r="A20" s="330"/>
      <c r="B20" s="933" t="s">
        <v>41</v>
      </c>
      <c r="C20" s="934">
        <f t="shared" si="1"/>
        <v>272779</v>
      </c>
      <c r="D20" s="935">
        <f t="shared" si="0"/>
        <v>13.339511319652109</v>
      </c>
      <c r="E20" s="936">
        <f t="shared" si="2"/>
        <v>221659</v>
      </c>
      <c r="F20" s="932"/>
      <c r="G20" s="934">
        <v>55514</v>
      </c>
      <c r="H20" s="935">
        <v>20.351273375149848</v>
      </c>
      <c r="I20" s="936">
        <v>44962</v>
      </c>
      <c r="J20" s="932"/>
      <c r="K20" s="934">
        <v>110561</v>
      </c>
      <c r="L20" s="935">
        <v>40.531345888063228</v>
      </c>
      <c r="M20" s="936">
        <v>88252</v>
      </c>
      <c r="N20" s="932"/>
      <c r="O20" s="934">
        <v>106704</v>
      </c>
      <c r="P20" s="935">
        <v>39.11738073678692</v>
      </c>
      <c r="Q20" s="936">
        <v>88445</v>
      </c>
    </row>
    <row r="21" spans="1:18" s="331" customFormat="1" ht="18" customHeight="1" x14ac:dyDescent="0.2">
      <c r="A21" s="330"/>
      <c r="B21" s="933" t="s">
        <v>3</v>
      </c>
      <c r="C21" s="934">
        <f t="shared" si="1"/>
        <v>241825</v>
      </c>
      <c r="D21" s="935">
        <f t="shared" si="0"/>
        <v>11.825790566263795</v>
      </c>
      <c r="E21" s="936">
        <f t="shared" si="2"/>
        <v>158666</v>
      </c>
      <c r="F21" s="932"/>
      <c r="G21" s="934">
        <v>67905</v>
      </c>
      <c r="H21" s="935">
        <v>28.080223301974566</v>
      </c>
      <c r="I21" s="936">
        <v>45382</v>
      </c>
      <c r="J21" s="932"/>
      <c r="K21" s="934">
        <v>90844</v>
      </c>
      <c r="L21" s="935">
        <v>37.566008477204591</v>
      </c>
      <c r="M21" s="936">
        <v>59691</v>
      </c>
      <c r="N21" s="932"/>
      <c r="O21" s="934">
        <v>83076</v>
      </c>
      <c r="P21" s="935">
        <v>34.353768220820839</v>
      </c>
      <c r="Q21" s="936">
        <v>53593</v>
      </c>
    </row>
    <row r="22" spans="1:18" s="331" customFormat="1" ht="18" customHeight="1" x14ac:dyDescent="0.2">
      <c r="A22" s="330"/>
      <c r="B22" s="933" t="s">
        <v>2</v>
      </c>
      <c r="C22" s="934">
        <f t="shared" si="1"/>
        <v>43703</v>
      </c>
      <c r="D22" s="935">
        <f t="shared" si="0"/>
        <v>2.1371757474100135</v>
      </c>
      <c r="E22" s="936">
        <f t="shared" si="2"/>
        <v>36487</v>
      </c>
      <c r="F22" s="932"/>
      <c r="G22" s="934">
        <v>13735</v>
      </c>
      <c r="H22" s="935">
        <v>31.42804841772876</v>
      </c>
      <c r="I22" s="936">
        <v>12253</v>
      </c>
      <c r="J22" s="932"/>
      <c r="K22" s="934">
        <v>14705</v>
      </c>
      <c r="L22" s="935">
        <v>33.647575681303344</v>
      </c>
      <c r="M22" s="936">
        <v>12255</v>
      </c>
      <c r="N22" s="932"/>
      <c r="O22" s="934">
        <v>15263</v>
      </c>
      <c r="P22" s="935">
        <v>34.924375900967895</v>
      </c>
      <c r="Q22" s="936">
        <v>11979</v>
      </c>
    </row>
    <row r="23" spans="1:18" s="331" customFormat="1" ht="18" customHeight="1" x14ac:dyDescent="0.2">
      <c r="A23" s="330"/>
      <c r="B23" s="933" t="s">
        <v>35</v>
      </c>
      <c r="C23" s="934">
        <f t="shared" si="1"/>
        <v>100149</v>
      </c>
      <c r="D23" s="935">
        <f t="shared" si="0"/>
        <v>4.8975130752434728</v>
      </c>
      <c r="E23" s="936">
        <f t="shared" si="2"/>
        <v>76008</v>
      </c>
      <c r="F23" s="932"/>
      <c r="G23" s="934">
        <v>32565</v>
      </c>
      <c r="H23" s="935">
        <v>32.516550339993408</v>
      </c>
      <c r="I23" s="936">
        <v>25781</v>
      </c>
      <c r="J23" s="932"/>
      <c r="K23" s="934">
        <v>34961</v>
      </c>
      <c r="L23" s="935">
        <v>34.908985611438958</v>
      </c>
      <c r="M23" s="936">
        <v>26409</v>
      </c>
      <c r="N23" s="932"/>
      <c r="O23" s="934">
        <v>32623</v>
      </c>
      <c r="P23" s="935">
        <v>32.574464048567634</v>
      </c>
      <c r="Q23" s="936">
        <v>23818</v>
      </c>
    </row>
    <row r="24" spans="1:18" s="331" customFormat="1" ht="18" customHeight="1" x14ac:dyDescent="0.2">
      <c r="A24" s="330"/>
      <c r="B24" s="933" t="s">
        <v>42</v>
      </c>
      <c r="C24" s="934">
        <f t="shared" si="1"/>
        <v>257027</v>
      </c>
      <c r="D24" s="935">
        <f t="shared" si="0"/>
        <v>12.569202819704678</v>
      </c>
      <c r="E24" s="936">
        <f t="shared" si="2"/>
        <v>185649</v>
      </c>
      <c r="F24" s="932"/>
      <c r="G24" s="934">
        <v>85034</v>
      </c>
      <c r="H24" s="935">
        <v>33.083683815319013</v>
      </c>
      <c r="I24" s="936">
        <v>62069</v>
      </c>
      <c r="J24" s="932"/>
      <c r="K24" s="934">
        <v>98495</v>
      </c>
      <c r="L24" s="935">
        <v>38.320876795044882</v>
      </c>
      <c r="M24" s="936">
        <v>69755</v>
      </c>
      <c r="N24" s="932"/>
      <c r="O24" s="934">
        <v>73498</v>
      </c>
      <c r="P24" s="935">
        <v>28.595439389636105</v>
      </c>
      <c r="Q24" s="936">
        <v>53825</v>
      </c>
    </row>
    <row r="25" spans="1:18" s="331" customFormat="1" ht="18" customHeight="1" x14ac:dyDescent="0.2">
      <c r="A25" s="330">
        <v>47094</v>
      </c>
      <c r="B25" s="933" t="s">
        <v>43</v>
      </c>
      <c r="C25" s="934">
        <f t="shared" si="1"/>
        <v>56745</v>
      </c>
      <c r="D25" s="935">
        <f t="shared" si="0"/>
        <v>2.7749591054797436</v>
      </c>
      <c r="E25" s="936">
        <f t="shared" si="2"/>
        <v>44052</v>
      </c>
      <c r="F25" s="932"/>
      <c r="G25" s="934">
        <v>16662</v>
      </c>
      <c r="H25" s="935">
        <v>29.362939466032252</v>
      </c>
      <c r="I25" s="936">
        <v>13542</v>
      </c>
      <c r="J25" s="932"/>
      <c r="K25" s="934">
        <v>22347</v>
      </c>
      <c r="L25" s="935">
        <v>39.381443298969074</v>
      </c>
      <c r="M25" s="936">
        <v>17280</v>
      </c>
      <c r="N25" s="932"/>
      <c r="O25" s="934">
        <v>17736</v>
      </c>
      <c r="P25" s="935">
        <v>31.255617234998677</v>
      </c>
      <c r="Q25" s="936">
        <v>13230</v>
      </c>
    </row>
    <row r="26" spans="1:18" s="331" customFormat="1" ht="18" customHeight="1" x14ac:dyDescent="0.2">
      <c r="B26" s="933" t="s">
        <v>44</v>
      </c>
      <c r="C26" s="934">
        <f t="shared" si="1"/>
        <v>22532</v>
      </c>
      <c r="D26" s="935">
        <f t="shared" si="0"/>
        <v>1.1018658659735587</v>
      </c>
      <c r="E26" s="936">
        <f t="shared" si="2"/>
        <v>16119</v>
      </c>
      <c r="F26" s="932"/>
      <c r="G26" s="934">
        <v>4076</v>
      </c>
      <c r="H26" s="935">
        <v>18.089827800461567</v>
      </c>
      <c r="I26" s="936">
        <v>3223</v>
      </c>
      <c r="J26" s="932"/>
      <c r="K26" s="934">
        <v>8221</v>
      </c>
      <c r="L26" s="935">
        <v>36.485886738860287</v>
      </c>
      <c r="M26" s="936">
        <v>6220</v>
      </c>
      <c r="N26" s="932"/>
      <c r="O26" s="934">
        <v>10235</v>
      </c>
      <c r="P26" s="935">
        <v>45.424285460678149</v>
      </c>
      <c r="Q26" s="936">
        <v>6676</v>
      </c>
    </row>
    <row r="27" spans="1:18" s="331" customFormat="1" ht="18" customHeight="1" x14ac:dyDescent="0.2">
      <c r="B27" s="933" t="s">
        <v>45</v>
      </c>
      <c r="C27" s="934">
        <f t="shared" si="1"/>
        <v>98937</v>
      </c>
      <c r="D27" s="935">
        <f t="shared" si="0"/>
        <v>4.8382435283963234</v>
      </c>
      <c r="E27" s="936">
        <f t="shared" si="2"/>
        <v>69758</v>
      </c>
      <c r="F27" s="932"/>
      <c r="G27" s="934">
        <v>23893</v>
      </c>
      <c r="H27" s="935">
        <v>24.14971143252777</v>
      </c>
      <c r="I27" s="936">
        <v>17145</v>
      </c>
      <c r="J27" s="932"/>
      <c r="K27" s="934">
        <v>34425</v>
      </c>
      <c r="L27" s="935">
        <v>34.794869462385151</v>
      </c>
      <c r="M27" s="936">
        <v>23565</v>
      </c>
      <c r="N27" s="932"/>
      <c r="O27" s="934">
        <v>40619</v>
      </c>
      <c r="P27" s="935">
        <v>41.055419105087076</v>
      </c>
      <c r="Q27" s="936">
        <v>29048</v>
      </c>
    </row>
    <row r="28" spans="1:18" s="331" customFormat="1" ht="18" customHeight="1" x14ac:dyDescent="0.2">
      <c r="B28" s="933" t="s">
        <v>46</v>
      </c>
      <c r="C28" s="934">
        <f t="shared" si="1"/>
        <v>14157</v>
      </c>
      <c r="D28" s="935">
        <f t="shared" si="0"/>
        <v>0.69230938507845152</v>
      </c>
      <c r="E28" s="936">
        <f t="shared" si="2"/>
        <v>9296</v>
      </c>
      <c r="F28" s="932"/>
      <c r="G28" s="934">
        <v>3657</v>
      </c>
      <c r="H28" s="935">
        <v>25.831744013562197</v>
      </c>
      <c r="I28" s="936">
        <v>2325</v>
      </c>
      <c r="J28" s="932"/>
      <c r="K28" s="934">
        <v>6340</v>
      </c>
      <c r="L28" s="935">
        <v>44.783499328953873</v>
      </c>
      <c r="M28" s="936">
        <v>4036</v>
      </c>
      <c r="N28" s="932"/>
      <c r="O28" s="934">
        <v>4160</v>
      </c>
      <c r="P28" s="935">
        <v>29.38475665748393</v>
      </c>
      <c r="Q28" s="936">
        <v>2935</v>
      </c>
    </row>
    <row r="29" spans="1:18" s="331" customFormat="1" ht="18" customHeight="1" x14ac:dyDescent="0.2">
      <c r="B29" s="954" t="s">
        <v>1</v>
      </c>
      <c r="C29" s="948">
        <f t="shared" si="1"/>
        <v>4878</v>
      </c>
      <c r="D29" s="935">
        <f t="shared" si="0"/>
        <v>0.23854525537986057</v>
      </c>
      <c r="E29" s="950">
        <f t="shared" si="2"/>
        <v>3641</v>
      </c>
      <c r="F29" s="932"/>
      <c r="G29" s="934">
        <v>1538</v>
      </c>
      <c r="H29" s="951">
        <v>31.529315293152933</v>
      </c>
      <c r="I29" s="936">
        <v>1193</v>
      </c>
      <c r="J29" s="932"/>
      <c r="K29" s="948">
        <v>1774</v>
      </c>
      <c r="L29" s="951">
        <v>36.367363673636738</v>
      </c>
      <c r="M29" s="950">
        <v>1323</v>
      </c>
      <c r="N29" s="932"/>
      <c r="O29" s="948">
        <v>1566</v>
      </c>
      <c r="P29" s="951">
        <v>32.103321033210328</v>
      </c>
      <c r="Q29" s="936">
        <v>1125</v>
      </c>
    </row>
    <row r="30" spans="1:18" s="319" customFormat="1" ht="18" customHeight="1" x14ac:dyDescent="0.2">
      <c r="B30" s="1280" t="s">
        <v>0</v>
      </c>
      <c r="C30" s="1281">
        <f>SUM(C12:C29)</f>
        <v>2044895</v>
      </c>
      <c r="D30" s="1282">
        <f>C30/C$30*100</f>
        <v>100</v>
      </c>
      <c r="E30" s="1283">
        <f>SUM(E12:E29)</f>
        <v>1477071</v>
      </c>
      <c r="F30" s="1284"/>
      <c r="G30" s="1285">
        <f>SUM(G12:G29)</f>
        <v>551726</v>
      </c>
      <c r="H30" s="1286">
        <f t="shared" ref="H30" si="3">G30/$C30*100</f>
        <v>26.98065181830852</v>
      </c>
      <c r="I30" s="1285">
        <f>SUM(I12:I29)</f>
        <v>408345</v>
      </c>
      <c r="J30" s="1284"/>
      <c r="K30" s="1285">
        <f>SUM(K12:K29)</f>
        <v>790391</v>
      </c>
      <c r="L30" s="1287">
        <f t="shared" ref="L30" si="4">K30/$C30*100</f>
        <v>38.651911222825625</v>
      </c>
      <c r="M30" s="1283">
        <f>SUM(M12:M29)</f>
        <v>565390</v>
      </c>
      <c r="N30" s="1284"/>
      <c r="O30" s="1288">
        <f>SUM(O12:O29)</f>
        <v>702778</v>
      </c>
      <c r="P30" s="1289">
        <f t="shared" ref="P30" si="5">O30/$C30*100</f>
        <v>34.367436958865859</v>
      </c>
      <c r="Q30" s="1285">
        <f>SUM(Q12:Q29)</f>
        <v>503336</v>
      </c>
      <c r="R30" s="1121"/>
    </row>
    <row r="31" spans="1:18" s="328" customFormat="1" ht="6.75" customHeight="1" x14ac:dyDescent="0.2">
      <c r="B31" s="1594"/>
      <c r="C31" s="1594"/>
      <c r="D31" s="1594"/>
      <c r="E31" s="949"/>
      <c r="F31" s="781"/>
      <c r="G31" s="952"/>
      <c r="I31" s="953"/>
      <c r="M31" s="952"/>
    </row>
    <row r="32" spans="1:18" ht="24.75" customHeight="1" x14ac:dyDescent="0.25">
      <c r="B32" s="1590" t="s">
        <v>78</v>
      </c>
      <c r="C32" s="1590"/>
      <c r="D32" s="1590"/>
      <c r="E32" s="1590"/>
      <c r="F32" s="1590"/>
      <c r="G32" s="1590"/>
      <c r="H32" s="1590"/>
      <c r="I32" s="1590"/>
      <c r="J32" s="1590"/>
      <c r="K32" s="1590"/>
      <c r="L32" s="1590"/>
      <c r="M32" s="1590"/>
      <c r="N32" s="1590"/>
      <c r="O32" s="1590"/>
      <c r="P32" s="1590"/>
      <c r="Q32" s="1590"/>
    </row>
    <row r="33" spans="2:11" x14ac:dyDescent="0.25">
      <c r="G33" s="937"/>
      <c r="K33" s="937"/>
    </row>
    <row r="34" spans="2:11" x14ac:dyDescent="0.25">
      <c r="B34" s="937"/>
      <c r="K34" s="937"/>
    </row>
  </sheetData>
  <mergeCells count="15">
    <mergeCell ref="B2:D2"/>
    <mergeCell ref="G2:P2"/>
    <mergeCell ref="B5:P5"/>
    <mergeCell ref="B7:B10"/>
    <mergeCell ref="C7:E8"/>
    <mergeCell ref="C9:D9"/>
    <mergeCell ref="B4:Q4"/>
    <mergeCell ref="G7:I8"/>
    <mergeCell ref="K7:M8"/>
    <mergeCell ref="O7:Q8"/>
    <mergeCell ref="B32:Q32"/>
    <mergeCell ref="G9:H9"/>
    <mergeCell ref="K9:L9"/>
    <mergeCell ref="O9:P9"/>
    <mergeCell ref="B31:D31"/>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64</v>
      </c>
    </row>
    <row r="2" spans="1:22" s="343" customFormat="1" ht="49.5" customHeight="1" x14ac:dyDescent="0.25">
      <c r="B2" s="1379"/>
      <c r="C2" s="1379"/>
      <c r="D2" s="1379"/>
      <c r="E2" s="1379"/>
      <c r="F2" s="344"/>
      <c r="G2" s="1595"/>
      <c r="H2" s="1595"/>
      <c r="I2" s="1595"/>
      <c r="J2" s="1595"/>
      <c r="K2" s="1595"/>
      <c r="L2" s="1595"/>
      <c r="M2" s="1595"/>
      <c r="N2" s="1595"/>
      <c r="O2" s="1595"/>
      <c r="P2" s="1595"/>
      <c r="Q2" s="1595"/>
      <c r="R2" s="1595"/>
      <c r="T2" s="344"/>
    </row>
    <row r="3" spans="1:22" s="343" customFormat="1" ht="3" customHeight="1" x14ac:dyDescent="0.25">
      <c r="B3" s="344"/>
      <c r="C3" s="344"/>
      <c r="D3" s="344"/>
      <c r="E3" s="344"/>
      <c r="F3" s="344"/>
      <c r="L3" s="344"/>
      <c r="Q3" s="344"/>
      <c r="T3" s="344"/>
    </row>
    <row r="4" spans="1:22" s="345" customFormat="1" ht="15" customHeight="1" x14ac:dyDescent="0.2">
      <c r="B4" s="1417" t="s">
        <v>438</v>
      </c>
      <c r="C4" s="1417"/>
      <c r="D4" s="1417"/>
      <c r="E4" s="1417"/>
      <c r="F4" s="1417"/>
      <c r="G4" s="1417"/>
      <c r="H4" s="1417"/>
      <c r="I4" s="1417"/>
      <c r="J4" s="1417"/>
      <c r="K4" s="1417"/>
      <c r="L4" s="1417"/>
      <c r="M4" s="1417"/>
      <c r="N4" s="1417"/>
      <c r="O4" s="1417"/>
      <c r="P4" s="1417"/>
      <c r="Q4" s="1417"/>
      <c r="R4" s="1417"/>
      <c r="S4" s="1417"/>
      <c r="T4" s="1417"/>
      <c r="U4" s="926"/>
    </row>
    <row r="5" spans="1:22" s="345" customFormat="1" ht="1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927"/>
      <c r="V5" s="877"/>
    </row>
    <row r="6" spans="1:22" s="345" customFormat="1" ht="4.5" customHeight="1" x14ac:dyDescent="0.2"/>
    <row r="7" spans="1:22" s="322" customFormat="1" ht="15" customHeight="1" x14ac:dyDescent="0.2">
      <c r="A7" s="316"/>
      <c r="B7" s="1596" t="s">
        <v>12</v>
      </c>
      <c r="C7" s="922"/>
      <c r="D7" s="1610" t="s">
        <v>72</v>
      </c>
      <c r="E7" s="1601"/>
      <c r="F7" s="922"/>
      <c r="G7" s="1612" t="s">
        <v>31</v>
      </c>
      <c r="H7" s="1613"/>
      <c r="I7" s="1613"/>
      <c r="J7" s="1614"/>
      <c r="K7" s="923"/>
      <c r="L7" s="1612" t="s">
        <v>49</v>
      </c>
      <c r="M7" s="1613"/>
      <c r="N7" s="1613"/>
      <c r="O7" s="1614"/>
      <c r="P7" s="923"/>
      <c r="Q7" s="1612" t="s">
        <v>50</v>
      </c>
      <c r="R7" s="1613"/>
      <c r="S7" s="1613"/>
      <c r="T7" s="1614"/>
    </row>
    <row r="8" spans="1:22" s="322" customFormat="1" ht="35.25" customHeight="1" x14ac:dyDescent="0.2">
      <c r="A8" s="316"/>
      <c r="B8" s="1597"/>
      <c r="C8" s="922"/>
      <c r="D8" s="1611"/>
      <c r="E8" s="1604"/>
      <c r="F8" s="922"/>
      <c r="G8" s="1615" t="s">
        <v>69</v>
      </c>
      <c r="H8" s="1616"/>
      <c r="I8" s="1606" t="s">
        <v>287</v>
      </c>
      <c r="J8" s="1607"/>
      <c r="K8" s="959"/>
      <c r="L8" s="1617" t="s">
        <v>69</v>
      </c>
      <c r="M8" s="1618"/>
      <c r="N8" s="1606" t="s">
        <v>287</v>
      </c>
      <c r="O8" s="1607"/>
      <c r="P8" s="959"/>
      <c r="Q8" s="1617" t="s">
        <v>69</v>
      </c>
      <c r="R8" s="1618"/>
      <c r="S8" s="1606" t="s">
        <v>287</v>
      </c>
      <c r="T8" s="1607"/>
    </row>
    <row r="9" spans="1:22" s="322" customFormat="1" ht="29.25" customHeight="1" x14ac:dyDescent="0.2">
      <c r="A9" s="316"/>
      <c r="B9" s="159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608</v>
      </c>
      <c r="E11" s="930">
        <f>D11/D$29*100</f>
        <v>0.81758891951859081</v>
      </c>
      <c r="F11" s="932"/>
      <c r="G11" s="929">
        <v>5</v>
      </c>
      <c r="H11" s="930">
        <v>0.82236842105263153</v>
      </c>
      <c r="I11" s="929">
        <v>3</v>
      </c>
      <c r="J11" s="930">
        <v>60</v>
      </c>
      <c r="K11" s="932"/>
      <c r="L11" s="929">
        <v>24</v>
      </c>
      <c r="M11" s="930">
        <v>3.9473684210526314</v>
      </c>
      <c r="N11" s="929">
        <v>20</v>
      </c>
      <c r="O11" s="930">
        <v>83.333333333333343</v>
      </c>
      <c r="P11" s="932"/>
      <c r="Q11" s="929">
        <v>579</v>
      </c>
      <c r="R11" s="930">
        <v>95.23026315789474</v>
      </c>
      <c r="S11" s="929">
        <v>397</v>
      </c>
      <c r="T11" s="930">
        <f>S11/Q11*100</f>
        <v>68.566493955094984</v>
      </c>
    </row>
    <row r="12" spans="1:22" s="331" customFormat="1" ht="18" customHeight="1" x14ac:dyDescent="0.2">
      <c r="A12" s="330"/>
      <c r="B12" s="933" t="s">
        <v>7</v>
      </c>
      <c r="C12" s="932"/>
      <c r="D12" s="934">
        <f t="shared" ref="D12:D28" si="0">G12+L12+Q12</f>
        <v>4250</v>
      </c>
      <c r="E12" s="935">
        <f t="shared" ref="E12:E29" si="1">D12/D$29*100</f>
        <v>5.71505412492436</v>
      </c>
      <c r="F12" s="932"/>
      <c r="G12" s="934">
        <v>1958</v>
      </c>
      <c r="H12" s="935">
        <v>46.070588235294117</v>
      </c>
      <c r="I12" s="934">
        <v>4</v>
      </c>
      <c r="J12" s="935">
        <v>0.20429009193054137</v>
      </c>
      <c r="K12" s="932"/>
      <c r="L12" s="934">
        <v>1253</v>
      </c>
      <c r="M12" s="935">
        <v>29.482352941176472</v>
      </c>
      <c r="N12" s="934">
        <v>25</v>
      </c>
      <c r="O12" s="935">
        <v>1.9952114924181963</v>
      </c>
      <c r="P12" s="932"/>
      <c r="Q12" s="934">
        <v>1039</v>
      </c>
      <c r="R12" s="935">
        <v>24.44705882352941</v>
      </c>
      <c r="S12" s="934">
        <v>271</v>
      </c>
      <c r="T12" s="935">
        <f t="shared" ref="T12:T29" si="2">S12/Q12*100</f>
        <v>26.082771896053895</v>
      </c>
    </row>
    <row r="13" spans="1:22" s="331" customFormat="1" ht="18" customHeight="1" x14ac:dyDescent="0.2">
      <c r="A13" s="330"/>
      <c r="B13" s="933" t="s">
        <v>37</v>
      </c>
      <c r="C13" s="932"/>
      <c r="D13" s="934">
        <f t="shared" si="0"/>
        <v>7590</v>
      </c>
      <c r="E13" s="935">
        <f t="shared" si="1"/>
        <v>10.206414307806092</v>
      </c>
      <c r="F13" s="932"/>
      <c r="G13" s="934">
        <v>2326</v>
      </c>
      <c r="H13" s="935">
        <v>30.645586297760214</v>
      </c>
      <c r="I13" s="934">
        <v>7</v>
      </c>
      <c r="J13" s="935">
        <v>0.30094582975064488</v>
      </c>
      <c r="K13" s="932"/>
      <c r="L13" s="934">
        <v>2720</v>
      </c>
      <c r="M13" s="935">
        <v>35.836627140974969</v>
      </c>
      <c r="N13" s="934">
        <v>8</v>
      </c>
      <c r="O13" s="935">
        <v>0.29411764705882354</v>
      </c>
      <c r="P13" s="932"/>
      <c r="Q13" s="934">
        <v>2544</v>
      </c>
      <c r="R13" s="935">
        <v>33.51778656126482</v>
      </c>
      <c r="S13" s="934">
        <v>1735</v>
      </c>
      <c r="T13" s="935">
        <f t="shared" si="2"/>
        <v>68.199685534591197</v>
      </c>
    </row>
    <row r="14" spans="1:22" s="331" customFormat="1" ht="18" customHeight="1" x14ac:dyDescent="0.2">
      <c r="A14" s="330"/>
      <c r="B14" s="933" t="s">
        <v>38</v>
      </c>
      <c r="C14" s="932"/>
      <c r="D14" s="934">
        <f t="shared" si="0"/>
        <v>4446</v>
      </c>
      <c r="E14" s="935">
        <f t="shared" si="1"/>
        <v>5.9786189739796951</v>
      </c>
      <c r="F14" s="932"/>
      <c r="G14" s="934">
        <v>387</v>
      </c>
      <c r="H14" s="935">
        <v>8.7044534412955468</v>
      </c>
      <c r="I14" s="934">
        <v>22</v>
      </c>
      <c r="J14" s="935">
        <v>5.684754521963824</v>
      </c>
      <c r="K14" s="932"/>
      <c r="L14" s="934">
        <v>982</v>
      </c>
      <c r="M14" s="935">
        <v>22.08726945569051</v>
      </c>
      <c r="N14" s="934">
        <v>40</v>
      </c>
      <c r="O14" s="935">
        <v>4.0733197556008145</v>
      </c>
      <c r="P14" s="932"/>
      <c r="Q14" s="934">
        <v>3077</v>
      </c>
      <c r="R14" s="935">
        <v>69.208277103013955</v>
      </c>
      <c r="S14" s="934">
        <v>299</v>
      </c>
      <c r="T14" s="935">
        <f t="shared" si="2"/>
        <v>9.7172570685732857</v>
      </c>
    </row>
    <row r="15" spans="1:22" s="331" customFormat="1" ht="18" customHeight="1" x14ac:dyDescent="0.2">
      <c r="A15" s="330"/>
      <c r="B15" s="933" t="s">
        <v>6</v>
      </c>
      <c r="C15" s="932"/>
      <c r="D15" s="934">
        <f t="shared" si="0"/>
        <v>2980</v>
      </c>
      <c r="E15" s="935">
        <f t="shared" si="1"/>
        <v>4.007261480535198</v>
      </c>
      <c r="F15" s="932"/>
      <c r="G15" s="934">
        <v>937</v>
      </c>
      <c r="H15" s="935">
        <v>31.44295302013423</v>
      </c>
      <c r="I15" s="934">
        <v>86</v>
      </c>
      <c r="J15" s="935">
        <v>9.1782283884738529</v>
      </c>
      <c r="K15" s="932"/>
      <c r="L15" s="934">
        <v>1015</v>
      </c>
      <c r="M15" s="935">
        <v>34.060402684563755</v>
      </c>
      <c r="N15" s="934">
        <v>110</v>
      </c>
      <c r="O15" s="935">
        <v>10.83743842364532</v>
      </c>
      <c r="P15" s="932"/>
      <c r="Q15" s="934">
        <v>1028</v>
      </c>
      <c r="R15" s="935">
        <v>34.496644295302012</v>
      </c>
      <c r="S15" s="934">
        <v>162</v>
      </c>
      <c r="T15" s="935">
        <f t="shared" si="2"/>
        <v>15.758754863813229</v>
      </c>
    </row>
    <row r="16" spans="1:22" s="331" customFormat="1" ht="18" customHeight="1" x14ac:dyDescent="0.2">
      <c r="A16" s="330"/>
      <c r="B16" s="933" t="s">
        <v>5</v>
      </c>
      <c r="C16" s="932"/>
      <c r="D16" s="934">
        <f t="shared" si="0"/>
        <v>6694</v>
      </c>
      <c r="E16" s="935">
        <f t="shared" si="1"/>
        <v>9.0015464264102736</v>
      </c>
      <c r="F16" s="932"/>
      <c r="G16" s="934">
        <v>2589</v>
      </c>
      <c r="H16" s="935">
        <v>38.676426650731997</v>
      </c>
      <c r="I16" s="934">
        <v>0</v>
      </c>
      <c r="J16" s="935">
        <v>0</v>
      </c>
      <c r="K16" s="932"/>
      <c r="L16" s="934">
        <v>3344</v>
      </c>
      <c r="M16" s="935">
        <v>49.955183746638781</v>
      </c>
      <c r="N16" s="934">
        <v>0</v>
      </c>
      <c r="O16" s="935">
        <v>0</v>
      </c>
      <c r="P16" s="932"/>
      <c r="Q16" s="934">
        <v>761</v>
      </c>
      <c r="R16" s="935">
        <v>11.36838960262922</v>
      </c>
      <c r="S16" s="934">
        <v>108</v>
      </c>
      <c r="T16" s="935">
        <f t="shared" si="2"/>
        <v>14.191852825229962</v>
      </c>
    </row>
    <row r="17" spans="1:20" s="331" customFormat="1" ht="18" customHeight="1" x14ac:dyDescent="0.2">
      <c r="A17" s="330"/>
      <c r="B17" s="933" t="s">
        <v>4</v>
      </c>
      <c r="C17" s="932"/>
      <c r="D17" s="934">
        <f t="shared" si="0"/>
        <v>14231</v>
      </c>
      <c r="E17" s="935">
        <f t="shared" si="1"/>
        <v>19.136690647482013</v>
      </c>
      <c r="F17" s="932"/>
      <c r="G17" s="934">
        <v>5906</v>
      </c>
      <c r="H17" s="935">
        <v>41.500948633265402</v>
      </c>
      <c r="I17" s="934">
        <v>18</v>
      </c>
      <c r="J17" s="935">
        <v>0.30477480528276329</v>
      </c>
      <c r="K17" s="932"/>
      <c r="L17" s="934">
        <v>4711</v>
      </c>
      <c r="M17" s="935">
        <v>33.103787506148549</v>
      </c>
      <c r="N17" s="934">
        <v>37</v>
      </c>
      <c r="O17" s="935">
        <v>0.78539588197834853</v>
      </c>
      <c r="P17" s="932"/>
      <c r="Q17" s="934">
        <v>3614</v>
      </c>
      <c r="R17" s="935">
        <v>25.395263860586041</v>
      </c>
      <c r="S17" s="934">
        <v>49</v>
      </c>
      <c r="T17" s="935">
        <f t="shared" si="2"/>
        <v>1.3558384061981184</v>
      </c>
    </row>
    <row r="18" spans="1:20" s="331" customFormat="1" ht="18" customHeight="1" x14ac:dyDescent="0.2">
      <c r="A18" s="330"/>
      <c r="B18" s="933" t="s">
        <v>40</v>
      </c>
      <c r="C18" s="932"/>
      <c r="D18" s="934">
        <f t="shared" si="0"/>
        <v>9705</v>
      </c>
      <c r="E18" s="935">
        <f t="shared" si="1"/>
        <v>13.050494184091979</v>
      </c>
      <c r="F18" s="932"/>
      <c r="G18" s="934">
        <v>2975</v>
      </c>
      <c r="H18" s="935">
        <v>30.654301906233901</v>
      </c>
      <c r="I18" s="934">
        <v>258</v>
      </c>
      <c r="J18" s="935">
        <v>8.6722689075630264</v>
      </c>
      <c r="K18" s="932"/>
      <c r="L18" s="934">
        <v>2588</v>
      </c>
      <c r="M18" s="935">
        <v>26.666666666666668</v>
      </c>
      <c r="N18" s="934">
        <v>450</v>
      </c>
      <c r="O18" s="935">
        <v>17.387944358578054</v>
      </c>
      <c r="P18" s="932"/>
      <c r="Q18" s="934">
        <v>4142</v>
      </c>
      <c r="R18" s="935">
        <v>42.679031427099432</v>
      </c>
      <c r="S18" s="934">
        <v>1420</v>
      </c>
      <c r="T18" s="935">
        <f t="shared" si="2"/>
        <v>34.282955094157415</v>
      </c>
    </row>
    <row r="19" spans="1:20" s="331" customFormat="1" ht="18" customHeight="1" x14ac:dyDescent="0.2">
      <c r="A19" s="330"/>
      <c r="B19" s="933" t="s">
        <v>41</v>
      </c>
      <c r="C19" s="932"/>
      <c r="D19" s="934">
        <f t="shared" si="0"/>
        <v>17</v>
      </c>
      <c r="E19" s="935">
        <f t="shared" si="1"/>
        <v>2.2860216499697439E-2</v>
      </c>
      <c r="F19" s="932"/>
      <c r="G19" s="934">
        <v>10</v>
      </c>
      <c r="H19" s="935">
        <v>58.82352941176471</v>
      </c>
      <c r="I19" s="934">
        <v>9</v>
      </c>
      <c r="J19" s="935">
        <v>90</v>
      </c>
      <c r="K19" s="932"/>
      <c r="L19" s="934">
        <v>5</v>
      </c>
      <c r="M19" s="935">
        <v>29.411764705882355</v>
      </c>
      <c r="N19" s="934">
        <v>5</v>
      </c>
      <c r="O19" s="935">
        <v>100</v>
      </c>
      <c r="P19" s="932"/>
      <c r="Q19" s="934">
        <v>2</v>
      </c>
      <c r="R19" s="935">
        <v>11.76470588235294</v>
      </c>
      <c r="S19" s="934">
        <v>2</v>
      </c>
      <c r="T19" s="935">
        <f t="shared" si="2"/>
        <v>100</v>
      </c>
    </row>
    <row r="20" spans="1:20" s="331" customFormat="1" ht="18" customHeight="1" x14ac:dyDescent="0.2">
      <c r="A20" s="330"/>
      <c r="B20" s="933" t="s">
        <v>3</v>
      </c>
      <c r="C20" s="932"/>
      <c r="D20" s="934">
        <f t="shared" si="0"/>
        <v>1603</v>
      </c>
      <c r="E20" s="935">
        <f t="shared" si="1"/>
        <v>2.1555839440597055</v>
      </c>
      <c r="F20" s="932"/>
      <c r="G20" s="934">
        <v>18</v>
      </c>
      <c r="H20" s="935">
        <v>1.1228945726762321</v>
      </c>
      <c r="I20" s="934">
        <v>1</v>
      </c>
      <c r="J20" s="935">
        <v>5.5555555555555554</v>
      </c>
      <c r="K20" s="932"/>
      <c r="L20" s="934">
        <v>310</v>
      </c>
      <c r="M20" s="935">
        <v>19.338739862757329</v>
      </c>
      <c r="N20" s="934">
        <v>68</v>
      </c>
      <c r="O20" s="935">
        <v>21.935483870967744</v>
      </c>
      <c r="P20" s="932"/>
      <c r="Q20" s="934">
        <v>1275</v>
      </c>
      <c r="R20" s="935">
        <v>79.538365564566433</v>
      </c>
      <c r="S20" s="934">
        <v>381</v>
      </c>
      <c r="T20" s="935">
        <f t="shared" si="2"/>
        <v>29.882352941176471</v>
      </c>
    </row>
    <row r="21" spans="1:20" s="331" customFormat="1" ht="18" customHeight="1" x14ac:dyDescent="0.2">
      <c r="A21" s="330"/>
      <c r="B21" s="933" t="s">
        <v>2</v>
      </c>
      <c r="C21" s="932"/>
      <c r="D21" s="934">
        <f t="shared" si="0"/>
        <v>1688</v>
      </c>
      <c r="E21" s="935">
        <f t="shared" si="1"/>
        <v>2.2698850265581929</v>
      </c>
      <c r="F21" s="932"/>
      <c r="G21" s="934">
        <v>373</v>
      </c>
      <c r="H21" s="935">
        <v>22.097156398104264</v>
      </c>
      <c r="I21" s="934">
        <v>53</v>
      </c>
      <c r="J21" s="935">
        <v>14.209115281501342</v>
      </c>
      <c r="K21" s="932"/>
      <c r="L21" s="934">
        <v>367</v>
      </c>
      <c r="M21" s="935">
        <v>21.741706161137444</v>
      </c>
      <c r="N21" s="934">
        <v>73</v>
      </c>
      <c r="O21" s="935">
        <v>19.891008174386922</v>
      </c>
      <c r="P21" s="932"/>
      <c r="Q21" s="934">
        <v>948</v>
      </c>
      <c r="R21" s="935">
        <v>56.161137440758289</v>
      </c>
      <c r="S21" s="934">
        <v>800</v>
      </c>
      <c r="T21" s="935">
        <f t="shared" si="2"/>
        <v>84.388185654008439</v>
      </c>
    </row>
    <row r="22" spans="1:20" s="331" customFormat="1" ht="18" customHeight="1" x14ac:dyDescent="0.2">
      <c r="A22" s="330"/>
      <c r="B22" s="933" t="s">
        <v>35</v>
      </c>
      <c r="C22" s="932"/>
      <c r="D22" s="934">
        <f t="shared" si="0"/>
        <v>6110</v>
      </c>
      <c r="E22" s="935">
        <f t="shared" si="1"/>
        <v>8.2162307537147861</v>
      </c>
      <c r="F22" s="932"/>
      <c r="G22" s="934">
        <v>1547</v>
      </c>
      <c r="H22" s="935">
        <v>25.319148936170212</v>
      </c>
      <c r="I22" s="934">
        <v>9</v>
      </c>
      <c r="J22" s="935">
        <v>0.58177117000646417</v>
      </c>
      <c r="K22" s="932"/>
      <c r="L22" s="934">
        <v>2240</v>
      </c>
      <c r="M22" s="935">
        <v>36.661211129296234</v>
      </c>
      <c r="N22" s="934">
        <v>76</v>
      </c>
      <c r="O22" s="935">
        <v>3.3928571428571428</v>
      </c>
      <c r="P22" s="932"/>
      <c r="Q22" s="934">
        <v>2323</v>
      </c>
      <c r="R22" s="935">
        <v>38.019639934533551</v>
      </c>
      <c r="S22" s="934">
        <v>189</v>
      </c>
      <c r="T22" s="935">
        <f t="shared" si="2"/>
        <v>8.1360309944037876</v>
      </c>
    </row>
    <row r="23" spans="1:20" s="331" customFormat="1" ht="18" customHeight="1" x14ac:dyDescent="0.2">
      <c r="A23" s="330"/>
      <c r="B23" s="933" t="s">
        <v>42</v>
      </c>
      <c r="C23" s="932"/>
      <c r="D23" s="934">
        <f t="shared" si="0"/>
        <v>5673</v>
      </c>
      <c r="E23" s="935">
        <f t="shared" si="1"/>
        <v>7.6285887178107981</v>
      </c>
      <c r="F23" s="932"/>
      <c r="G23" s="934">
        <v>2243</v>
      </c>
      <c r="H23" s="935">
        <v>39.538163229331921</v>
      </c>
      <c r="I23" s="934">
        <v>10</v>
      </c>
      <c r="J23" s="935">
        <v>0.44583147570218462</v>
      </c>
      <c r="K23" s="932"/>
      <c r="L23" s="934">
        <v>2500</v>
      </c>
      <c r="M23" s="935">
        <v>44.068394147717257</v>
      </c>
      <c r="N23" s="934">
        <v>38</v>
      </c>
      <c r="O23" s="935">
        <v>1.52</v>
      </c>
      <c r="P23" s="932"/>
      <c r="Q23" s="934">
        <v>930</v>
      </c>
      <c r="R23" s="935">
        <v>16.393442622950818</v>
      </c>
      <c r="S23" s="934">
        <v>94</v>
      </c>
      <c r="T23" s="935">
        <f t="shared" si="2"/>
        <v>10.10752688172043</v>
      </c>
    </row>
    <row r="24" spans="1:20" s="331" customFormat="1" ht="18" customHeight="1" x14ac:dyDescent="0.2">
      <c r="A24" s="330">
        <v>47094</v>
      </c>
      <c r="B24" s="933" t="s">
        <v>43</v>
      </c>
      <c r="C24" s="932"/>
      <c r="D24" s="934">
        <f t="shared" si="0"/>
        <v>3641</v>
      </c>
      <c r="E24" s="935">
        <f t="shared" si="1"/>
        <v>4.8961204867881394</v>
      </c>
      <c r="F24" s="932"/>
      <c r="G24" s="934">
        <v>1303</v>
      </c>
      <c r="H24" s="935">
        <v>35.786871738533371</v>
      </c>
      <c r="I24" s="934">
        <v>43</v>
      </c>
      <c r="J24" s="935">
        <v>3.300076745970836</v>
      </c>
      <c r="K24" s="932"/>
      <c r="L24" s="934">
        <v>1856</v>
      </c>
      <c r="M24" s="935">
        <v>50.975006866245543</v>
      </c>
      <c r="N24" s="934">
        <v>174</v>
      </c>
      <c r="O24" s="935">
        <v>9.375</v>
      </c>
      <c r="P24" s="932"/>
      <c r="Q24" s="934">
        <v>482</v>
      </c>
      <c r="R24" s="935">
        <v>13.238121395221093</v>
      </c>
      <c r="S24" s="934">
        <v>75</v>
      </c>
      <c r="T24" s="935">
        <f t="shared" si="2"/>
        <v>15.560165975103734</v>
      </c>
    </row>
    <row r="25" spans="1:20" s="331" customFormat="1" ht="18" customHeight="1" x14ac:dyDescent="0.2">
      <c r="B25" s="933" t="s">
        <v>44</v>
      </c>
      <c r="C25" s="932"/>
      <c r="D25" s="934">
        <f t="shared" si="0"/>
        <v>2184</v>
      </c>
      <c r="E25" s="935">
        <f t="shared" si="1"/>
        <v>2.9368654609023062</v>
      </c>
      <c r="F25" s="932"/>
      <c r="G25" s="934">
        <v>309</v>
      </c>
      <c r="H25" s="935">
        <v>14.148351648351648</v>
      </c>
      <c r="I25" s="934">
        <v>8</v>
      </c>
      <c r="J25" s="935">
        <v>2.5889967637540456</v>
      </c>
      <c r="K25" s="932"/>
      <c r="L25" s="934">
        <v>577</v>
      </c>
      <c r="M25" s="935">
        <v>26.41941391941392</v>
      </c>
      <c r="N25" s="934">
        <v>19</v>
      </c>
      <c r="O25" s="935">
        <v>3.2928942807625647</v>
      </c>
      <c r="P25" s="932"/>
      <c r="Q25" s="934">
        <v>1298</v>
      </c>
      <c r="R25" s="935">
        <v>59.432234432234431</v>
      </c>
      <c r="S25" s="934">
        <v>311</v>
      </c>
      <c r="T25" s="935">
        <f t="shared" si="2"/>
        <v>23.959938366718028</v>
      </c>
    </row>
    <row r="26" spans="1:20" s="331" customFormat="1" ht="18" customHeight="1" x14ac:dyDescent="0.2">
      <c r="B26" s="933" t="s">
        <v>45</v>
      </c>
      <c r="C26" s="932"/>
      <c r="D26" s="934">
        <f t="shared" si="0"/>
        <v>1122</v>
      </c>
      <c r="E26" s="935">
        <f t="shared" si="1"/>
        <v>1.5087742889800309</v>
      </c>
      <c r="F26" s="932"/>
      <c r="G26" s="934">
        <v>268</v>
      </c>
      <c r="H26" s="935">
        <v>23.885918003565063</v>
      </c>
      <c r="I26" s="934">
        <v>17</v>
      </c>
      <c r="J26" s="935">
        <v>6.3432835820895521</v>
      </c>
      <c r="K26" s="932"/>
      <c r="L26" s="934">
        <v>469</v>
      </c>
      <c r="M26" s="935">
        <v>41.800356506238863</v>
      </c>
      <c r="N26" s="934">
        <v>40</v>
      </c>
      <c r="O26" s="935">
        <v>8.5287846481876333</v>
      </c>
      <c r="P26" s="932"/>
      <c r="Q26" s="934">
        <v>385</v>
      </c>
      <c r="R26" s="935">
        <v>34.313725490196077</v>
      </c>
      <c r="S26" s="934">
        <v>22</v>
      </c>
      <c r="T26" s="935">
        <f t="shared" si="2"/>
        <v>5.7142857142857144</v>
      </c>
    </row>
    <row r="27" spans="1:20" s="331" customFormat="1" ht="18" customHeight="1" x14ac:dyDescent="0.2">
      <c r="B27" s="933" t="s">
        <v>46</v>
      </c>
      <c r="C27" s="932"/>
      <c r="D27" s="934">
        <f t="shared" si="0"/>
        <v>1137</v>
      </c>
      <c r="E27" s="935">
        <f t="shared" si="1"/>
        <v>1.5289450682444699</v>
      </c>
      <c r="F27" s="932"/>
      <c r="G27" s="934">
        <v>387</v>
      </c>
      <c r="H27" s="935">
        <v>34.03693931398417</v>
      </c>
      <c r="I27" s="934">
        <v>13</v>
      </c>
      <c r="J27" s="935">
        <v>3.3591731266149871</v>
      </c>
      <c r="K27" s="932"/>
      <c r="L27" s="934">
        <v>578</v>
      </c>
      <c r="M27" s="935">
        <v>50.83553210202286</v>
      </c>
      <c r="N27" s="934">
        <v>25</v>
      </c>
      <c r="O27" s="935">
        <v>4.3252595155709344</v>
      </c>
      <c r="P27" s="932"/>
      <c r="Q27" s="934">
        <v>172</v>
      </c>
      <c r="R27" s="935">
        <v>15.127528583992964</v>
      </c>
      <c r="S27" s="934">
        <v>15</v>
      </c>
      <c r="T27" s="935">
        <f t="shared" si="2"/>
        <v>8.720930232558139</v>
      </c>
    </row>
    <row r="28" spans="1:20" s="331" customFormat="1" ht="18" customHeight="1" x14ac:dyDescent="0.2">
      <c r="B28" s="955" t="s">
        <v>1</v>
      </c>
      <c r="C28" s="932"/>
      <c r="D28" s="956">
        <f t="shared" si="0"/>
        <v>686</v>
      </c>
      <c r="E28" s="957">
        <f t="shared" si="1"/>
        <v>0.92247697169367315</v>
      </c>
      <c r="F28" s="932"/>
      <c r="G28" s="956">
        <v>180</v>
      </c>
      <c r="H28" s="957">
        <v>26.239067055393583</v>
      </c>
      <c r="I28" s="956">
        <v>16</v>
      </c>
      <c r="J28" s="957">
        <v>8.8888888888888893</v>
      </c>
      <c r="K28" s="932"/>
      <c r="L28" s="956">
        <v>241</v>
      </c>
      <c r="M28" s="957">
        <v>35.131195335276963</v>
      </c>
      <c r="N28" s="956">
        <v>26</v>
      </c>
      <c r="O28" s="957">
        <v>10.78838174273859</v>
      </c>
      <c r="P28" s="932"/>
      <c r="Q28" s="956">
        <v>265</v>
      </c>
      <c r="R28" s="957">
        <v>38.629737609329446</v>
      </c>
      <c r="S28" s="956">
        <v>44</v>
      </c>
      <c r="T28" s="957">
        <f t="shared" si="2"/>
        <v>16.60377358490566</v>
      </c>
    </row>
    <row r="29" spans="1:20" s="319" customFormat="1" ht="18" customHeight="1" x14ac:dyDescent="0.2">
      <c r="B29" s="1290" t="s">
        <v>0</v>
      </c>
      <c r="C29" s="1283"/>
      <c r="D29" s="1291">
        <f>SUM(D11:D28)</f>
        <v>74365</v>
      </c>
      <c r="E29" s="1292">
        <f t="shared" si="1"/>
        <v>100</v>
      </c>
      <c r="F29" s="1283"/>
      <c r="G29" s="1291">
        <f>SUM(G11:G28)</f>
        <v>23721</v>
      </c>
      <c r="H29" s="1292">
        <f t="shared" ref="H29" si="3">G29/$D29*100</f>
        <v>31.8980703287837</v>
      </c>
      <c r="I29" s="1291">
        <f>SUM(I11:I28)</f>
        <v>577</v>
      </c>
      <c r="J29" s="1292">
        <f t="shared" ref="J29" si="4">I29/G29*100</f>
        <v>2.4324438261456094</v>
      </c>
      <c r="K29" s="1283"/>
      <c r="L29" s="1291">
        <f>SUM(L11:L28)</f>
        <v>25780</v>
      </c>
      <c r="M29" s="1292">
        <f t="shared" ref="M29" si="5">L29/$D29*100</f>
        <v>34.666845962482348</v>
      </c>
      <c r="N29" s="1291">
        <f>SUM(N11:N28)</f>
        <v>1234</v>
      </c>
      <c r="O29" s="1292">
        <f t="shared" ref="O29" si="6">N29/L29*100</f>
        <v>4.7866563227307992</v>
      </c>
      <c r="P29" s="1283"/>
      <c r="Q29" s="1291">
        <f>SUM(Q11:Q28)</f>
        <v>24864</v>
      </c>
      <c r="R29" s="1292">
        <f t="shared" ref="R29" si="7">Q29/$D29*100</f>
        <v>33.435083708733949</v>
      </c>
      <c r="S29" s="1291">
        <f>SUM(S11:S28)</f>
        <v>6374</v>
      </c>
      <c r="T29" s="1292">
        <f t="shared" si="2"/>
        <v>25.635456885456886</v>
      </c>
    </row>
    <row r="30" spans="1:20" s="328" customFormat="1" ht="6.75" customHeight="1" x14ac:dyDescent="0.2">
      <c r="B30" s="1608"/>
      <c r="C30" s="1608"/>
      <c r="D30" s="1608"/>
      <c r="E30" s="1608"/>
      <c r="F30" s="781"/>
    </row>
    <row r="31" spans="1:20" x14ac:dyDescent="0.25">
      <c r="B31" s="1609"/>
      <c r="C31" s="1609"/>
      <c r="D31" s="1609"/>
      <c r="E31" s="1609"/>
      <c r="F31" s="1609"/>
      <c r="G31" s="1609"/>
      <c r="H31" s="1609"/>
      <c r="I31" s="1609"/>
      <c r="J31" s="1609"/>
      <c r="K31" s="1609"/>
      <c r="L31" s="1609"/>
      <c r="M31" s="1609"/>
      <c r="N31" s="1609"/>
      <c r="O31" s="1609"/>
      <c r="P31" s="1609"/>
      <c r="Q31" s="1609"/>
      <c r="R31" s="1609"/>
    </row>
    <row r="32" spans="1:20" x14ac:dyDescent="0.25">
      <c r="G32" s="937"/>
      <c r="L32" s="937"/>
    </row>
    <row r="33" spans="2:12" x14ac:dyDescent="0.25">
      <c r="B33" s="937"/>
      <c r="L33" s="937"/>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55</v>
      </c>
    </row>
    <row r="2" spans="1:22" s="343" customFormat="1" ht="49.5" customHeight="1" x14ac:dyDescent="0.25">
      <c r="B2" s="1379"/>
      <c r="C2" s="1379"/>
      <c r="D2" s="1379"/>
      <c r="E2" s="1379"/>
      <c r="F2" s="344"/>
      <c r="G2" s="1595"/>
      <c r="H2" s="1595"/>
      <c r="I2" s="1595"/>
      <c r="J2" s="1595"/>
      <c r="K2" s="1595"/>
      <c r="L2" s="1595"/>
      <c r="M2" s="1595"/>
      <c r="N2" s="1595"/>
      <c r="O2" s="1595"/>
      <c r="P2" s="1595"/>
      <c r="Q2" s="1595"/>
      <c r="R2" s="1595"/>
      <c r="T2" s="344"/>
    </row>
    <row r="3" spans="1:22" s="343" customFormat="1" ht="3" customHeight="1" x14ac:dyDescent="0.25">
      <c r="B3" s="344"/>
      <c r="C3" s="344"/>
      <c r="D3" s="344"/>
      <c r="E3" s="344"/>
      <c r="F3" s="344"/>
      <c r="L3" s="344"/>
      <c r="Q3" s="344"/>
      <c r="T3" s="344"/>
    </row>
    <row r="4" spans="1:22" s="345" customFormat="1" ht="15" customHeight="1" x14ac:dyDescent="0.2">
      <c r="B4" s="1417" t="s">
        <v>437</v>
      </c>
      <c r="C4" s="1417"/>
      <c r="D4" s="1417"/>
      <c r="E4" s="1417"/>
      <c r="F4" s="1417"/>
      <c r="G4" s="1417"/>
      <c r="H4" s="1417"/>
      <c r="I4" s="1417"/>
      <c r="J4" s="1417"/>
      <c r="K4" s="1417"/>
      <c r="L4" s="1417"/>
      <c r="M4" s="1417"/>
      <c r="N4" s="1417"/>
      <c r="O4" s="1417"/>
      <c r="P4" s="1417"/>
      <c r="Q4" s="1417"/>
      <c r="R4" s="1417"/>
      <c r="S4" s="1417"/>
      <c r="T4" s="1417"/>
      <c r="U4" s="926"/>
    </row>
    <row r="5" spans="1:22" s="345" customFormat="1" ht="1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927"/>
      <c r="V5" s="877"/>
    </row>
    <row r="6" spans="1:22" s="345" customFormat="1" ht="4.5" customHeight="1" x14ac:dyDescent="0.2"/>
    <row r="7" spans="1:22" s="322" customFormat="1" ht="15" customHeight="1" x14ac:dyDescent="0.2">
      <c r="A7" s="316"/>
      <c r="B7" s="1596" t="s">
        <v>12</v>
      </c>
      <c r="C7" s="922"/>
      <c r="D7" s="1610" t="s">
        <v>73</v>
      </c>
      <c r="E7" s="1601"/>
      <c r="F7" s="922"/>
      <c r="G7" s="1612" t="s">
        <v>31</v>
      </c>
      <c r="H7" s="1613"/>
      <c r="I7" s="1613"/>
      <c r="J7" s="1614"/>
      <c r="K7" s="923"/>
      <c r="L7" s="1612" t="s">
        <v>49</v>
      </c>
      <c r="M7" s="1613"/>
      <c r="N7" s="1613"/>
      <c r="O7" s="1614"/>
      <c r="P7" s="923"/>
      <c r="Q7" s="1612" t="s">
        <v>50</v>
      </c>
      <c r="R7" s="1613"/>
      <c r="S7" s="1613"/>
      <c r="T7" s="1614"/>
    </row>
    <row r="8" spans="1:22" s="322" customFormat="1" ht="35.25" customHeight="1" x14ac:dyDescent="0.2">
      <c r="A8" s="316"/>
      <c r="B8" s="1597"/>
      <c r="C8" s="922"/>
      <c r="D8" s="1611"/>
      <c r="E8" s="1604"/>
      <c r="F8" s="922"/>
      <c r="G8" s="1615" t="s">
        <v>69</v>
      </c>
      <c r="H8" s="1616"/>
      <c r="I8" s="1606" t="s">
        <v>129</v>
      </c>
      <c r="J8" s="1607"/>
      <c r="K8" s="959"/>
      <c r="L8" s="1617" t="s">
        <v>69</v>
      </c>
      <c r="M8" s="1618"/>
      <c r="N8" s="1606" t="s">
        <v>129</v>
      </c>
      <c r="O8" s="1607"/>
      <c r="P8" s="959"/>
      <c r="Q8" s="1617" t="s">
        <v>69</v>
      </c>
      <c r="R8" s="1618"/>
      <c r="S8" s="1606" t="s">
        <v>129</v>
      </c>
      <c r="T8" s="1607"/>
    </row>
    <row r="9" spans="1:22" s="322" customFormat="1" ht="29.25" customHeight="1" x14ac:dyDescent="0.2">
      <c r="A9" s="316"/>
      <c r="B9" s="159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135057</v>
      </c>
      <c r="E11" s="930">
        <f>D11/D$29*100</f>
        <v>27.243459790495439</v>
      </c>
      <c r="F11" s="932"/>
      <c r="G11" s="929">
        <v>26159</v>
      </c>
      <c r="H11" s="930">
        <v>19.36885907431677</v>
      </c>
      <c r="I11" s="929">
        <v>173</v>
      </c>
      <c r="J11" s="930">
        <v>0.66134026530066137</v>
      </c>
      <c r="K11" s="932"/>
      <c r="L11" s="929">
        <v>58702</v>
      </c>
      <c r="M11" s="930">
        <v>43.464611238217934</v>
      </c>
      <c r="N11" s="929">
        <v>512</v>
      </c>
      <c r="O11" s="930">
        <v>0.87220196926850879</v>
      </c>
      <c r="P11" s="932"/>
      <c r="Q11" s="929">
        <v>50196</v>
      </c>
      <c r="R11" s="930">
        <v>37.166529687465292</v>
      </c>
      <c r="S11" s="929">
        <v>5092</v>
      </c>
      <c r="T11" s="930">
        <f>S11/Q11*100</f>
        <v>10.144234600366563</v>
      </c>
    </row>
    <row r="12" spans="1:22" s="331" customFormat="1" ht="18" customHeight="1" x14ac:dyDescent="0.2">
      <c r="A12" s="330"/>
      <c r="B12" s="933" t="s">
        <v>7</v>
      </c>
      <c r="C12" s="932"/>
      <c r="D12" s="934">
        <f t="shared" ref="D12:D28" si="0">G12+L12+Q12</f>
        <v>9661</v>
      </c>
      <c r="E12" s="935">
        <f t="shared" ref="E12:E29" si="1">D12/D$29*100</f>
        <v>1.9487998773553128</v>
      </c>
      <c r="F12" s="932"/>
      <c r="G12" s="934">
        <v>1654</v>
      </c>
      <c r="H12" s="935">
        <v>17.120380912948971</v>
      </c>
      <c r="I12" s="934">
        <v>12</v>
      </c>
      <c r="J12" s="935">
        <v>0.7255139056831923</v>
      </c>
      <c r="K12" s="932"/>
      <c r="L12" s="934">
        <v>3282</v>
      </c>
      <c r="M12" s="935">
        <v>33.971638546734297</v>
      </c>
      <c r="N12" s="934">
        <v>37</v>
      </c>
      <c r="O12" s="935">
        <v>1.1273613650213283</v>
      </c>
      <c r="P12" s="932"/>
      <c r="Q12" s="934">
        <v>4725</v>
      </c>
      <c r="R12" s="935">
        <v>48.907980540316736</v>
      </c>
      <c r="S12" s="934">
        <v>124</v>
      </c>
      <c r="T12" s="935">
        <f t="shared" ref="T12:T29" si="2">S12/Q12*100</f>
        <v>2.6243386243386242</v>
      </c>
    </row>
    <row r="13" spans="1:22" s="331" customFormat="1" ht="18" customHeight="1" x14ac:dyDescent="0.2">
      <c r="A13" s="330"/>
      <c r="B13" s="933" t="s">
        <v>37</v>
      </c>
      <c r="C13" s="932"/>
      <c r="D13" s="934">
        <f t="shared" si="0"/>
        <v>5106</v>
      </c>
      <c r="E13" s="935">
        <f t="shared" si="1"/>
        <v>1.0299733126773858</v>
      </c>
      <c r="F13" s="932"/>
      <c r="G13" s="934">
        <v>527</v>
      </c>
      <c r="H13" s="935">
        <v>10.321190755973364</v>
      </c>
      <c r="I13" s="934">
        <v>18</v>
      </c>
      <c r="J13" s="935">
        <v>3.4155597722960152</v>
      </c>
      <c r="K13" s="932"/>
      <c r="L13" s="934">
        <v>1472</v>
      </c>
      <c r="M13" s="935">
        <v>28.828828828828829</v>
      </c>
      <c r="N13" s="934">
        <v>72</v>
      </c>
      <c r="O13" s="935">
        <v>4.8913043478260869</v>
      </c>
      <c r="P13" s="932"/>
      <c r="Q13" s="934">
        <v>3107</v>
      </c>
      <c r="R13" s="935">
        <v>60.849980415197805</v>
      </c>
      <c r="S13" s="934">
        <v>135</v>
      </c>
      <c r="T13" s="935">
        <f t="shared" si="2"/>
        <v>4.3450273575796592</v>
      </c>
    </row>
    <row r="14" spans="1:22" s="331" customFormat="1" ht="18" customHeight="1" x14ac:dyDescent="0.2">
      <c r="A14" s="330"/>
      <c r="B14" s="933" t="s">
        <v>38</v>
      </c>
      <c r="C14" s="932"/>
      <c r="D14" s="934">
        <f t="shared" si="0"/>
        <v>16172</v>
      </c>
      <c r="E14" s="935">
        <f t="shared" si="1"/>
        <v>3.262187311519523</v>
      </c>
      <c r="F14" s="932"/>
      <c r="G14" s="934">
        <v>2561</v>
      </c>
      <c r="H14" s="935">
        <v>15.836012861736334</v>
      </c>
      <c r="I14" s="934">
        <v>178</v>
      </c>
      <c r="J14" s="935">
        <v>6.9504099960952743</v>
      </c>
      <c r="K14" s="932"/>
      <c r="L14" s="934">
        <v>5247</v>
      </c>
      <c r="M14" s="935">
        <v>32.444966608953749</v>
      </c>
      <c r="N14" s="934">
        <v>344</v>
      </c>
      <c r="O14" s="935">
        <v>6.5561273108442926</v>
      </c>
      <c r="P14" s="932"/>
      <c r="Q14" s="934">
        <v>8364</v>
      </c>
      <c r="R14" s="935">
        <v>51.719020529309923</v>
      </c>
      <c r="S14" s="934">
        <v>608</v>
      </c>
      <c r="T14" s="935">
        <f t="shared" si="2"/>
        <v>7.2692491630798663</v>
      </c>
    </row>
    <row r="15" spans="1:22" s="331" customFormat="1" ht="18" customHeight="1" x14ac:dyDescent="0.2">
      <c r="A15" s="330"/>
      <c r="B15" s="933" t="s">
        <v>6</v>
      </c>
      <c r="C15" s="932"/>
      <c r="D15" s="934">
        <f t="shared" si="0"/>
        <v>3169</v>
      </c>
      <c r="E15" s="935">
        <f t="shared" si="1"/>
        <v>0.63924508967384175</v>
      </c>
      <c r="F15" s="932"/>
      <c r="G15" s="934">
        <v>709</v>
      </c>
      <c r="H15" s="935">
        <v>22.372988324392555</v>
      </c>
      <c r="I15" s="934">
        <v>49</v>
      </c>
      <c r="J15" s="935">
        <v>6.9111424541607906</v>
      </c>
      <c r="K15" s="932"/>
      <c r="L15" s="934">
        <v>1183</v>
      </c>
      <c r="M15" s="935">
        <v>37.330388135058378</v>
      </c>
      <c r="N15" s="934">
        <v>109</v>
      </c>
      <c r="O15" s="935">
        <v>9.2138630600169069</v>
      </c>
      <c r="P15" s="932"/>
      <c r="Q15" s="934">
        <v>1277</v>
      </c>
      <c r="R15" s="935">
        <v>40.296623540549071</v>
      </c>
      <c r="S15" s="934">
        <v>166</v>
      </c>
      <c r="T15" s="935">
        <f t="shared" si="2"/>
        <v>12.999216914643696</v>
      </c>
    </row>
    <row r="16" spans="1:22" s="331" customFormat="1" ht="18" customHeight="1" x14ac:dyDescent="0.2">
      <c r="A16" s="330"/>
      <c r="B16" s="933" t="s">
        <v>5</v>
      </c>
      <c r="C16" s="932"/>
      <c r="D16" s="934">
        <f t="shared" si="0"/>
        <v>3775</v>
      </c>
      <c r="E16" s="935">
        <f t="shared" si="1"/>
        <v>0.7614863406496537</v>
      </c>
      <c r="F16" s="932"/>
      <c r="G16" s="934">
        <v>591</v>
      </c>
      <c r="H16" s="935">
        <v>15.655629139072847</v>
      </c>
      <c r="I16" s="934">
        <v>60</v>
      </c>
      <c r="J16" s="935">
        <v>10.152284263959391</v>
      </c>
      <c r="K16" s="932"/>
      <c r="L16" s="934">
        <v>1493</v>
      </c>
      <c r="M16" s="935">
        <v>39.549668874172184</v>
      </c>
      <c r="N16" s="934">
        <v>204</v>
      </c>
      <c r="O16" s="935">
        <v>13.663764233087743</v>
      </c>
      <c r="P16" s="932"/>
      <c r="Q16" s="934">
        <v>1691</v>
      </c>
      <c r="R16" s="935">
        <v>44.794701986754966</v>
      </c>
      <c r="S16" s="934">
        <v>347</v>
      </c>
      <c r="T16" s="935">
        <f t="shared" si="2"/>
        <v>20.520402128917802</v>
      </c>
    </row>
    <row r="17" spans="1:20" s="331" customFormat="1" ht="18" customHeight="1" x14ac:dyDescent="0.2">
      <c r="A17" s="330"/>
      <c r="B17" s="933" t="s">
        <v>4</v>
      </c>
      <c r="C17" s="932"/>
      <c r="D17" s="934">
        <f t="shared" si="0"/>
        <v>27863</v>
      </c>
      <c r="E17" s="935">
        <f t="shared" si="1"/>
        <v>5.6204752078202125</v>
      </c>
      <c r="F17" s="932"/>
      <c r="G17" s="934">
        <v>3866</v>
      </c>
      <c r="H17" s="935">
        <v>13.87503140365359</v>
      </c>
      <c r="I17" s="934">
        <v>75</v>
      </c>
      <c r="J17" s="935">
        <v>1.939989653388515</v>
      </c>
      <c r="K17" s="932"/>
      <c r="L17" s="934">
        <v>8528</v>
      </c>
      <c r="M17" s="935">
        <v>30.606898036823026</v>
      </c>
      <c r="N17" s="934">
        <v>328</v>
      </c>
      <c r="O17" s="935">
        <v>3.8461538461538463</v>
      </c>
      <c r="P17" s="932"/>
      <c r="Q17" s="934">
        <v>15469</v>
      </c>
      <c r="R17" s="935">
        <v>55.51807055952338</v>
      </c>
      <c r="S17" s="934">
        <v>1436</v>
      </c>
      <c r="T17" s="935">
        <f t="shared" si="2"/>
        <v>9.283082293619497</v>
      </c>
    </row>
    <row r="18" spans="1:20" s="331" customFormat="1" ht="18" customHeight="1" x14ac:dyDescent="0.2">
      <c r="A18" s="330"/>
      <c r="B18" s="933" t="s">
        <v>40</v>
      </c>
      <c r="C18" s="932"/>
      <c r="D18" s="934">
        <f t="shared" si="0"/>
        <v>30394</v>
      </c>
      <c r="E18" s="935">
        <f t="shared" si="1"/>
        <v>6.1310240629683648</v>
      </c>
      <c r="F18" s="932"/>
      <c r="G18" s="934">
        <v>5090</v>
      </c>
      <c r="H18" s="935">
        <v>16.746726327564652</v>
      </c>
      <c r="I18" s="934">
        <v>960</v>
      </c>
      <c r="J18" s="935">
        <v>18.860510805500983</v>
      </c>
      <c r="K18" s="932"/>
      <c r="L18" s="934">
        <v>9115</v>
      </c>
      <c r="M18" s="935">
        <v>29.989471606238073</v>
      </c>
      <c r="N18" s="934">
        <v>3051</v>
      </c>
      <c r="O18" s="935">
        <v>33.472298409215576</v>
      </c>
      <c r="P18" s="932"/>
      <c r="Q18" s="934">
        <v>16189</v>
      </c>
      <c r="R18" s="935">
        <v>53.263802066197272</v>
      </c>
      <c r="S18" s="934">
        <v>8367</v>
      </c>
      <c r="T18" s="935">
        <f t="shared" si="2"/>
        <v>51.683241707332137</v>
      </c>
    </row>
    <row r="19" spans="1:20" s="331" customFormat="1" ht="18" customHeight="1" x14ac:dyDescent="0.2">
      <c r="A19" s="330"/>
      <c r="B19" s="933" t="s">
        <v>41</v>
      </c>
      <c r="C19" s="932"/>
      <c r="D19" s="934">
        <f t="shared" si="0"/>
        <v>34249</v>
      </c>
      <c r="E19" s="935">
        <f t="shared" si="1"/>
        <v>6.908647862492713</v>
      </c>
      <c r="F19" s="932"/>
      <c r="G19" s="934">
        <v>4028</v>
      </c>
      <c r="H19" s="935">
        <v>11.760927326345296</v>
      </c>
      <c r="I19" s="934">
        <v>18</v>
      </c>
      <c r="J19" s="935">
        <v>0.44687189672293948</v>
      </c>
      <c r="K19" s="932"/>
      <c r="L19" s="934">
        <v>12034</v>
      </c>
      <c r="M19" s="935">
        <v>35.136792315104096</v>
      </c>
      <c r="N19" s="934">
        <v>36</v>
      </c>
      <c r="O19" s="935">
        <v>0.29915240152900119</v>
      </c>
      <c r="P19" s="932"/>
      <c r="Q19" s="934">
        <v>18187</v>
      </c>
      <c r="R19" s="935">
        <v>53.102280358550615</v>
      </c>
      <c r="S19" s="934">
        <v>27</v>
      </c>
      <c r="T19" s="935">
        <f t="shared" si="2"/>
        <v>0.14845768955847582</v>
      </c>
    </row>
    <row r="20" spans="1:20" s="331" customFormat="1" ht="18" customHeight="1" x14ac:dyDescent="0.2">
      <c r="A20" s="330"/>
      <c r="B20" s="933" t="s">
        <v>3</v>
      </c>
      <c r="C20" s="932"/>
      <c r="D20" s="934">
        <f t="shared" si="0"/>
        <v>83314</v>
      </c>
      <c r="E20" s="935">
        <f t="shared" si="1"/>
        <v>16.805953108578876</v>
      </c>
      <c r="F20" s="932"/>
      <c r="G20" s="934">
        <v>20440</v>
      </c>
      <c r="H20" s="935">
        <v>24.533691816501431</v>
      </c>
      <c r="I20" s="934">
        <v>1515</v>
      </c>
      <c r="J20" s="935">
        <v>7.4119373776908031</v>
      </c>
      <c r="K20" s="932"/>
      <c r="L20" s="934">
        <v>30439</v>
      </c>
      <c r="M20" s="935">
        <v>36.535276184074704</v>
      </c>
      <c r="N20" s="934">
        <v>3612</v>
      </c>
      <c r="O20" s="935">
        <v>11.86635566214396</v>
      </c>
      <c r="P20" s="932"/>
      <c r="Q20" s="934">
        <v>32435</v>
      </c>
      <c r="R20" s="935">
        <v>38.931031999423865</v>
      </c>
      <c r="S20" s="934">
        <v>5776</v>
      </c>
      <c r="T20" s="935">
        <f t="shared" si="2"/>
        <v>17.807923539386465</v>
      </c>
    </row>
    <row r="21" spans="1:20" s="331" customFormat="1" ht="18" customHeight="1" x14ac:dyDescent="0.2">
      <c r="A21" s="330"/>
      <c r="B21" s="933" t="s">
        <v>2</v>
      </c>
      <c r="C21" s="932"/>
      <c r="D21" s="934">
        <f t="shared" si="0"/>
        <v>6834</v>
      </c>
      <c r="E21" s="935">
        <f t="shared" si="1"/>
        <v>1.3785424243707904</v>
      </c>
      <c r="F21" s="932"/>
      <c r="G21" s="934">
        <v>994</v>
      </c>
      <c r="H21" s="935">
        <v>14.544922446590578</v>
      </c>
      <c r="I21" s="934">
        <v>92</v>
      </c>
      <c r="J21" s="935">
        <v>9.2555331991951704</v>
      </c>
      <c r="K21" s="932"/>
      <c r="L21" s="934">
        <v>2174</v>
      </c>
      <c r="M21" s="935">
        <v>31.811530582382208</v>
      </c>
      <c r="N21" s="934">
        <v>262</v>
      </c>
      <c r="O21" s="935">
        <v>12.051517939282428</v>
      </c>
      <c r="P21" s="932"/>
      <c r="Q21" s="934">
        <v>3666</v>
      </c>
      <c r="R21" s="935">
        <v>53.643546971027213</v>
      </c>
      <c r="S21" s="934">
        <v>664</v>
      </c>
      <c r="T21" s="935">
        <f t="shared" si="2"/>
        <v>18.112384069830878</v>
      </c>
    </row>
    <row r="22" spans="1:20" s="331" customFormat="1" ht="18" customHeight="1" x14ac:dyDescent="0.2">
      <c r="A22" s="330"/>
      <c r="B22" s="933" t="s">
        <v>35</v>
      </c>
      <c r="C22" s="932"/>
      <c r="D22" s="934">
        <f t="shared" si="0"/>
        <v>17408</v>
      </c>
      <c r="E22" s="935">
        <f t="shared" si="1"/>
        <v>3.5115110511335557</v>
      </c>
      <c r="F22" s="932"/>
      <c r="G22" s="934">
        <v>4722</v>
      </c>
      <c r="H22" s="935">
        <v>27.125459558823529</v>
      </c>
      <c r="I22" s="934">
        <v>13</v>
      </c>
      <c r="J22" s="935">
        <v>0.27530707327403642</v>
      </c>
      <c r="K22" s="932"/>
      <c r="L22" s="934">
        <v>6035</v>
      </c>
      <c r="M22" s="935">
        <v>34.66796875</v>
      </c>
      <c r="N22" s="934">
        <v>46</v>
      </c>
      <c r="O22" s="935">
        <v>0.76222038111019053</v>
      </c>
      <c r="P22" s="932"/>
      <c r="Q22" s="934">
        <v>6651</v>
      </c>
      <c r="R22" s="935">
        <v>38.206571691176471</v>
      </c>
      <c r="S22" s="934">
        <v>129</v>
      </c>
      <c r="T22" s="935">
        <f t="shared" si="2"/>
        <v>1.9395579612088407</v>
      </c>
    </row>
    <row r="23" spans="1:20" s="331" customFormat="1" ht="18" customHeight="1" x14ac:dyDescent="0.2">
      <c r="A23" s="330"/>
      <c r="B23" s="933" t="s">
        <v>42</v>
      </c>
      <c r="C23" s="932"/>
      <c r="D23" s="934">
        <f t="shared" si="0"/>
        <v>77164</v>
      </c>
      <c r="E23" s="935">
        <f t="shared" si="1"/>
        <v>15.565385957586725</v>
      </c>
      <c r="F23" s="932"/>
      <c r="G23" s="934">
        <v>16855</v>
      </c>
      <c r="H23" s="935">
        <v>21.843087450106268</v>
      </c>
      <c r="I23" s="934">
        <v>2072</v>
      </c>
      <c r="J23" s="935">
        <v>12.293088104420054</v>
      </c>
      <c r="K23" s="932"/>
      <c r="L23" s="934">
        <v>28886</v>
      </c>
      <c r="M23" s="935">
        <v>37.434554973821989</v>
      </c>
      <c r="N23" s="934">
        <v>6050</v>
      </c>
      <c r="O23" s="935">
        <v>20.944402132520946</v>
      </c>
      <c r="P23" s="932"/>
      <c r="Q23" s="934">
        <v>31423</v>
      </c>
      <c r="R23" s="935">
        <v>40.722357576071744</v>
      </c>
      <c r="S23" s="934">
        <v>12992</v>
      </c>
      <c r="T23" s="935">
        <f t="shared" si="2"/>
        <v>41.34551124972154</v>
      </c>
    </row>
    <row r="24" spans="1:20" s="331" customFormat="1" ht="18" customHeight="1" x14ac:dyDescent="0.2">
      <c r="A24" s="330">
        <v>47094</v>
      </c>
      <c r="B24" s="933" t="s">
        <v>43</v>
      </c>
      <c r="C24" s="932"/>
      <c r="D24" s="934">
        <f t="shared" si="0"/>
        <v>12070</v>
      </c>
      <c r="E24" s="935">
        <f t="shared" si="1"/>
        <v>2.434739107719555</v>
      </c>
      <c r="F24" s="932"/>
      <c r="G24" s="934">
        <v>2127</v>
      </c>
      <c r="H24" s="935">
        <v>17.622203811101905</v>
      </c>
      <c r="I24" s="934">
        <v>268</v>
      </c>
      <c r="J24" s="935">
        <v>12.599905970850964</v>
      </c>
      <c r="K24" s="932"/>
      <c r="L24" s="934">
        <v>4209</v>
      </c>
      <c r="M24" s="935">
        <v>34.871582435791218</v>
      </c>
      <c r="N24" s="934">
        <v>803</v>
      </c>
      <c r="O24" s="935">
        <v>19.078165835115229</v>
      </c>
      <c r="P24" s="932"/>
      <c r="Q24" s="934">
        <v>5734</v>
      </c>
      <c r="R24" s="935">
        <v>47.506213753106877</v>
      </c>
      <c r="S24" s="934">
        <v>1630</v>
      </c>
      <c r="T24" s="935">
        <f t="shared" si="2"/>
        <v>28.426927101499828</v>
      </c>
    </row>
    <row r="25" spans="1:20" s="331" customFormat="1" ht="18" customHeight="1" x14ac:dyDescent="0.2">
      <c r="B25" s="933" t="s">
        <v>44</v>
      </c>
      <c r="C25" s="932"/>
      <c r="D25" s="934">
        <f t="shared" si="0"/>
        <v>3406</v>
      </c>
      <c r="E25" s="935">
        <f t="shared" si="1"/>
        <v>0.6870523115901247</v>
      </c>
      <c r="F25" s="932"/>
      <c r="G25" s="934">
        <v>351</v>
      </c>
      <c r="H25" s="935">
        <v>10.305343511450381</v>
      </c>
      <c r="I25" s="934">
        <v>4</v>
      </c>
      <c r="J25" s="935">
        <v>1.1396011396011396</v>
      </c>
      <c r="K25" s="932"/>
      <c r="L25" s="934">
        <v>1101</v>
      </c>
      <c r="M25" s="935">
        <v>32.325308279506757</v>
      </c>
      <c r="N25" s="934">
        <v>6</v>
      </c>
      <c r="O25" s="935">
        <v>0.54495912806539504</v>
      </c>
      <c r="P25" s="932"/>
      <c r="Q25" s="934">
        <v>1954</v>
      </c>
      <c r="R25" s="935">
        <v>57.369348209042869</v>
      </c>
      <c r="S25" s="934">
        <v>10</v>
      </c>
      <c r="T25" s="935">
        <f t="shared" si="2"/>
        <v>0.51177072671443202</v>
      </c>
    </row>
    <row r="26" spans="1:20" s="331" customFormat="1" ht="18" customHeight="1" x14ac:dyDescent="0.2">
      <c r="B26" s="933" t="s">
        <v>45</v>
      </c>
      <c r="C26" s="932"/>
      <c r="D26" s="934">
        <f t="shared" si="0"/>
        <v>25597</v>
      </c>
      <c r="E26" s="935">
        <f t="shared" si="1"/>
        <v>5.1633816851944871</v>
      </c>
      <c r="F26" s="932"/>
      <c r="G26" s="934">
        <v>4285</v>
      </c>
      <c r="H26" s="935">
        <v>16.740242997226236</v>
      </c>
      <c r="I26" s="934">
        <v>564</v>
      </c>
      <c r="J26" s="935">
        <v>13.162193698949826</v>
      </c>
      <c r="K26" s="932"/>
      <c r="L26" s="934">
        <v>8355</v>
      </c>
      <c r="M26" s="935">
        <v>32.640543813728172</v>
      </c>
      <c r="N26" s="934">
        <v>1644</v>
      </c>
      <c r="O26" s="935">
        <v>19.676840215439857</v>
      </c>
      <c r="P26" s="932"/>
      <c r="Q26" s="934">
        <v>12957</v>
      </c>
      <c r="R26" s="935">
        <v>50.619213189045588</v>
      </c>
      <c r="S26" s="934">
        <v>4319</v>
      </c>
      <c r="T26" s="935">
        <f t="shared" si="2"/>
        <v>33.333333333333329</v>
      </c>
    </row>
    <row r="27" spans="1:20" s="331" customFormat="1" ht="18" customHeight="1" x14ac:dyDescent="0.2">
      <c r="B27" s="933" t="s">
        <v>46</v>
      </c>
      <c r="C27" s="932"/>
      <c r="D27" s="934">
        <f t="shared" si="0"/>
        <v>3719</v>
      </c>
      <c r="E27" s="935">
        <f t="shared" si="1"/>
        <v>0.75019011943736746</v>
      </c>
      <c r="F27" s="932"/>
      <c r="G27" s="934">
        <v>483</v>
      </c>
      <c r="H27" s="935">
        <v>12.98736219413821</v>
      </c>
      <c r="I27" s="934">
        <v>140</v>
      </c>
      <c r="J27" s="935">
        <v>28.985507246376812</v>
      </c>
      <c r="K27" s="932"/>
      <c r="L27" s="934">
        <v>1263</v>
      </c>
      <c r="M27" s="935">
        <v>33.960742134982524</v>
      </c>
      <c r="N27" s="934">
        <v>463</v>
      </c>
      <c r="O27" s="935">
        <v>36.658749010292951</v>
      </c>
      <c r="P27" s="932"/>
      <c r="Q27" s="934">
        <v>1973</v>
      </c>
      <c r="R27" s="935">
        <v>53.051895670879269</v>
      </c>
      <c r="S27" s="934">
        <v>1001</v>
      </c>
      <c r="T27" s="935">
        <f t="shared" si="2"/>
        <v>50.734921439432334</v>
      </c>
    </row>
    <row r="28" spans="1:20" s="331" customFormat="1" ht="18" customHeight="1" x14ac:dyDescent="0.2">
      <c r="B28" s="955" t="s">
        <v>1</v>
      </c>
      <c r="C28" s="932"/>
      <c r="D28" s="956">
        <f t="shared" si="0"/>
        <v>783</v>
      </c>
      <c r="E28" s="957">
        <f t="shared" si="1"/>
        <v>0.15794537873607389</v>
      </c>
      <c r="F28" s="932"/>
      <c r="G28" s="956">
        <v>190</v>
      </c>
      <c r="H28" s="957">
        <v>24.265644955300129</v>
      </c>
      <c r="I28" s="956">
        <v>9</v>
      </c>
      <c r="J28" s="957">
        <v>4.7368421052631584</v>
      </c>
      <c r="K28" s="932"/>
      <c r="L28" s="956">
        <v>272</v>
      </c>
      <c r="M28" s="957">
        <v>34.738186462324393</v>
      </c>
      <c r="N28" s="956">
        <v>25</v>
      </c>
      <c r="O28" s="957">
        <v>9.1911764705882355</v>
      </c>
      <c r="P28" s="932"/>
      <c r="Q28" s="956">
        <v>321</v>
      </c>
      <c r="R28" s="957">
        <v>40.996168582375482</v>
      </c>
      <c r="S28" s="956">
        <v>62</v>
      </c>
      <c r="T28" s="957">
        <f t="shared" si="2"/>
        <v>19.314641744548286</v>
      </c>
    </row>
    <row r="29" spans="1:20" s="319" customFormat="1" ht="18" customHeight="1" x14ac:dyDescent="0.2">
      <c r="B29" s="1290" t="s">
        <v>0</v>
      </c>
      <c r="C29" s="1283"/>
      <c r="D29" s="1291">
        <f>SUM(D11:D28)</f>
        <v>495741</v>
      </c>
      <c r="E29" s="1292">
        <f t="shared" si="1"/>
        <v>100</v>
      </c>
      <c r="F29" s="1283"/>
      <c r="G29" s="1291">
        <f>SUM(G11:G28)</f>
        <v>95632</v>
      </c>
      <c r="H29" s="1292">
        <f t="shared" ref="H29" si="3">G29/$D29*100</f>
        <v>19.290718338809985</v>
      </c>
      <c r="I29" s="1291">
        <f>SUM(I11:I28)</f>
        <v>6220</v>
      </c>
      <c r="J29" s="1292">
        <f t="shared" ref="J29" si="4">I29/G29*100</f>
        <v>6.5040990463443196</v>
      </c>
      <c r="K29" s="1283"/>
      <c r="L29" s="1291">
        <f>SUM(L11:L28)</f>
        <v>183790</v>
      </c>
      <c r="M29" s="1292">
        <f t="shared" ref="M29" si="5">L29/$D29*100</f>
        <v>37.073794582251615</v>
      </c>
      <c r="N29" s="1291">
        <f>SUM(N11:N28)</f>
        <v>17604</v>
      </c>
      <c r="O29" s="1292">
        <f t="shared" ref="O29" si="6">N29/L29*100</f>
        <v>9.5783230861309097</v>
      </c>
      <c r="P29" s="1283"/>
      <c r="Q29" s="1291">
        <f>SUM(Q11:Q28)</f>
        <v>216319</v>
      </c>
      <c r="R29" s="1292">
        <f t="shared" ref="R29" si="7">Q29/$D29*100</f>
        <v>43.635487078938397</v>
      </c>
      <c r="S29" s="1291">
        <f>SUM(S11:S28)</f>
        <v>42885</v>
      </c>
      <c r="T29" s="1292">
        <f t="shared" si="2"/>
        <v>19.824888243751126</v>
      </c>
    </row>
    <row r="30" spans="1:20" s="328" customFormat="1" ht="6.75" customHeight="1" x14ac:dyDescent="0.2">
      <c r="B30" s="1608"/>
      <c r="C30" s="1608"/>
      <c r="D30" s="1608"/>
      <c r="E30" s="1608"/>
      <c r="F30" s="781"/>
    </row>
    <row r="31" spans="1:20" x14ac:dyDescent="0.25">
      <c r="B31" s="1609"/>
      <c r="C31" s="1609"/>
      <c r="D31" s="1609"/>
      <c r="E31" s="1609"/>
      <c r="F31" s="1609"/>
      <c r="G31" s="1609"/>
      <c r="H31" s="1609"/>
      <c r="I31" s="1609"/>
      <c r="J31" s="1609"/>
      <c r="K31" s="1609"/>
      <c r="L31" s="1609"/>
      <c r="M31" s="1609"/>
      <c r="N31" s="1609"/>
      <c r="O31" s="1609"/>
      <c r="P31" s="1609"/>
      <c r="Q31" s="1609"/>
      <c r="R31" s="1609"/>
    </row>
    <row r="32" spans="1:20" x14ac:dyDescent="0.25">
      <c r="G32" s="937"/>
      <c r="L32" s="937"/>
    </row>
    <row r="33" spans="2:12" x14ac:dyDescent="0.25">
      <c r="B33" s="937"/>
      <c r="L33" s="937"/>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80</v>
      </c>
    </row>
    <row r="2" spans="1:22" s="343" customFormat="1" ht="49.5" customHeight="1" x14ac:dyDescent="0.25">
      <c r="B2" s="1379"/>
      <c r="C2" s="1379"/>
      <c r="D2" s="1379"/>
      <c r="E2" s="1379"/>
      <c r="F2" s="344"/>
      <c r="G2" s="1595"/>
      <c r="H2" s="1595"/>
      <c r="I2" s="1595"/>
      <c r="J2" s="1595"/>
      <c r="K2" s="1595"/>
      <c r="L2" s="1595"/>
      <c r="M2" s="1595"/>
      <c r="N2" s="1595"/>
      <c r="O2" s="1595"/>
      <c r="P2" s="1595"/>
      <c r="Q2" s="1595"/>
      <c r="R2" s="1595"/>
      <c r="T2" s="344"/>
    </row>
    <row r="3" spans="1:22" s="343" customFormat="1" ht="3" customHeight="1" x14ac:dyDescent="0.25">
      <c r="B3" s="344"/>
      <c r="C3" s="344"/>
      <c r="D3" s="344"/>
      <c r="E3" s="344"/>
      <c r="F3" s="344"/>
      <c r="L3" s="344"/>
      <c r="Q3" s="344"/>
      <c r="T3" s="344"/>
    </row>
    <row r="4" spans="1:22" s="345" customFormat="1" ht="15" customHeight="1" x14ac:dyDescent="0.2">
      <c r="B4" s="1417" t="s">
        <v>436</v>
      </c>
      <c r="C4" s="1417"/>
      <c r="D4" s="1417"/>
      <c r="E4" s="1417"/>
      <c r="F4" s="1417"/>
      <c r="G4" s="1417"/>
      <c r="H4" s="1417"/>
      <c r="I4" s="1417"/>
      <c r="J4" s="1417"/>
      <c r="K4" s="1417"/>
      <c r="L4" s="1417"/>
      <c r="M4" s="1417"/>
      <c r="N4" s="1417"/>
      <c r="O4" s="1417"/>
      <c r="P4" s="1417"/>
      <c r="Q4" s="1417"/>
      <c r="R4" s="1417"/>
      <c r="S4" s="1417"/>
      <c r="T4" s="1417"/>
      <c r="U4" s="926"/>
    </row>
    <row r="5" spans="1:22" s="345" customFormat="1" ht="1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927"/>
      <c r="V5" s="877"/>
    </row>
    <row r="6" spans="1:22" s="345" customFormat="1" ht="4.5" customHeight="1" x14ac:dyDescent="0.2"/>
    <row r="7" spans="1:22" s="322" customFormat="1" ht="15" customHeight="1" x14ac:dyDescent="0.2">
      <c r="A7" s="316"/>
      <c r="B7" s="1596" t="s">
        <v>12</v>
      </c>
      <c r="C7" s="922"/>
      <c r="D7" s="1610" t="s">
        <v>74</v>
      </c>
      <c r="E7" s="1601"/>
      <c r="F7" s="922"/>
      <c r="G7" s="1612" t="s">
        <v>31</v>
      </c>
      <c r="H7" s="1613"/>
      <c r="I7" s="1613"/>
      <c r="J7" s="1614"/>
      <c r="K7" s="923"/>
      <c r="L7" s="1612" t="s">
        <v>49</v>
      </c>
      <c r="M7" s="1613"/>
      <c r="N7" s="1613"/>
      <c r="O7" s="1614"/>
      <c r="P7" s="923"/>
      <c r="Q7" s="1612" t="s">
        <v>50</v>
      </c>
      <c r="R7" s="1613"/>
      <c r="S7" s="1613"/>
      <c r="T7" s="1614"/>
    </row>
    <row r="8" spans="1:22" s="322" customFormat="1" ht="35.25" customHeight="1" x14ac:dyDescent="0.2">
      <c r="A8" s="316"/>
      <c r="B8" s="1597"/>
      <c r="C8" s="922"/>
      <c r="D8" s="1611"/>
      <c r="E8" s="1604"/>
      <c r="F8" s="922"/>
      <c r="G8" s="1615" t="s">
        <v>69</v>
      </c>
      <c r="H8" s="1616"/>
      <c r="I8" s="1606" t="s">
        <v>129</v>
      </c>
      <c r="J8" s="1607"/>
      <c r="K8" s="959"/>
      <c r="L8" s="1617" t="s">
        <v>69</v>
      </c>
      <c r="M8" s="1618"/>
      <c r="N8" s="1606" t="s">
        <v>129</v>
      </c>
      <c r="O8" s="1607"/>
      <c r="P8" s="959"/>
      <c r="Q8" s="1617" t="s">
        <v>69</v>
      </c>
      <c r="R8" s="1618"/>
      <c r="S8" s="1606" t="s">
        <v>129</v>
      </c>
      <c r="T8" s="1607"/>
    </row>
    <row r="9" spans="1:22" s="322" customFormat="1" ht="29.25" customHeight="1" x14ac:dyDescent="0.2">
      <c r="A9" s="316"/>
      <c r="B9" s="159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155062</v>
      </c>
      <c r="E11" s="930">
        <f>D11/D$29*100</f>
        <v>45.032962564981268</v>
      </c>
      <c r="F11" s="932"/>
      <c r="G11" s="929">
        <v>30297</v>
      </c>
      <c r="H11" s="930">
        <v>19.53863615843985</v>
      </c>
      <c r="I11" s="929">
        <v>7878</v>
      </c>
      <c r="J11" s="930">
        <v>26.002574512327953</v>
      </c>
      <c r="K11" s="932"/>
      <c r="L11" s="929">
        <v>68742</v>
      </c>
      <c r="M11" s="930">
        <v>44.331944641498239</v>
      </c>
      <c r="N11" s="929">
        <v>17450</v>
      </c>
      <c r="O11" s="930">
        <v>25.384772046201743</v>
      </c>
      <c r="P11" s="932"/>
      <c r="Q11" s="929">
        <v>56023</v>
      </c>
      <c r="R11" s="930">
        <v>36.129419200061911</v>
      </c>
      <c r="S11" s="929">
        <v>15098</v>
      </c>
      <c r="T11" s="930">
        <f>IFERROR(S11/Q11*100,"-")</f>
        <v>26.94964568123806</v>
      </c>
    </row>
    <row r="12" spans="1:22" s="331" customFormat="1" ht="18" customHeight="1" x14ac:dyDescent="0.2">
      <c r="A12" s="330"/>
      <c r="B12" s="933" t="s">
        <v>7</v>
      </c>
      <c r="C12" s="932"/>
      <c r="D12" s="934">
        <f t="shared" ref="D12:D28" si="0">G12+L12+Q12</f>
        <v>5437</v>
      </c>
      <c r="E12" s="935">
        <f t="shared" ref="E12:E29" si="1">D12/D$29*100</f>
        <v>1.5790085092788892</v>
      </c>
      <c r="F12" s="932"/>
      <c r="G12" s="934">
        <v>669</v>
      </c>
      <c r="H12" s="935">
        <v>12.304579731469561</v>
      </c>
      <c r="I12" s="934">
        <v>323</v>
      </c>
      <c r="J12" s="935">
        <v>48.281016442451417</v>
      </c>
      <c r="K12" s="932"/>
      <c r="L12" s="934">
        <v>1613</v>
      </c>
      <c r="M12" s="935">
        <v>29.667095824903438</v>
      </c>
      <c r="N12" s="934">
        <v>703</v>
      </c>
      <c r="O12" s="935">
        <v>43.583384996900186</v>
      </c>
      <c r="P12" s="932"/>
      <c r="Q12" s="934">
        <v>3155</v>
      </c>
      <c r="R12" s="935">
        <v>58.028324443627</v>
      </c>
      <c r="S12" s="934">
        <v>1417</v>
      </c>
      <c r="T12" s="935">
        <f t="shared" ref="T12:T28" si="2">IFERROR(S12/Q12*100,"-")</f>
        <v>44.912836767036453</v>
      </c>
    </row>
    <row r="13" spans="1:22" s="331" customFormat="1" ht="18" customHeight="1" x14ac:dyDescent="0.2">
      <c r="A13" s="330"/>
      <c r="B13" s="933" t="s">
        <v>37</v>
      </c>
      <c r="C13" s="932"/>
      <c r="D13" s="934">
        <f t="shared" si="0"/>
        <v>7203</v>
      </c>
      <c r="E13" s="935">
        <f t="shared" si="1"/>
        <v>2.0918885952429358</v>
      </c>
      <c r="F13" s="932"/>
      <c r="G13" s="934">
        <v>897</v>
      </c>
      <c r="H13" s="935">
        <v>12.453144523115368</v>
      </c>
      <c r="I13" s="934">
        <v>685</v>
      </c>
      <c r="J13" s="935">
        <v>76.365663322185057</v>
      </c>
      <c r="K13" s="932"/>
      <c r="L13" s="934">
        <v>1869</v>
      </c>
      <c r="M13" s="935">
        <v>25.947521865889211</v>
      </c>
      <c r="N13" s="934">
        <v>1125</v>
      </c>
      <c r="O13" s="935">
        <v>60.192616372391647</v>
      </c>
      <c r="P13" s="932"/>
      <c r="Q13" s="934">
        <v>4437</v>
      </c>
      <c r="R13" s="935">
        <v>61.599333610995423</v>
      </c>
      <c r="S13" s="934">
        <v>2451</v>
      </c>
      <c r="T13" s="935">
        <f t="shared" si="2"/>
        <v>55.240027045300877</v>
      </c>
    </row>
    <row r="14" spans="1:22" s="331" customFormat="1" ht="18" customHeight="1" x14ac:dyDescent="0.2">
      <c r="A14" s="330"/>
      <c r="B14" s="933" t="s">
        <v>38</v>
      </c>
      <c r="C14" s="932"/>
      <c r="D14" s="934">
        <f t="shared" si="0"/>
        <v>2180</v>
      </c>
      <c r="E14" s="935">
        <f t="shared" si="1"/>
        <v>0.63311358290012487</v>
      </c>
      <c r="F14" s="932"/>
      <c r="G14" s="934">
        <v>553</v>
      </c>
      <c r="H14" s="935">
        <v>25.36697247706422</v>
      </c>
      <c r="I14" s="934">
        <v>40</v>
      </c>
      <c r="J14" s="935">
        <v>7.2332730560578664</v>
      </c>
      <c r="K14" s="932"/>
      <c r="L14" s="934">
        <v>835</v>
      </c>
      <c r="M14" s="935">
        <v>38.302752293577981</v>
      </c>
      <c r="N14" s="934">
        <v>58</v>
      </c>
      <c r="O14" s="935">
        <v>6.9461077844311383</v>
      </c>
      <c r="P14" s="932"/>
      <c r="Q14" s="934">
        <v>792</v>
      </c>
      <c r="R14" s="935">
        <v>36.330275229357802</v>
      </c>
      <c r="S14" s="934">
        <v>65</v>
      </c>
      <c r="T14" s="935">
        <f t="shared" si="2"/>
        <v>8.2070707070707076</v>
      </c>
    </row>
    <row r="15" spans="1:22" s="331" customFormat="1" ht="18" customHeight="1" x14ac:dyDescent="0.2">
      <c r="A15" s="330"/>
      <c r="B15" s="933" t="s">
        <v>6</v>
      </c>
      <c r="C15" s="932"/>
      <c r="D15" s="934">
        <f t="shared" si="0"/>
        <v>1814</v>
      </c>
      <c r="E15" s="935">
        <f t="shared" si="1"/>
        <v>0.52682020155083786</v>
      </c>
      <c r="F15" s="932"/>
      <c r="G15" s="934">
        <v>539</v>
      </c>
      <c r="H15" s="935">
        <v>29.713340683572216</v>
      </c>
      <c r="I15" s="934">
        <v>56</v>
      </c>
      <c r="J15" s="935">
        <v>10.38961038961039</v>
      </c>
      <c r="K15" s="932"/>
      <c r="L15" s="934">
        <v>563</v>
      </c>
      <c r="M15" s="935">
        <v>31.036383682469683</v>
      </c>
      <c r="N15" s="934">
        <v>55</v>
      </c>
      <c r="O15" s="935">
        <v>9.769094138543517</v>
      </c>
      <c r="P15" s="932"/>
      <c r="Q15" s="934">
        <v>712</v>
      </c>
      <c r="R15" s="935">
        <v>39.250275633958104</v>
      </c>
      <c r="S15" s="934">
        <v>81</v>
      </c>
      <c r="T15" s="935">
        <f t="shared" si="2"/>
        <v>11.376404494382022</v>
      </c>
    </row>
    <row r="16" spans="1:22" s="331" customFormat="1" ht="18" customHeight="1" x14ac:dyDescent="0.2">
      <c r="A16" s="330"/>
      <c r="B16" s="933" t="s">
        <v>5</v>
      </c>
      <c r="C16" s="932"/>
      <c r="D16" s="934">
        <f t="shared" si="0"/>
        <v>1462</v>
      </c>
      <c r="E16" s="935">
        <f t="shared" si="1"/>
        <v>0.42459268724769844</v>
      </c>
      <c r="F16" s="932"/>
      <c r="G16" s="934">
        <v>437</v>
      </c>
      <c r="H16" s="935">
        <v>29.890560875512996</v>
      </c>
      <c r="I16" s="934">
        <v>140</v>
      </c>
      <c r="J16" s="935">
        <v>32.036613272311214</v>
      </c>
      <c r="K16" s="932"/>
      <c r="L16" s="934">
        <v>583</v>
      </c>
      <c r="M16" s="935">
        <v>39.876880984952116</v>
      </c>
      <c r="N16" s="934">
        <v>201</v>
      </c>
      <c r="O16" s="935">
        <v>34.476843910806174</v>
      </c>
      <c r="P16" s="932"/>
      <c r="Q16" s="934">
        <v>442</v>
      </c>
      <c r="R16" s="935">
        <v>30.232558139534881</v>
      </c>
      <c r="S16" s="934">
        <v>172</v>
      </c>
      <c r="T16" s="935">
        <f t="shared" si="2"/>
        <v>38.914027149321271</v>
      </c>
    </row>
    <row r="17" spans="1:20" s="331" customFormat="1" ht="18" customHeight="1" x14ac:dyDescent="0.2">
      <c r="A17" s="330"/>
      <c r="B17" s="933" t="s">
        <v>4</v>
      </c>
      <c r="C17" s="932"/>
      <c r="D17" s="934">
        <f t="shared" si="0"/>
        <v>20673</v>
      </c>
      <c r="E17" s="935">
        <f t="shared" si="1"/>
        <v>6.003833531786368</v>
      </c>
      <c r="F17" s="932"/>
      <c r="G17" s="934">
        <v>3375</v>
      </c>
      <c r="H17" s="935">
        <v>16.325642141924249</v>
      </c>
      <c r="I17" s="934">
        <v>1862</v>
      </c>
      <c r="J17" s="935">
        <v>55.170370370370371</v>
      </c>
      <c r="K17" s="932"/>
      <c r="L17" s="934">
        <v>6716</v>
      </c>
      <c r="M17" s="935">
        <v>32.486818555603932</v>
      </c>
      <c r="N17" s="934">
        <v>2847</v>
      </c>
      <c r="O17" s="935">
        <v>42.391304347826086</v>
      </c>
      <c r="P17" s="932"/>
      <c r="Q17" s="934">
        <v>10582</v>
      </c>
      <c r="R17" s="935">
        <v>51.187539302471819</v>
      </c>
      <c r="S17" s="934">
        <v>4452</v>
      </c>
      <c r="T17" s="935">
        <f t="shared" si="2"/>
        <v>42.071442071442071</v>
      </c>
    </row>
    <row r="18" spans="1:20" s="331" customFormat="1" ht="18" customHeight="1" x14ac:dyDescent="0.2">
      <c r="A18" s="330"/>
      <c r="B18" s="933" t="s">
        <v>40</v>
      </c>
      <c r="C18" s="932"/>
      <c r="D18" s="934">
        <f t="shared" si="0"/>
        <v>15545</v>
      </c>
      <c r="E18" s="935">
        <f t="shared" si="1"/>
        <v>4.5145645165974502</v>
      </c>
      <c r="F18" s="932"/>
      <c r="G18" s="934">
        <v>2797</v>
      </c>
      <c r="H18" s="935">
        <v>17.992923769700869</v>
      </c>
      <c r="I18" s="934">
        <v>618</v>
      </c>
      <c r="J18" s="935">
        <v>22.095101894887378</v>
      </c>
      <c r="K18" s="932"/>
      <c r="L18" s="934">
        <v>4562</v>
      </c>
      <c r="M18" s="935">
        <v>29.347056931489224</v>
      </c>
      <c r="N18" s="934">
        <v>1340</v>
      </c>
      <c r="O18" s="935">
        <v>29.373081981587024</v>
      </c>
      <c r="P18" s="932"/>
      <c r="Q18" s="934">
        <v>8186</v>
      </c>
      <c r="R18" s="935">
        <v>52.6600192988099</v>
      </c>
      <c r="S18" s="934">
        <v>2986</v>
      </c>
      <c r="T18" s="935">
        <f t="shared" si="2"/>
        <v>36.476911800635229</v>
      </c>
    </row>
    <row r="19" spans="1:20" s="331" customFormat="1" ht="18" customHeight="1" x14ac:dyDescent="0.2">
      <c r="A19" s="330"/>
      <c r="B19" s="933" t="s">
        <v>41</v>
      </c>
      <c r="C19" s="932"/>
      <c r="D19" s="934">
        <f t="shared" si="0"/>
        <v>33780</v>
      </c>
      <c r="E19" s="935">
        <f t="shared" si="1"/>
        <v>9.8103563442046884</v>
      </c>
      <c r="F19" s="932"/>
      <c r="G19" s="934">
        <v>5820</v>
      </c>
      <c r="H19" s="935">
        <v>17.229129662522201</v>
      </c>
      <c r="I19" s="934">
        <v>997</v>
      </c>
      <c r="J19" s="935">
        <v>17.130584192439862</v>
      </c>
      <c r="K19" s="932"/>
      <c r="L19" s="934">
        <v>13148</v>
      </c>
      <c r="M19" s="935">
        <v>38.922439313203078</v>
      </c>
      <c r="N19" s="934">
        <v>3645</v>
      </c>
      <c r="O19" s="935">
        <v>27.722847581381199</v>
      </c>
      <c r="P19" s="932"/>
      <c r="Q19" s="934">
        <v>14812</v>
      </c>
      <c r="R19" s="935">
        <v>43.848431024274717</v>
      </c>
      <c r="S19" s="934">
        <v>8019</v>
      </c>
      <c r="T19" s="935">
        <f t="shared" si="2"/>
        <v>54.138536321901164</v>
      </c>
    </row>
    <row r="20" spans="1:20" s="331" customFormat="1" ht="18" customHeight="1" x14ac:dyDescent="0.2">
      <c r="A20" s="330"/>
      <c r="B20" s="933" t="s">
        <v>3</v>
      </c>
      <c r="C20" s="932"/>
      <c r="D20" s="934">
        <f t="shared" si="0"/>
        <v>5864</v>
      </c>
      <c r="E20" s="935">
        <f t="shared" si="1"/>
        <v>1.7030174541863909</v>
      </c>
      <c r="F20" s="932"/>
      <c r="G20" s="934">
        <v>1014</v>
      </c>
      <c r="H20" s="935">
        <v>17.291950886766713</v>
      </c>
      <c r="I20" s="934">
        <v>260</v>
      </c>
      <c r="J20" s="935">
        <v>25.641025641025639</v>
      </c>
      <c r="K20" s="932"/>
      <c r="L20" s="934">
        <v>2000</v>
      </c>
      <c r="M20" s="935">
        <v>34.106412005457024</v>
      </c>
      <c r="N20" s="934">
        <v>442</v>
      </c>
      <c r="O20" s="935">
        <v>22.1</v>
      </c>
      <c r="P20" s="932"/>
      <c r="Q20" s="934">
        <v>2850</v>
      </c>
      <c r="R20" s="935">
        <v>48.601637107776263</v>
      </c>
      <c r="S20" s="934">
        <v>610</v>
      </c>
      <c r="T20" s="935">
        <f t="shared" si="2"/>
        <v>21.403508771929825</v>
      </c>
    </row>
    <row r="21" spans="1:20" s="331" customFormat="1" ht="18" customHeight="1" x14ac:dyDescent="0.2">
      <c r="A21" s="330"/>
      <c r="B21" s="933" t="s">
        <v>2</v>
      </c>
      <c r="C21" s="932"/>
      <c r="D21" s="934">
        <f t="shared" si="0"/>
        <v>938</v>
      </c>
      <c r="E21" s="935">
        <f t="shared" si="1"/>
        <v>0.27241309209188858</v>
      </c>
      <c r="F21" s="932"/>
      <c r="G21" s="934">
        <v>197</v>
      </c>
      <c r="H21" s="935">
        <v>21.002132196162044</v>
      </c>
      <c r="I21" s="934">
        <v>125</v>
      </c>
      <c r="J21" s="935">
        <v>63.451776649746193</v>
      </c>
      <c r="K21" s="932"/>
      <c r="L21" s="934">
        <v>295</v>
      </c>
      <c r="M21" s="935">
        <v>31.449893390191896</v>
      </c>
      <c r="N21" s="934">
        <v>165</v>
      </c>
      <c r="O21" s="935">
        <v>55.932203389830505</v>
      </c>
      <c r="P21" s="932"/>
      <c r="Q21" s="934">
        <v>446</v>
      </c>
      <c r="R21" s="935">
        <v>47.547974413646052</v>
      </c>
      <c r="S21" s="934">
        <v>259</v>
      </c>
      <c r="T21" s="935">
        <f t="shared" si="2"/>
        <v>58.071748878923771</v>
      </c>
    </row>
    <row r="22" spans="1:20" s="331" customFormat="1" ht="18" customHeight="1" x14ac:dyDescent="0.2">
      <c r="A22" s="330"/>
      <c r="B22" s="933" t="s">
        <v>35</v>
      </c>
      <c r="C22" s="932"/>
      <c r="D22" s="934">
        <f t="shared" si="0"/>
        <v>24793</v>
      </c>
      <c r="E22" s="935">
        <f t="shared" si="1"/>
        <v>7.2003601196526583</v>
      </c>
      <c r="F22" s="932"/>
      <c r="G22" s="934">
        <v>8810</v>
      </c>
      <c r="H22" s="935">
        <v>35.534223369499458</v>
      </c>
      <c r="I22" s="934">
        <v>5481</v>
      </c>
      <c r="J22" s="935">
        <v>62.213393870601585</v>
      </c>
      <c r="K22" s="932"/>
      <c r="L22" s="934">
        <v>8627</v>
      </c>
      <c r="M22" s="935">
        <v>34.796111805751622</v>
      </c>
      <c r="N22" s="934">
        <v>5068</v>
      </c>
      <c r="O22" s="935">
        <v>58.745798075808509</v>
      </c>
      <c r="P22" s="932"/>
      <c r="Q22" s="934">
        <v>7356</v>
      </c>
      <c r="R22" s="935">
        <v>29.669664824748921</v>
      </c>
      <c r="S22" s="934">
        <v>4058</v>
      </c>
      <c r="T22" s="935">
        <f t="shared" si="2"/>
        <v>55.165851005981516</v>
      </c>
    </row>
    <row r="23" spans="1:20" s="331" customFormat="1" ht="18" customHeight="1" x14ac:dyDescent="0.2">
      <c r="A23" s="330"/>
      <c r="B23" s="933" t="s">
        <v>42</v>
      </c>
      <c r="C23" s="932"/>
      <c r="D23" s="934">
        <f t="shared" si="0"/>
        <v>53704</v>
      </c>
      <c r="E23" s="935">
        <f t="shared" si="1"/>
        <v>15.59666598902216</v>
      </c>
      <c r="F23" s="932"/>
      <c r="G23" s="934">
        <v>14623</v>
      </c>
      <c r="H23" s="935">
        <v>27.228884254431701</v>
      </c>
      <c r="I23" s="934">
        <v>2802</v>
      </c>
      <c r="J23" s="935">
        <v>19.161594747999729</v>
      </c>
      <c r="K23" s="932"/>
      <c r="L23" s="934">
        <v>21193</v>
      </c>
      <c r="M23" s="935">
        <v>39.46260986146283</v>
      </c>
      <c r="N23" s="934">
        <v>3998</v>
      </c>
      <c r="O23" s="935">
        <v>18.864719482848109</v>
      </c>
      <c r="P23" s="932"/>
      <c r="Q23" s="934">
        <v>17888</v>
      </c>
      <c r="R23" s="935">
        <v>33.308505884105465</v>
      </c>
      <c r="S23" s="934">
        <v>4176</v>
      </c>
      <c r="T23" s="935">
        <f t="shared" si="2"/>
        <v>23.34525939177102</v>
      </c>
    </row>
    <row r="24" spans="1:20" s="331" customFormat="1" ht="18" customHeight="1" x14ac:dyDescent="0.2">
      <c r="A24" s="330">
        <v>47094</v>
      </c>
      <c r="B24" s="933" t="s">
        <v>43</v>
      </c>
      <c r="C24" s="932"/>
      <c r="D24" s="934">
        <f t="shared" si="0"/>
        <v>3804</v>
      </c>
      <c r="E24" s="935">
        <f t="shared" si="1"/>
        <v>1.1047541602532454</v>
      </c>
      <c r="F24" s="932"/>
      <c r="G24" s="934">
        <v>524</v>
      </c>
      <c r="H24" s="935">
        <v>13.774973711882229</v>
      </c>
      <c r="I24" s="934">
        <v>238</v>
      </c>
      <c r="J24" s="935">
        <v>45.419847328244273</v>
      </c>
      <c r="K24" s="932"/>
      <c r="L24" s="934">
        <v>1218</v>
      </c>
      <c r="M24" s="935">
        <v>32.018927444794954</v>
      </c>
      <c r="N24" s="934">
        <v>419</v>
      </c>
      <c r="O24" s="935">
        <v>34.400656814449917</v>
      </c>
      <c r="P24" s="932"/>
      <c r="Q24" s="934">
        <v>2062</v>
      </c>
      <c r="R24" s="935">
        <v>54.206098843322813</v>
      </c>
      <c r="S24" s="934">
        <v>677</v>
      </c>
      <c r="T24" s="935">
        <f t="shared" si="2"/>
        <v>32.832201745877789</v>
      </c>
    </row>
    <row r="25" spans="1:20" s="331" customFormat="1" ht="18" customHeight="1" x14ac:dyDescent="0.2">
      <c r="B25" s="933" t="s">
        <v>44</v>
      </c>
      <c r="C25" s="932"/>
      <c r="D25" s="934">
        <f t="shared" si="0"/>
        <v>1106</v>
      </c>
      <c r="E25" s="935">
        <f t="shared" si="1"/>
        <v>0.32120349664565967</v>
      </c>
      <c r="F25" s="932"/>
      <c r="G25" s="934">
        <v>166</v>
      </c>
      <c r="H25" s="935">
        <v>15.009041591320072</v>
      </c>
      <c r="I25" s="934">
        <v>2</v>
      </c>
      <c r="J25" s="935">
        <v>1.2048192771084338</v>
      </c>
      <c r="K25" s="932"/>
      <c r="L25" s="934">
        <v>299</v>
      </c>
      <c r="M25" s="935">
        <v>27.034358047016276</v>
      </c>
      <c r="N25" s="934">
        <v>3</v>
      </c>
      <c r="O25" s="935">
        <v>1.0033444816053512</v>
      </c>
      <c r="P25" s="932"/>
      <c r="Q25" s="934">
        <v>641</v>
      </c>
      <c r="R25" s="935">
        <v>57.956600361663661</v>
      </c>
      <c r="S25" s="934">
        <v>4</v>
      </c>
      <c r="T25" s="935">
        <f t="shared" si="2"/>
        <v>0.62402496099843996</v>
      </c>
    </row>
    <row r="26" spans="1:20" s="331" customFormat="1" ht="18" customHeight="1" x14ac:dyDescent="0.2">
      <c r="B26" s="933" t="s">
        <v>45</v>
      </c>
      <c r="C26" s="932"/>
      <c r="D26" s="934">
        <f t="shared" si="0"/>
        <v>6015</v>
      </c>
      <c r="E26" s="935">
        <f t="shared" si="1"/>
        <v>1.7468707344698398</v>
      </c>
      <c r="F26" s="932"/>
      <c r="G26" s="934">
        <v>1351</v>
      </c>
      <c r="H26" s="935">
        <v>22.460515378221114</v>
      </c>
      <c r="I26" s="934">
        <v>152</v>
      </c>
      <c r="J26" s="935">
        <v>11.250925240562546</v>
      </c>
      <c r="K26" s="932"/>
      <c r="L26" s="934">
        <v>1894</v>
      </c>
      <c r="M26" s="935">
        <v>31.487946799667498</v>
      </c>
      <c r="N26" s="934">
        <v>321</v>
      </c>
      <c r="O26" s="935">
        <v>16.948257655755018</v>
      </c>
      <c r="P26" s="932"/>
      <c r="Q26" s="934">
        <v>2770</v>
      </c>
      <c r="R26" s="935">
        <v>46.051537822111385</v>
      </c>
      <c r="S26" s="934">
        <v>820</v>
      </c>
      <c r="T26" s="935">
        <f t="shared" si="2"/>
        <v>29.602888086642597</v>
      </c>
    </row>
    <row r="27" spans="1:20" s="331" customFormat="1" ht="18" customHeight="1" x14ac:dyDescent="0.2">
      <c r="B27" s="933" t="s">
        <v>46</v>
      </c>
      <c r="C27" s="932"/>
      <c r="D27" s="934">
        <f t="shared" si="0"/>
        <v>3682</v>
      </c>
      <c r="E27" s="935">
        <f t="shared" si="1"/>
        <v>1.0693230331368164</v>
      </c>
      <c r="F27" s="932"/>
      <c r="G27" s="934">
        <v>681</v>
      </c>
      <c r="H27" s="935">
        <v>18.495382944052146</v>
      </c>
      <c r="I27" s="934">
        <v>133</v>
      </c>
      <c r="J27" s="935">
        <v>19.530102790014684</v>
      </c>
      <c r="K27" s="932"/>
      <c r="L27" s="934">
        <v>1385</v>
      </c>
      <c r="M27" s="935">
        <v>37.615426398696364</v>
      </c>
      <c r="N27" s="934">
        <v>304</v>
      </c>
      <c r="O27" s="935">
        <v>21.949458483754512</v>
      </c>
      <c r="P27" s="932"/>
      <c r="Q27" s="934">
        <v>1616</v>
      </c>
      <c r="R27" s="935">
        <v>43.88919065725149</v>
      </c>
      <c r="S27" s="934">
        <v>639</v>
      </c>
      <c r="T27" s="935">
        <f t="shared" si="2"/>
        <v>39.542079207920793</v>
      </c>
    </row>
    <row r="28" spans="1:20" s="331" customFormat="1" ht="18" customHeight="1" x14ac:dyDescent="0.2">
      <c r="B28" s="955" t="s">
        <v>1</v>
      </c>
      <c r="C28" s="932"/>
      <c r="D28" s="956">
        <f t="shared" si="0"/>
        <v>1268</v>
      </c>
      <c r="E28" s="957">
        <f t="shared" si="1"/>
        <v>0.36825138675108182</v>
      </c>
      <c r="F28" s="932"/>
      <c r="G28" s="956">
        <v>362</v>
      </c>
      <c r="H28" s="957">
        <v>28.548895899053626</v>
      </c>
      <c r="I28" s="956">
        <v>154</v>
      </c>
      <c r="J28" s="957">
        <v>42.541436464088399</v>
      </c>
      <c r="K28" s="932"/>
      <c r="L28" s="956">
        <v>424</v>
      </c>
      <c r="M28" s="957">
        <v>33.438485804416402</v>
      </c>
      <c r="N28" s="956">
        <v>161</v>
      </c>
      <c r="O28" s="957">
        <v>37.971698113207545</v>
      </c>
      <c r="P28" s="932"/>
      <c r="Q28" s="956">
        <v>482</v>
      </c>
      <c r="R28" s="957">
        <v>38.012618296529972</v>
      </c>
      <c r="S28" s="956">
        <v>234</v>
      </c>
      <c r="T28" s="957">
        <f t="shared" si="2"/>
        <v>48.54771784232365</v>
      </c>
    </row>
    <row r="29" spans="1:20" s="319" customFormat="1" ht="18" customHeight="1" x14ac:dyDescent="0.2">
      <c r="B29" s="1290" t="s">
        <v>0</v>
      </c>
      <c r="C29" s="1283"/>
      <c r="D29" s="1291">
        <f>SUM(D11:D28)</f>
        <v>344330</v>
      </c>
      <c r="E29" s="1292">
        <f t="shared" si="1"/>
        <v>100</v>
      </c>
      <c r="F29" s="1283"/>
      <c r="G29" s="1291">
        <f>SUM(G11:G28)</f>
        <v>73112</v>
      </c>
      <c r="H29" s="1292">
        <f t="shared" ref="H29" si="3">G29/$D29*100</f>
        <v>21.233119391281619</v>
      </c>
      <c r="I29" s="1291">
        <f>SUM(I11:I28)</f>
        <v>21946</v>
      </c>
      <c r="J29" s="1292">
        <f>I29/G29*100</f>
        <v>30.016960280118177</v>
      </c>
      <c r="K29" s="1283"/>
      <c r="L29" s="1291">
        <f>SUM(L11:L28)</f>
        <v>135966</v>
      </c>
      <c r="M29" s="1292">
        <f t="shared" ref="M29" si="4">L29/$D29*100</f>
        <v>39.487119914035958</v>
      </c>
      <c r="N29" s="1291">
        <f>SUM(N11:N28)</f>
        <v>38305</v>
      </c>
      <c r="O29" s="1292">
        <f>N29/L29*100</f>
        <v>28.172484297544976</v>
      </c>
      <c r="P29" s="1283"/>
      <c r="Q29" s="1291">
        <f>SUM(Q11:Q28)</f>
        <v>135252</v>
      </c>
      <c r="R29" s="1292">
        <f t="shared" ref="R29" si="5">Q29/$D29*100</f>
        <v>39.279760694682423</v>
      </c>
      <c r="S29" s="1291">
        <f>SUM(S11:S28)</f>
        <v>46218</v>
      </c>
      <c r="T29" s="1292">
        <f>S29/Q29*100</f>
        <v>34.171768254813237</v>
      </c>
    </row>
    <row r="30" spans="1:20" s="328" customFormat="1" ht="6.75" customHeight="1" x14ac:dyDescent="0.2">
      <c r="B30" s="1608"/>
      <c r="C30" s="1608"/>
      <c r="D30" s="1608"/>
      <c r="E30" s="1608"/>
      <c r="F30" s="781"/>
    </row>
    <row r="31" spans="1:20" x14ac:dyDescent="0.25">
      <c r="B31" s="1609"/>
      <c r="C31" s="1609"/>
      <c r="D31" s="1609"/>
      <c r="E31" s="1609"/>
      <c r="F31" s="1609"/>
      <c r="G31" s="1609"/>
      <c r="H31" s="1609"/>
      <c r="I31" s="1609"/>
      <c r="J31" s="1609"/>
      <c r="K31" s="1609"/>
      <c r="L31" s="1609"/>
      <c r="M31" s="1609"/>
      <c r="N31" s="1609"/>
      <c r="O31" s="1609"/>
      <c r="P31" s="1609"/>
      <c r="Q31" s="1609"/>
      <c r="R31" s="1609"/>
    </row>
    <row r="32" spans="1:20" x14ac:dyDescent="0.25">
      <c r="G32" s="937"/>
      <c r="L32" s="937"/>
    </row>
    <row r="33" spans="2:12" x14ac:dyDescent="0.25">
      <c r="B33" s="937"/>
      <c r="L33" s="937"/>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63</v>
      </c>
    </row>
    <row r="2" spans="1:22" s="343" customFormat="1" ht="49.5" customHeight="1" x14ac:dyDescent="0.25">
      <c r="B2" s="1379"/>
      <c r="C2" s="1379"/>
      <c r="D2" s="1379"/>
      <c r="E2" s="1379"/>
      <c r="F2" s="344"/>
      <c r="G2" s="1595"/>
      <c r="H2" s="1595"/>
      <c r="I2" s="1595"/>
      <c r="J2" s="1595"/>
      <c r="K2" s="1595"/>
      <c r="L2" s="1595"/>
      <c r="M2" s="1595"/>
      <c r="N2" s="1595"/>
      <c r="O2" s="1595"/>
      <c r="P2" s="1595"/>
      <c r="Q2" s="1595"/>
      <c r="R2" s="1595"/>
      <c r="T2" s="344"/>
    </row>
    <row r="3" spans="1:22" s="343" customFormat="1" ht="3" customHeight="1" x14ac:dyDescent="0.25">
      <c r="B3" s="344"/>
      <c r="C3" s="344"/>
      <c r="D3" s="344"/>
      <c r="E3" s="344"/>
      <c r="F3" s="344"/>
      <c r="L3" s="344"/>
      <c r="Q3" s="344"/>
      <c r="T3" s="344"/>
    </row>
    <row r="4" spans="1:22" s="345" customFormat="1" ht="15" customHeight="1" x14ac:dyDescent="0.2">
      <c r="B4" s="1417" t="s">
        <v>435</v>
      </c>
      <c r="C4" s="1417"/>
      <c r="D4" s="1417"/>
      <c r="E4" s="1417"/>
      <c r="F4" s="1417"/>
      <c r="G4" s="1417"/>
      <c r="H4" s="1417"/>
      <c r="I4" s="1417"/>
      <c r="J4" s="1417"/>
      <c r="K4" s="1417"/>
      <c r="L4" s="1417"/>
      <c r="M4" s="1417"/>
      <c r="N4" s="1417"/>
      <c r="O4" s="1417"/>
      <c r="P4" s="1417"/>
      <c r="Q4" s="1417"/>
      <c r="R4" s="1417"/>
      <c r="S4" s="1417"/>
      <c r="T4" s="1417"/>
      <c r="U4" s="926"/>
    </row>
    <row r="5" spans="1:22" s="345" customFormat="1" ht="1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927"/>
      <c r="V5" s="877"/>
    </row>
    <row r="6" spans="1:22" s="345" customFormat="1" ht="4.5" customHeight="1" x14ac:dyDescent="0.2"/>
    <row r="7" spans="1:22" s="322" customFormat="1" ht="15" customHeight="1" x14ac:dyDescent="0.2">
      <c r="A7" s="316"/>
      <c r="B7" s="1596" t="s">
        <v>12</v>
      </c>
      <c r="C7" s="922"/>
      <c r="D7" s="1610" t="s">
        <v>75</v>
      </c>
      <c r="E7" s="1601"/>
      <c r="F7" s="922"/>
      <c r="G7" s="1612" t="s">
        <v>31</v>
      </c>
      <c r="H7" s="1613"/>
      <c r="I7" s="1613"/>
      <c r="J7" s="1614"/>
      <c r="K7" s="923"/>
      <c r="L7" s="1612" t="s">
        <v>49</v>
      </c>
      <c r="M7" s="1613"/>
      <c r="N7" s="1613"/>
      <c r="O7" s="1614"/>
      <c r="P7" s="923"/>
      <c r="Q7" s="1612" t="s">
        <v>50</v>
      </c>
      <c r="R7" s="1613"/>
      <c r="S7" s="1613"/>
      <c r="T7" s="1614"/>
    </row>
    <row r="8" spans="1:22" s="322" customFormat="1" ht="35.25" customHeight="1" x14ac:dyDescent="0.2">
      <c r="A8" s="316"/>
      <c r="B8" s="1597"/>
      <c r="C8" s="922"/>
      <c r="D8" s="1611"/>
      <c r="E8" s="1604"/>
      <c r="F8" s="922"/>
      <c r="G8" s="1615" t="s">
        <v>69</v>
      </c>
      <c r="H8" s="1616"/>
      <c r="I8" s="1606" t="s">
        <v>129</v>
      </c>
      <c r="J8" s="1607"/>
      <c r="K8" s="959"/>
      <c r="L8" s="1617" t="s">
        <v>69</v>
      </c>
      <c r="M8" s="1618"/>
      <c r="N8" s="1606" t="s">
        <v>129</v>
      </c>
      <c r="O8" s="1607"/>
      <c r="P8" s="959"/>
      <c r="Q8" s="1617" t="s">
        <v>69</v>
      </c>
      <c r="R8" s="1618"/>
      <c r="S8" s="1606" t="s">
        <v>129</v>
      </c>
      <c r="T8" s="1607"/>
    </row>
    <row r="9" spans="1:22" s="322" customFormat="1" ht="29.25" customHeight="1" x14ac:dyDescent="0.2">
      <c r="A9" s="316"/>
      <c r="B9" s="159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14732</v>
      </c>
      <c r="E11" s="930">
        <f>D11/D$29*100</f>
        <v>13.675943632684131</v>
      </c>
      <c r="F11" s="932"/>
      <c r="G11" s="929">
        <v>5953</v>
      </c>
      <c r="H11" s="930">
        <v>40.408634265544393</v>
      </c>
      <c r="I11" s="929">
        <v>2083</v>
      </c>
      <c r="J11" s="930">
        <v>34.990760960860065</v>
      </c>
      <c r="K11" s="932"/>
      <c r="L11" s="929">
        <v>8198</v>
      </c>
      <c r="M11" s="930">
        <v>55.647569915829486</v>
      </c>
      <c r="N11" s="929">
        <v>3366</v>
      </c>
      <c r="O11" s="930">
        <v>41.058794828006825</v>
      </c>
      <c r="P11" s="932"/>
      <c r="Q11" s="929">
        <v>581</v>
      </c>
      <c r="R11" s="930">
        <v>3.9437958186261204</v>
      </c>
      <c r="S11" s="929">
        <v>457</v>
      </c>
      <c r="T11" s="930">
        <f>IFERROR(S11/Q11*100,"-")</f>
        <v>78.657487091222038</v>
      </c>
    </row>
    <row r="12" spans="1:22" s="331" customFormat="1" ht="18" customHeight="1" x14ac:dyDescent="0.2">
      <c r="A12" s="330"/>
      <c r="B12" s="933" t="s">
        <v>7</v>
      </c>
      <c r="C12" s="932"/>
      <c r="D12" s="934">
        <f t="shared" ref="D12:D28" si="0">G12+L12+Q12</f>
        <v>1751</v>
      </c>
      <c r="E12" s="935">
        <f t="shared" ref="E12:E29" si="1">D12/D$29*100</f>
        <v>1.6254804032602439</v>
      </c>
      <c r="F12" s="932"/>
      <c r="G12" s="934">
        <v>467</v>
      </c>
      <c r="H12" s="935">
        <v>26.670474014848654</v>
      </c>
      <c r="I12" s="934">
        <v>217</v>
      </c>
      <c r="J12" s="935">
        <v>46.466809421841546</v>
      </c>
      <c r="K12" s="932"/>
      <c r="L12" s="934">
        <v>652</v>
      </c>
      <c r="M12" s="935">
        <v>37.235865219874356</v>
      </c>
      <c r="N12" s="934">
        <v>271</v>
      </c>
      <c r="O12" s="935">
        <v>41.564417177914109</v>
      </c>
      <c r="P12" s="932"/>
      <c r="Q12" s="934">
        <v>632</v>
      </c>
      <c r="R12" s="935">
        <v>36.093660765276987</v>
      </c>
      <c r="S12" s="934">
        <v>138</v>
      </c>
      <c r="T12" s="935">
        <f t="shared" ref="T12:T28" si="2">IFERROR(S12/Q12*100,"-")</f>
        <v>21.835443037974684</v>
      </c>
    </row>
    <row r="13" spans="1:22" s="331" customFormat="1" ht="18" customHeight="1" x14ac:dyDescent="0.2">
      <c r="A13" s="330"/>
      <c r="B13" s="933" t="s">
        <v>37</v>
      </c>
      <c r="C13" s="932"/>
      <c r="D13" s="934">
        <f t="shared" si="0"/>
        <v>2213</v>
      </c>
      <c r="E13" s="935">
        <f t="shared" si="1"/>
        <v>2.0543621544345627</v>
      </c>
      <c r="F13" s="932"/>
      <c r="G13" s="934">
        <v>570</v>
      </c>
      <c r="H13" s="935">
        <v>25.75689109805694</v>
      </c>
      <c r="I13" s="934">
        <v>10</v>
      </c>
      <c r="J13" s="935">
        <v>1.7543859649122806</v>
      </c>
      <c r="K13" s="932"/>
      <c r="L13" s="934">
        <v>854</v>
      </c>
      <c r="M13" s="935">
        <v>38.5901491188432</v>
      </c>
      <c r="N13" s="934">
        <v>16</v>
      </c>
      <c r="O13" s="935">
        <v>1.873536299765808</v>
      </c>
      <c r="P13" s="932"/>
      <c r="Q13" s="934">
        <v>789</v>
      </c>
      <c r="R13" s="935">
        <v>35.652959783099867</v>
      </c>
      <c r="S13" s="934">
        <v>25</v>
      </c>
      <c r="T13" s="935">
        <f t="shared" si="2"/>
        <v>3.1685678073510775</v>
      </c>
    </row>
    <row r="14" spans="1:22" s="331" customFormat="1" ht="18" customHeight="1" x14ac:dyDescent="0.2">
      <c r="A14" s="330"/>
      <c r="B14" s="933" t="s">
        <v>38</v>
      </c>
      <c r="C14" s="932"/>
      <c r="D14" s="934">
        <f t="shared" si="0"/>
        <v>1692</v>
      </c>
      <c r="E14" s="935">
        <f t="shared" si="1"/>
        <v>1.5707097900150389</v>
      </c>
      <c r="F14" s="932"/>
      <c r="G14" s="934">
        <v>584</v>
      </c>
      <c r="H14" s="935">
        <v>34.515366430260045</v>
      </c>
      <c r="I14" s="934">
        <v>269</v>
      </c>
      <c r="J14" s="935">
        <v>46.061643835616437</v>
      </c>
      <c r="K14" s="932"/>
      <c r="L14" s="934">
        <v>916</v>
      </c>
      <c r="M14" s="935">
        <v>54.137115839243499</v>
      </c>
      <c r="N14" s="934">
        <v>189</v>
      </c>
      <c r="O14" s="935">
        <v>20.633187772925766</v>
      </c>
      <c r="P14" s="932"/>
      <c r="Q14" s="934">
        <v>192</v>
      </c>
      <c r="R14" s="935">
        <v>11.347517730496454</v>
      </c>
      <c r="S14" s="934">
        <v>56</v>
      </c>
      <c r="T14" s="935">
        <f t="shared" si="2"/>
        <v>29.166666666666668</v>
      </c>
    </row>
    <row r="15" spans="1:22" s="331" customFormat="1" ht="18" customHeight="1" x14ac:dyDescent="0.2">
      <c r="A15" s="330"/>
      <c r="B15" s="933" t="s">
        <v>6</v>
      </c>
      <c r="C15" s="932"/>
      <c r="D15" s="934">
        <f t="shared" si="0"/>
        <v>6005</v>
      </c>
      <c r="E15" s="935">
        <f t="shared" si="1"/>
        <v>5.5745344497874161</v>
      </c>
      <c r="F15" s="932"/>
      <c r="G15" s="934">
        <v>1522</v>
      </c>
      <c r="H15" s="935">
        <v>25.345545378850957</v>
      </c>
      <c r="I15" s="934">
        <v>734</v>
      </c>
      <c r="J15" s="935">
        <v>48.226018396846257</v>
      </c>
      <c r="K15" s="932"/>
      <c r="L15" s="934">
        <v>2083</v>
      </c>
      <c r="M15" s="935">
        <v>34.68776019983347</v>
      </c>
      <c r="N15" s="934">
        <v>1126</v>
      </c>
      <c r="O15" s="935">
        <v>54.056649063850216</v>
      </c>
      <c r="P15" s="932"/>
      <c r="Q15" s="934">
        <v>2400</v>
      </c>
      <c r="R15" s="935">
        <v>39.966694421315566</v>
      </c>
      <c r="S15" s="934">
        <v>1531</v>
      </c>
      <c r="T15" s="935">
        <f t="shared" si="2"/>
        <v>63.791666666666671</v>
      </c>
    </row>
    <row r="16" spans="1:22" s="331" customFormat="1" ht="18" customHeight="1" x14ac:dyDescent="0.2">
      <c r="A16" s="330"/>
      <c r="B16" s="933" t="s">
        <v>5</v>
      </c>
      <c r="C16" s="932"/>
      <c r="D16" s="934">
        <f t="shared" si="0"/>
        <v>2264</v>
      </c>
      <c r="E16" s="935">
        <f t="shared" si="1"/>
        <v>2.1017062438499101</v>
      </c>
      <c r="F16" s="932"/>
      <c r="G16" s="934">
        <v>777</v>
      </c>
      <c r="H16" s="935">
        <v>34.319787985865723</v>
      </c>
      <c r="I16" s="934">
        <v>2</v>
      </c>
      <c r="J16" s="935">
        <v>0.2574002574002574</v>
      </c>
      <c r="K16" s="932"/>
      <c r="L16" s="934">
        <v>865</v>
      </c>
      <c r="M16" s="935">
        <v>38.206713780918726</v>
      </c>
      <c r="N16" s="934">
        <v>3</v>
      </c>
      <c r="O16" s="935">
        <v>0.34682080924855491</v>
      </c>
      <c r="P16" s="932"/>
      <c r="Q16" s="934">
        <v>622</v>
      </c>
      <c r="R16" s="935">
        <v>27.473498233215548</v>
      </c>
      <c r="S16" s="934">
        <v>7</v>
      </c>
      <c r="T16" s="935">
        <f t="shared" si="2"/>
        <v>1.1254019292604502</v>
      </c>
    </row>
    <row r="17" spans="1:20" s="331" customFormat="1" ht="18" customHeight="1" x14ac:dyDescent="0.2">
      <c r="A17" s="330"/>
      <c r="B17" s="933" t="s">
        <v>4</v>
      </c>
      <c r="C17" s="932"/>
      <c r="D17" s="934">
        <f t="shared" si="0"/>
        <v>8149</v>
      </c>
      <c r="E17" s="935">
        <f t="shared" si="1"/>
        <v>7.5648428361894506</v>
      </c>
      <c r="F17" s="932"/>
      <c r="G17" s="934">
        <v>2081</v>
      </c>
      <c r="H17" s="935">
        <v>25.536875690268744</v>
      </c>
      <c r="I17" s="934">
        <v>19</v>
      </c>
      <c r="J17" s="935">
        <v>0.91302258529553093</v>
      </c>
      <c r="K17" s="932"/>
      <c r="L17" s="934">
        <v>2451</v>
      </c>
      <c r="M17" s="935">
        <v>30.077310099398701</v>
      </c>
      <c r="N17" s="934">
        <v>14</v>
      </c>
      <c r="O17" s="935">
        <v>0.57119543043655652</v>
      </c>
      <c r="P17" s="932"/>
      <c r="Q17" s="934">
        <v>3617</v>
      </c>
      <c r="R17" s="935">
        <v>44.385814210332555</v>
      </c>
      <c r="S17" s="934">
        <v>21</v>
      </c>
      <c r="T17" s="935">
        <f t="shared" si="2"/>
        <v>0.58059165053912087</v>
      </c>
    </row>
    <row r="18" spans="1:20" s="331" customFormat="1" ht="18" customHeight="1" x14ac:dyDescent="0.2">
      <c r="A18" s="330"/>
      <c r="B18" s="933" t="s">
        <v>40</v>
      </c>
      <c r="C18" s="932"/>
      <c r="D18" s="934">
        <f t="shared" si="0"/>
        <v>3758</v>
      </c>
      <c r="E18" s="935">
        <f t="shared" si="1"/>
        <v>3.4886095690759547</v>
      </c>
      <c r="F18" s="932"/>
      <c r="G18" s="934">
        <v>1220</v>
      </c>
      <c r="H18" s="935">
        <v>32.464076636508779</v>
      </c>
      <c r="I18" s="934">
        <v>313</v>
      </c>
      <c r="J18" s="935">
        <v>25.655737704918032</v>
      </c>
      <c r="K18" s="932"/>
      <c r="L18" s="934">
        <v>1540</v>
      </c>
      <c r="M18" s="935">
        <v>40.979244278871739</v>
      </c>
      <c r="N18" s="934">
        <v>674</v>
      </c>
      <c r="O18" s="935">
        <v>43.766233766233768</v>
      </c>
      <c r="P18" s="932"/>
      <c r="Q18" s="934">
        <v>998</v>
      </c>
      <c r="R18" s="935">
        <v>26.556679084619478</v>
      </c>
      <c r="S18" s="934">
        <v>532</v>
      </c>
      <c r="T18" s="935">
        <f t="shared" si="2"/>
        <v>53.306613226452903</v>
      </c>
    </row>
    <row r="19" spans="1:20" s="331" customFormat="1" ht="18" customHeight="1" x14ac:dyDescent="0.2">
      <c r="A19" s="330"/>
      <c r="B19" s="933" t="s">
        <v>41</v>
      </c>
      <c r="C19" s="932"/>
      <c r="D19" s="934">
        <f t="shared" si="0"/>
        <v>14032</v>
      </c>
      <c r="E19" s="935">
        <f t="shared" si="1"/>
        <v>13.026122797571526</v>
      </c>
      <c r="F19" s="932"/>
      <c r="G19" s="934">
        <v>3543</v>
      </c>
      <c r="H19" s="935">
        <v>25.249429874572403</v>
      </c>
      <c r="I19" s="934">
        <v>281</v>
      </c>
      <c r="J19" s="935">
        <v>7.9311318092012417</v>
      </c>
      <c r="K19" s="932"/>
      <c r="L19" s="934">
        <v>7257</v>
      </c>
      <c r="M19" s="935">
        <v>51.717502850627142</v>
      </c>
      <c r="N19" s="934">
        <v>1165</v>
      </c>
      <c r="O19" s="935">
        <v>16.053465619401958</v>
      </c>
      <c r="P19" s="932"/>
      <c r="Q19" s="934">
        <v>3232</v>
      </c>
      <c r="R19" s="935">
        <v>23.033067274800455</v>
      </c>
      <c r="S19" s="934">
        <v>2833</v>
      </c>
      <c r="T19" s="935">
        <f t="shared" si="2"/>
        <v>87.654702970297024</v>
      </c>
    </row>
    <row r="20" spans="1:20" s="331" customFormat="1" ht="18" customHeight="1" x14ac:dyDescent="0.2">
      <c r="A20" s="330"/>
      <c r="B20" s="933" t="s">
        <v>3</v>
      </c>
      <c r="C20" s="932"/>
      <c r="D20" s="934">
        <f t="shared" si="0"/>
        <v>9412</v>
      </c>
      <c r="E20" s="935">
        <f t="shared" si="1"/>
        <v>8.7373052858283362</v>
      </c>
      <c r="F20" s="932"/>
      <c r="G20" s="934">
        <v>2996</v>
      </c>
      <c r="H20" s="935">
        <v>31.831704207394818</v>
      </c>
      <c r="I20" s="934">
        <v>313</v>
      </c>
      <c r="J20" s="935">
        <v>10.447263017356475</v>
      </c>
      <c r="K20" s="932"/>
      <c r="L20" s="934">
        <v>4220</v>
      </c>
      <c r="M20" s="935">
        <v>44.83637909052274</v>
      </c>
      <c r="N20" s="934">
        <v>722</v>
      </c>
      <c r="O20" s="935">
        <v>17.109004739336491</v>
      </c>
      <c r="P20" s="932"/>
      <c r="Q20" s="934">
        <v>2196</v>
      </c>
      <c r="R20" s="935">
        <v>23.331916702082449</v>
      </c>
      <c r="S20" s="934">
        <v>480</v>
      </c>
      <c r="T20" s="935">
        <f t="shared" si="2"/>
        <v>21.857923497267759</v>
      </c>
    </row>
    <row r="21" spans="1:20" s="331" customFormat="1" ht="18" customHeight="1" x14ac:dyDescent="0.2">
      <c r="A21" s="330"/>
      <c r="B21" s="933" t="s">
        <v>2</v>
      </c>
      <c r="C21" s="932"/>
      <c r="D21" s="934">
        <f t="shared" si="0"/>
        <v>2393</v>
      </c>
      <c r="E21" s="935">
        <f t="shared" si="1"/>
        <v>2.2214589406063756</v>
      </c>
      <c r="F21" s="932"/>
      <c r="G21" s="934">
        <v>747</v>
      </c>
      <c r="H21" s="935">
        <v>31.216046803175928</v>
      </c>
      <c r="I21" s="934">
        <v>509</v>
      </c>
      <c r="J21" s="935">
        <v>68.13922356091031</v>
      </c>
      <c r="K21" s="932"/>
      <c r="L21" s="934">
        <v>905</v>
      </c>
      <c r="M21" s="935">
        <v>37.818637693272045</v>
      </c>
      <c r="N21" s="934">
        <v>654</v>
      </c>
      <c r="O21" s="935">
        <v>72.265193370165747</v>
      </c>
      <c r="P21" s="932"/>
      <c r="Q21" s="934">
        <v>741</v>
      </c>
      <c r="R21" s="935">
        <v>30.965315503552027</v>
      </c>
      <c r="S21" s="934">
        <v>578</v>
      </c>
      <c r="T21" s="935">
        <f t="shared" si="2"/>
        <v>78.002699055330638</v>
      </c>
    </row>
    <row r="22" spans="1:20" s="331" customFormat="1" ht="18" customHeight="1" x14ac:dyDescent="0.2">
      <c r="A22" s="330"/>
      <c r="B22" s="933" t="s">
        <v>35</v>
      </c>
      <c r="C22" s="932"/>
      <c r="D22" s="934">
        <f t="shared" si="0"/>
        <v>8998</v>
      </c>
      <c r="E22" s="935">
        <f t="shared" si="1"/>
        <v>8.3529826776331664</v>
      </c>
      <c r="F22" s="932"/>
      <c r="G22" s="934">
        <v>1973</v>
      </c>
      <c r="H22" s="935">
        <v>21.927094909979996</v>
      </c>
      <c r="I22" s="934">
        <v>345</v>
      </c>
      <c r="J22" s="935">
        <v>17.486061834769387</v>
      </c>
      <c r="K22" s="932"/>
      <c r="L22" s="934">
        <v>3210</v>
      </c>
      <c r="M22" s="935">
        <v>35.67459435430095</v>
      </c>
      <c r="N22" s="934">
        <v>933</v>
      </c>
      <c r="O22" s="935">
        <v>29.065420560747661</v>
      </c>
      <c r="P22" s="932"/>
      <c r="Q22" s="934">
        <v>3815</v>
      </c>
      <c r="R22" s="935">
        <v>42.398310735719051</v>
      </c>
      <c r="S22" s="934">
        <v>1650</v>
      </c>
      <c r="T22" s="935">
        <f t="shared" si="2"/>
        <v>43.250327653997381</v>
      </c>
    </row>
    <row r="23" spans="1:20" s="331" customFormat="1" ht="18" customHeight="1" x14ac:dyDescent="0.2">
      <c r="A23" s="330"/>
      <c r="B23" s="933" t="s">
        <v>42</v>
      </c>
      <c r="C23" s="932"/>
      <c r="D23" s="934">
        <f t="shared" si="0"/>
        <v>18295</v>
      </c>
      <c r="E23" s="935">
        <f t="shared" si="1"/>
        <v>16.983531683407289</v>
      </c>
      <c r="F23" s="932"/>
      <c r="G23" s="934">
        <v>6893</v>
      </c>
      <c r="H23" s="935">
        <v>37.676960918283683</v>
      </c>
      <c r="I23" s="934">
        <v>2434</v>
      </c>
      <c r="J23" s="935">
        <v>35.311185260409111</v>
      </c>
      <c r="K23" s="932"/>
      <c r="L23" s="934">
        <v>7974</v>
      </c>
      <c r="M23" s="935">
        <v>43.585679147308007</v>
      </c>
      <c r="N23" s="934">
        <v>3971</v>
      </c>
      <c r="O23" s="935">
        <v>49.79934788061199</v>
      </c>
      <c r="P23" s="932"/>
      <c r="Q23" s="934">
        <v>3428</v>
      </c>
      <c r="R23" s="935">
        <v>18.737359934408307</v>
      </c>
      <c r="S23" s="934">
        <v>2068</v>
      </c>
      <c r="T23" s="935">
        <f t="shared" si="2"/>
        <v>60.326721120186697</v>
      </c>
    </row>
    <row r="24" spans="1:20" s="331" customFormat="1" ht="18" customHeight="1" x14ac:dyDescent="0.2">
      <c r="A24" s="330">
        <v>47094</v>
      </c>
      <c r="B24" s="933" t="s">
        <v>43</v>
      </c>
      <c r="C24" s="932"/>
      <c r="D24" s="934">
        <f t="shared" si="0"/>
        <v>4109</v>
      </c>
      <c r="E24" s="935">
        <f t="shared" si="1"/>
        <v>3.8144483021109892</v>
      </c>
      <c r="F24" s="932"/>
      <c r="G24" s="934">
        <v>1445</v>
      </c>
      <c r="H24" s="935">
        <v>35.166707228036017</v>
      </c>
      <c r="I24" s="934">
        <v>367</v>
      </c>
      <c r="J24" s="935">
        <v>25.397923875432525</v>
      </c>
      <c r="K24" s="932"/>
      <c r="L24" s="934">
        <v>2026</v>
      </c>
      <c r="M24" s="935">
        <v>49.306400584083718</v>
      </c>
      <c r="N24" s="934">
        <v>396</v>
      </c>
      <c r="O24" s="935">
        <v>19.545903257650544</v>
      </c>
      <c r="P24" s="932"/>
      <c r="Q24" s="934">
        <v>638</v>
      </c>
      <c r="R24" s="935">
        <v>15.526892187880263</v>
      </c>
      <c r="S24" s="934">
        <v>195</v>
      </c>
      <c r="T24" s="935">
        <f t="shared" si="2"/>
        <v>30.56426332288401</v>
      </c>
    </row>
    <row r="25" spans="1:20" s="331" customFormat="1" ht="18" customHeight="1" x14ac:dyDescent="0.2">
      <c r="B25" s="933" t="s">
        <v>44</v>
      </c>
      <c r="C25" s="932"/>
      <c r="D25" s="934">
        <f t="shared" si="0"/>
        <v>767</v>
      </c>
      <c r="E25" s="935">
        <f t="shared" si="1"/>
        <v>0.71201797218766827</v>
      </c>
      <c r="F25" s="932"/>
      <c r="G25" s="934">
        <v>188</v>
      </c>
      <c r="H25" s="935">
        <v>24.511082138200781</v>
      </c>
      <c r="I25" s="934">
        <v>40</v>
      </c>
      <c r="J25" s="935">
        <v>21.276595744680851</v>
      </c>
      <c r="K25" s="932"/>
      <c r="L25" s="934">
        <v>332</v>
      </c>
      <c r="M25" s="935">
        <v>43.285528031290745</v>
      </c>
      <c r="N25" s="934">
        <v>111</v>
      </c>
      <c r="O25" s="935">
        <v>33.433734939759034</v>
      </c>
      <c r="P25" s="932"/>
      <c r="Q25" s="934">
        <v>247</v>
      </c>
      <c r="R25" s="935">
        <v>32.20338983050847</v>
      </c>
      <c r="S25" s="934">
        <v>99</v>
      </c>
      <c r="T25" s="935">
        <f t="shared" si="2"/>
        <v>40.08097165991903</v>
      </c>
    </row>
    <row r="26" spans="1:20" s="331" customFormat="1" ht="18" customHeight="1" x14ac:dyDescent="0.2">
      <c r="B26" s="933" t="s">
        <v>45</v>
      </c>
      <c r="C26" s="932"/>
      <c r="D26" s="934">
        <f t="shared" si="0"/>
        <v>7699</v>
      </c>
      <c r="E26" s="935">
        <f t="shared" si="1"/>
        <v>7.1471008707599193</v>
      </c>
      <c r="F26" s="932"/>
      <c r="G26" s="934">
        <v>1937</v>
      </c>
      <c r="H26" s="935">
        <v>25.159111572931547</v>
      </c>
      <c r="I26" s="934">
        <v>241</v>
      </c>
      <c r="J26" s="935">
        <v>12.44192049561177</v>
      </c>
      <c r="K26" s="932"/>
      <c r="L26" s="934">
        <v>3231</v>
      </c>
      <c r="M26" s="935">
        <v>41.966489154435642</v>
      </c>
      <c r="N26" s="934">
        <v>422</v>
      </c>
      <c r="O26" s="935">
        <v>13.060971835345095</v>
      </c>
      <c r="P26" s="932"/>
      <c r="Q26" s="934">
        <v>2531</v>
      </c>
      <c r="R26" s="935">
        <v>32.874399272632807</v>
      </c>
      <c r="S26" s="934">
        <v>658</v>
      </c>
      <c r="T26" s="935">
        <f t="shared" si="2"/>
        <v>25.997629395495853</v>
      </c>
    </row>
    <row r="27" spans="1:20" s="331" customFormat="1" ht="18" customHeight="1" x14ac:dyDescent="0.2">
      <c r="B27" s="933" t="s">
        <v>46</v>
      </c>
      <c r="C27" s="932"/>
      <c r="D27" s="934">
        <f t="shared" si="0"/>
        <v>1388</v>
      </c>
      <c r="E27" s="935">
        <f t="shared" si="1"/>
        <v>1.2885018844804217</v>
      </c>
      <c r="F27" s="932"/>
      <c r="G27" s="934">
        <v>429</v>
      </c>
      <c r="H27" s="935">
        <v>30.907780979827088</v>
      </c>
      <c r="I27" s="934">
        <v>39</v>
      </c>
      <c r="J27" s="935">
        <v>9.0909090909090917</v>
      </c>
      <c r="K27" s="932"/>
      <c r="L27" s="934">
        <v>706</v>
      </c>
      <c r="M27" s="935">
        <v>50.864553314121039</v>
      </c>
      <c r="N27" s="934">
        <v>68</v>
      </c>
      <c r="O27" s="935">
        <v>9.6317280453257776</v>
      </c>
      <c r="P27" s="932"/>
      <c r="Q27" s="934">
        <v>253</v>
      </c>
      <c r="R27" s="935">
        <v>18.227665706051873</v>
      </c>
      <c r="S27" s="934">
        <v>63</v>
      </c>
      <c r="T27" s="935">
        <f t="shared" si="2"/>
        <v>24.901185770750988</v>
      </c>
    </row>
    <row r="28" spans="1:20" s="331" customFormat="1" ht="18" customHeight="1" x14ac:dyDescent="0.2">
      <c r="B28" s="955" t="s">
        <v>1</v>
      </c>
      <c r="C28" s="932"/>
      <c r="D28" s="956">
        <f t="shared" si="0"/>
        <v>65</v>
      </c>
      <c r="E28" s="957">
        <f t="shared" si="1"/>
        <v>6.0340506117599002E-2</v>
      </c>
      <c r="F28" s="932"/>
      <c r="G28" s="956">
        <v>19</v>
      </c>
      <c r="H28" s="957">
        <v>29.230769230769234</v>
      </c>
      <c r="I28" s="956">
        <v>10</v>
      </c>
      <c r="J28" s="957">
        <v>52.631578947368418</v>
      </c>
      <c r="K28" s="932"/>
      <c r="L28" s="956">
        <v>29</v>
      </c>
      <c r="M28" s="957">
        <v>44.61538461538462</v>
      </c>
      <c r="N28" s="956">
        <v>14</v>
      </c>
      <c r="O28" s="957">
        <v>48.275862068965516</v>
      </c>
      <c r="P28" s="932"/>
      <c r="Q28" s="956">
        <v>17</v>
      </c>
      <c r="R28" s="957">
        <v>26.153846153846157</v>
      </c>
      <c r="S28" s="956">
        <v>9</v>
      </c>
      <c r="T28" s="957">
        <f t="shared" si="2"/>
        <v>52.941176470588239</v>
      </c>
    </row>
    <row r="29" spans="1:20" s="319" customFormat="1" ht="18" customHeight="1" x14ac:dyDescent="0.2">
      <c r="B29" s="1290" t="s">
        <v>0</v>
      </c>
      <c r="C29" s="1283"/>
      <c r="D29" s="1291">
        <f>SUM(D11:D28)</f>
        <v>107722</v>
      </c>
      <c r="E29" s="1292">
        <f t="shared" si="1"/>
        <v>100</v>
      </c>
      <c r="F29" s="1283"/>
      <c r="G29" s="1291">
        <f>SUM(G11:G28)</f>
        <v>33344</v>
      </c>
      <c r="H29" s="1292">
        <f t="shared" ref="H29" si="3">G29/$D29*100</f>
        <v>30.953751322849559</v>
      </c>
      <c r="I29" s="1291">
        <f>SUM(I11:I28)</f>
        <v>8226</v>
      </c>
      <c r="J29" s="1292">
        <f>I29/G29*100</f>
        <v>24.670105566218812</v>
      </c>
      <c r="K29" s="1283"/>
      <c r="L29" s="1291">
        <f>SUM(L11:L28)</f>
        <v>47449</v>
      </c>
      <c r="M29" s="1292">
        <f t="shared" ref="M29" si="4">L29/$D29*100</f>
        <v>44.047641150368541</v>
      </c>
      <c r="N29" s="1291">
        <f>SUM(N11:N28)</f>
        <v>14115</v>
      </c>
      <c r="O29" s="1292">
        <f>N29/L29*100</f>
        <v>29.74772914076166</v>
      </c>
      <c r="P29" s="1283"/>
      <c r="Q29" s="1291">
        <f>SUM(Q11:Q28)</f>
        <v>26929</v>
      </c>
      <c r="R29" s="1292">
        <f t="shared" ref="R29" si="5">Q29/$D29*100</f>
        <v>24.998607526781903</v>
      </c>
      <c r="S29" s="1291">
        <f>SUM(S11:S28)</f>
        <v>11400</v>
      </c>
      <c r="T29" s="1292">
        <f>S29/Q29*100</f>
        <v>42.33354376322923</v>
      </c>
    </row>
    <row r="30" spans="1:20" s="328" customFormat="1" ht="6.75" customHeight="1" x14ac:dyDescent="0.2">
      <c r="B30" s="1608"/>
      <c r="C30" s="1608"/>
      <c r="D30" s="1608"/>
      <c r="E30" s="1608"/>
      <c r="F30" s="781"/>
    </row>
    <row r="31" spans="1:20" x14ac:dyDescent="0.25">
      <c r="B31" s="1609"/>
      <c r="C31" s="1609"/>
      <c r="D31" s="1609"/>
      <c r="E31" s="1609"/>
      <c r="F31" s="1609"/>
      <c r="G31" s="1609"/>
      <c r="H31" s="1609"/>
      <c r="I31" s="1609"/>
      <c r="J31" s="1609"/>
      <c r="K31" s="1609"/>
      <c r="L31" s="1609"/>
      <c r="M31" s="1609"/>
      <c r="N31" s="1609"/>
      <c r="O31" s="1609"/>
      <c r="P31" s="1609"/>
      <c r="Q31" s="1609"/>
      <c r="R31" s="1609"/>
    </row>
    <row r="32" spans="1:20" x14ac:dyDescent="0.25">
      <c r="G32" s="937"/>
      <c r="L32" s="937"/>
    </row>
    <row r="33" spans="2:12" x14ac:dyDescent="0.25">
      <c r="B33" s="937"/>
      <c r="L33" s="937"/>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6" t="s">
        <v>367</v>
      </c>
      <c r="C3" s="1376"/>
      <c r="D3" s="1376"/>
      <c r="E3" s="1376"/>
      <c r="F3" s="1376"/>
      <c r="G3" s="1376"/>
      <c r="H3" s="1376"/>
      <c r="I3" s="1376"/>
      <c r="J3" s="1376"/>
      <c r="K3" s="1376"/>
      <c r="L3" s="1376"/>
      <c r="M3" s="1376"/>
      <c r="N3" s="1376"/>
      <c r="O3" s="1376"/>
      <c r="P3" s="1376"/>
      <c r="Q3" s="1376"/>
      <c r="R3" s="1376"/>
      <c r="S3" s="1376"/>
      <c r="T3" s="1376"/>
      <c r="U3" s="1376"/>
      <c r="V3" s="1376"/>
      <c r="W3" s="1376"/>
    </row>
    <row r="5" spans="1:26" x14ac:dyDescent="0.25">
      <c r="B5" s="219"/>
      <c r="C5" s="219"/>
      <c r="D5" s="1365" t="s">
        <v>366</v>
      </c>
      <c r="E5" s="1365"/>
      <c r="F5" s="1365"/>
      <c r="G5" s="1365"/>
      <c r="H5" s="1365"/>
      <c r="I5" s="1365"/>
      <c r="J5" s="1365"/>
      <c r="K5" s="1365"/>
      <c r="L5" s="219"/>
      <c r="M5" s="1366" t="s">
        <v>340</v>
      </c>
      <c r="N5" s="1366"/>
      <c r="O5" s="1366"/>
      <c r="P5" s="1366"/>
      <c r="Q5" s="1366"/>
      <c r="R5" s="1366"/>
      <c r="S5" s="1366"/>
      <c r="T5" s="1366"/>
      <c r="U5" s="1366"/>
      <c r="V5" s="1366"/>
      <c r="W5" s="1366"/>
      <c r="X5" s="1366"/>
    </row>
    <row r="6" spans="1:26" ht="21" customHeight="1" x14ac:dyDescent="0.25">
      <c r="B6" s="219"/>
      <c r="C6" s="219"/>
      <c r="D6" s="1366"/>
      <c r="E6" s="1366"/>
      <c r="F6" s="1366"/>
      <c r="G6" s="1366"/>
      <c r="H6" s="1366"/>
      <c r="I6" s="1366"/>
      <c r="J6" s="1366"/>
      <c r="K6" s="1366"/>
      <c r="L6" s="219"/>
      <c r="M6" s="1367">
        <v>43830</v>
      </c>
      <c r="N6" s="1368"/>
      <c r="O6" s="1369">
        <v>44196</v>
      </c>
      <c r="P6" s="1370"/>
      <c r="Q6" s="1369">
        <v>44561</v>
      </c>
      <c r="R6" s="1370"/>
      <c r="S6" s="1373">
        <v>44926</v>
      </c>
      <c r="T6" s="1374"/>
      <c r="U6" s="1371">
        <v>45291</v>
      </c>
      <c r="V6" s="1375"/>
      <c r="W6" s="1371">
        <f>EVO_sol!W6</f>
        <v>45565</v>
      </c>
      <c r="X6" s="1372"/>
    </row>
    <row r="7" spans="1:26" x14ac:dyDescent="0.25">
      <c r="B7" s="225"/>
      <c r="C7" s="219"/>
      <c r="D7" s="226">
        <v>43465</v>
      </c>
      <c r="E7" s="227">
        <v>43830</v>
      </c>
      <c r="F7" s="228">
        <v>44196</v>
      </c>
      <c r="G7" s="228">
        <v>44561</v>
      </c>
      <c r="H7" s="228">
        <v>44926</v>
      </c>
      <c r="I7" s="228">
        <v>45291</v>
      </c>
      <c r="J7" s="228">
        <f>EVO!J7</f>
        <v>45565</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354473</v>
      </c>
      <c r="E9" s="300">
        <v>361314</v>
      </c>
      <c r="F9" s="300">
        <v>351802</v>
      </c>
      <c r="G9" s="254">
        <v>362202</v>
      </c>
      <c r="H9" s="254">
        <v>375118</v>
      </c>
      <c r="I9" s="254">
        <v>392545</v>
      </c>
      <c r="J9" s="301">
        <v>383373</v>
      </c>
      <c r="K9" s="302"/>
      <c r="L9" s="222"/>
      <c r="M9" s="278">
        <v>1.9299072143717622E-2</v>
      </c>
      <c r="N9" s="279">
        <v>6841</v>
      </c>
      <c r="O9" s="280">
        <v>-2.632613184100252E-2</v>
      </c>
      <c r="P9" s="279">
        <v>-9512</v>
      </c>
      <c r="Q9" s="280">
        <f t="shared" ref="Q9:Q27" si="0">G9/F9-1</f>
        <v>2.9562083217264279E-2</v>
      </c>
      <c r="R9" s="279">
        <f t="shared" ref="R9:R27" si="1">G9-F9</f>
        <v>10400</v>
      </c>
      <c r="S9" s="280">
        <f>H9/G9-1</f>
        <v>3.5659659527004228E-2</v>
      </c>
      <c r="T9" s="279">
        <f>H9-G9</f>
        <v>12916</v>
      </c>
      <c r="U9" s="280">
        <f>I9/H9-1</f>
        <v>4.6457381410649479E-2</v>
      </c>
      <c r="V9" s="279">
        <f>I9-H9</f>
        <v>17427</v>
      </c>
      <c r="W9" s="280">
        <v>-1.4781882428525517E-2</v>
      </c>
      <c r="X9" s="279">
        <v>-5752</v>
      </c>
    </row>
    <row r="10" spans="1:26" x14ac:dyDescent="0.25">
      <c r="B10" s="303" t="s">
        <v>7</v>
      </c>
      <c r="C10" s="219"/>
      <c r="D10" s="253">
        <v>42117</v>
      </c>
      <c r="E10" s="254">
        <v>47743</v>
      </c>
      <c r="F10" s="254">
        <v>44726</v>
      </c>
      <c r="G10" s="254">
        <v>45995</v>
      </c>
      <c r="H10" s="254">
        <v>46968</v>
      </c>
      <c r="I10" s="254">
        <v>48583</v>
      </c>
      <c r="J10" s="257">
        <v>51740</v>
      </c>
      <c r="L10" s="222"/>
      <c r="M10" s="256">
        <v>0.13358026450127025</v>
      </c>
      <c r="N10" s="257">
        <v>5626</v>
      </c>
      <c r="O10" s="258">
        <v>-6.3192509896738747E-2</v>
      </c>
      <c r="P10" s="257">
        <v>-3017</v>
      </c>
      <c r="Q10" s="258">
        <f t="shared" si="0"/>
        <v>2.837275857443089E-2</v>
      </c>
      <c r="R10" s="257">
        <f t="shared" si="1"/>
        <v>1269</v>
      </c>
      <c r="S10" s="258">
        <f t="shared" ref="S10:S26" si="2">H10/G10-1</f>
        <v>2.1154473312316568E-2</v>
      </c>
      <c r="T10" s="257">
        <f t="shared" ref="T10:T26" si="3">H10-G10</f>
        <v>973</v>
      </c>
      <c r="U10" s="258">
        <f t="shared" ref="U10:U26" si="4">I10/H10-1</f>
        <v>3.438511326860838E-2</v>
      </c>
      <c r="V10" s="257">
        <f t="shared" ref="V10:V26" si="5">I10-H10</f>
        <v>1615</v>
      </c>
      <c r="W10" s="258">
        <v>7.7692147469277328E-2</v>
      </c>
      <c r="X10" s="257">
        <v>3730</v>
      </c>
    </row>
    <row r="11" spans="1:26" x14ac:dyDescent="0.25">
      <c r="B11" s="303" t="s">
        <v>37</v>
      </c>
      <c r="C11" s="219"/>
      <c r="D11" s="253">
        <v>33668</v>
      </c>
      <c r="E11" s="254">
        <v>35198</v>
      </c>
      <c r="F11" s="254">
        <v>35711</v>
      </c>
      <c r="G11" s="254">
        <v>38230</v>
      </c>
      <c r="H11" s="254">
        <v>40199</v>
      </c>
      <c r="I11" s="254">
        <v>41209</v>
      </c>
      <c r="J11" s="257">
        <v>41245</v>
      </c>
      <c r="L11" s="222"/>
      <c r="M11" s="256">
        <v>4.5443744802186048E-2</v>
      </c>
      <c r="N11" s="257">
        <v>1530</v>
      </c>
      <c r="O11" s="258">
        <v>1.4574691743849177E-2</v>
      </c>
      <c r="P11" s="257">
        <v>513</v>
      </c>
      <c r="Q11" s="258">
        <f t="shared" si="0"/>
        <v>7.0538489541037697E-2</v>
      </c>
      <c r="R11" s="257">
        <f t="shared" si="1"/>
        <v>2519</v>
      </c>
      <c r="S11" s="258">
        <f t="shared" si="2"/>
        <v>5.1504054407533362E-2</v>
      </c>
      <c r="T11" s="257">
        <f t="shared" si="3"/>
        <v>1969</v>
      </c>
      <c r="U11" s="258">
        <f t="shared" si="4"/>
        <v>2.5125003109530031E-2</v>
      </c>
      <c r="V11" s="257">
        <f t="shared" si="5"/>
        <v>1010</v>
      </c>
      <c r="W11" s="258">
        <v>-4.8977031461108211E-3</v>
      </c>
      <c r="X11" s="257">
        <v>-203</v>
      </c>
    </row>
    <row r="12" spans="1:26" x14ac:dyDescent="0.25">
      <c r="B12" s="303" t="s">
        <v>38</v>
      </c>
      <c r="C12" s="219"/>
      <c r="D12" s="253">
        <v>25370</v>
      </c>
      <c r="E12" s="254">
        <v>30928</v>
      </c>
      <c r="F12" s="254">
        <v>31586</v>
      </c>
      <c r="G12" s="254">
        <v>33061</v>
      </c>
      <c r="H12" s="254">
        <v>36020</v>
      </c>
      <c r="I12" s="254">
        <v>40725</v>
      </c>
      <c r="J12" s="257">
        <v>43453</v>
      </c>
      <c r="L12" s="222"/>
      <c r="M12" s="256">
        <v>0.21907765076862429</v>
      </c>
      <c r="N12" s="257">
        <v>5558</v>
      </c>
      <c r="O12" s="258">
        <v>2.1275219865493966E-2</v>
      </c>
      <c r="P12" s="257">
        <v>658</v>
      </c>
      <c r="Q12" s="258">
        <f t="shared" si="0"/>
        <v>4.6697904134743284E-2</v>
      </c>
      <c r="R12" s="257">
        <f t="shared" si="1"/>
        <v>1475</v>
      </c>
      <c r="S12" s="258">
        <f t="shared" si="2"/>
        <v>8.9501225008318031E-2</v>
      </c>
      <c r="T12" s="257">
        <f t="shared" si="3"/>
        <v>2959</v>
      </c>
      <c r="U12" s="258">
        <f t="shared" si="4"/>
        <v>0.13062187673514725</v>
      </c>
      <c r="V12" s="257">
        <f t="shared" si="5"/>
        <v>4705</v>
      </c>
      <c r="W12" s="258">
        <v>9.7297979797979828E-2</v>
      </c>
      <c r="X12" s="257">
        <v>3853</v>
      </c>
    </row>
    <row r="13" spans="1:26" x14ac:dyDescent="0.25">
      <c r="B13" s="303" t="s">
        <v>6</v>
      </c>
      <c r="C13" s="219"/>
      <c r="D13" s="253">
        <v>35850</v>
      </c>
      <c r="E13" s="254">
        <v>37916</v>
      </c>
      <c r="F13" s="254">
        <v>38655</v>
      </c>
      <c r="G13" s="254">
        <v>42298</v>
      </c>
      <c r="H13" s="254">
        <v>47498</v>
      </c>
      <c r="I13" s="254">
        <v>52927</v>
      </c>
      <c r="J13" s="257">
        <v>56541</v>
      </c>
      <c r="K13" s="304"/>
      <c r="L13" s="219"/>
      <c r="M13" s="256">
        <v>5.7629009762901084E-2</v>
      </c>
      <c r="N13" s="257">
        <v>2066</v>
      </c>
      <c r="O13" s="258">
        <v>1.9490452579385975E-2</v>
      </c>
      <c r="P13" s="257">
        <v>739</v>
      </c>
      <c r="Q13" s="258">
        <f t="shared" si="0"/>
        <v>9.4243952916828411E-2</v>
      </c>
      <c r="R13" s="257">
        <f t="shared" si="1"/>
        <v>3643</v>
      </c>
      <c r="S13" s="258">
        <f t="shared" si="2"/>
        <v>0.12293725471653505</v>
      </c>
      <c r="T13" s="257">
        <f t="shared" si="3"/>
        <v>5200</v>
      </c>
      <c r="U13" s="258">
        <f t="shared" si="4"/>
        <v>0.11429954945471388</v>
      </c>
      <c r="V13" s="257">
        <f t="shared" si="5"/>
        <v>5429</v>
      </c>
      <c r="W13" s="258">
        <v>9.3234594636400603E-2</v>
      </c>
      <c r="X13" s="257">
        <v>4822</v>
      </c>
      <c r="Z13" s="224"/>
    </row>
    <row r="14" spans="1:26" x14ac:dyDescent="0.25">
      <c r="B14" s="303" t="s">
        <v>5</v>
      </c>
      <c r="C14" s="219"/>
      <c r="D14" s="253">
        <v>24151</v>
      </c>
      <c r="E14" s="254">
        <v>24993</v>
      </c>
      <c r="F14" s="254">
        <v>24832</v>
      </c>
      <c r="G14" s="254">
        <v>22687</v>
      </c>
      <c r="H14" s="254">
        <v>22423</v>
      </c>
      <c r="I14" s="254">
        <v>23077</v>
      </c>
      <c r="J14" s="257">
        <v>23356</v>
      </c>
      <c r="L14" s="222"/>
      <c r="M14" s="256">
        <v>3.4863980787545046E-2</v>
      </c>
      <c r="N14" s="257">
        <v>842</v>
      </c>
      <c r="O14" s="258">
        <v>-6.441803705037441E-3</v>
      </c>
      <c r="P14" s="257">
        <v>-161</v>
      </c>
      <c r="Q14" s="258">
        <f t="shared" si="0"/>
        <v>-8.6380476804123751E-2</v>
      </c>
      <c r="R14" s="257">
        <f t="shared" si="1"/>
        <v>-2145</v>
      </c>
      <c r="S14" s="258">
        <f t="shared" si="2"/>
        <v>-1.1636620090800909E-2</v>
      </c>
      <c r="T14" s="257">
        <f t="shared" si="3"/>
        <v>-264</v>
      </c>
      <c r="U14" s="258">
        <f t="shared" si="4"/>
        <v>2.9166480845560283E-2</v>
      </c>
      <c r="V14" s="257">
        <f t="shared" si="5"/>
        <v>654</v>
      </c>
      <c r="W14" s="258">
        <v>1.7601951899616664E-2</v>
      </c>
      <c r="X14" s="257">
        <v>404</v>
      </c>
      <c r="Z14" s="224"/>
    </row>
    <row r="15" spans="1:26" x14ac:dyDescent="0.25">
      <c r="B15" s="303" t="s">
        <v>4</v>
      </c>
      <c r="C15" s="219"/>
      <c r="D15" s="253">
        <v>120362</v>
      </c>
      <c r="E15" s="254">
        <v>134693</v>
      </c>
      <c r="F15" s="254">
        <v>132386</v>
      </c>
      <c r="G15" s="254">
        <v>133847</v>
      </c>
      <c r="H15" s="254">
        <v>139217</v>
      </c>
      <c r="I15" s="254">
        <v>150140</v>
      </c>
      <c r="J15" s="257">
        <v>154327</v>
      </c>
      <c r="L15" s="222"/>
      <c r="M15" s="256">
        <v>0.11906581811535211</v>
      </c>
      <c r="N15" s="257">
        <v>14331</v>
      </c>
      <c r="O15" s="258">
        <v>-1.7127838863192579E-2</v>
      </c>
      <c r="P15" s="257">
        <v>-2307</v>
      </c>
      <c r="Q15" s="258">
        <f t="shared" si="0"/>
        <v>1.1035910141555805E-2</v>
      </c>
      <c r="R15" s="257">
        <f t="shared" si="1"/>
        <v>1461</v>
      </c>
      <c r="S15" s="258">
        <f t="shared" si="2"/>
        <v>4.0120436020232075E-2</v>
      </c>
      <c r="T15" s="257">
        <f t="shared" si="3"/>
        <v>5370</v>
      </c>
      <c r="U15" s="258">
        <f t="shared" si="4"/>
        <v>7.8460245515993066E-2</v>
      </c>
      <c r="V15" s="257">
        <f t="shared" si="5"/>
        <v>10923</v>
      </c>
      <c r="W15" s="258">
        <v>6.1885463040052935E-2</v>
      </c>
      <c r="X15" s="257">
        <v>8994</v>
      </c>
      <c r="Z15" s="224"/>
    </row>
    <row r="16" spans="1:26" x14ac:dyDescent="0.25">
      <c r="B16" s="303" t="s">
        <v>40</v>
      </c>
      <c r="C16" s="219"/>
      <c r="D16" s="253">
        <v>81735</v>
      </c>
      <c r="E16" s="254">
        <v>85461</v>
      </c>
      <c r="F16" s="254">
        <v>81399</v>
      </c>
      <c r="G16" s="254">
        <v>83372</v>
      </c>
      <c r="H16" s="254">
        <v>86743</v>
      </c>
      <c r="I16" s="254">
        <v>91940</v>
      </c>
      <c r="J16" s="257">
        <v>95924</v>
      </c>
      <c r="L16" s="222"/>
      <c r="M16" s="256">
        <v>4.5586346118553944E-2</v>
      </c>
      <c r="N16" s="257">
        <v>3726</v>
      </c>
      <c r="O16" s="258">
        <v>-4.7530452487099417E-2</v>
      </c>
      <c r="P16" s="257">
        <v>-4062</v>
      </c>
      <c r="Q16" s="258">
        <f t="shared" si="0"/>
        <v>2.4238627010159774E-2</v>
      </c>
      <c r="R16" s="257">
        <f t="shared" si="1"/>
        <v>1973</v>
      </c>
      <c r="S16" s="258">
        <f t="shared" si="2"/>
        <v>4.0433238977114705E-2</v>
      </c>
      <c r="T16" s="257">
        <f t="shared" si="3"/>
        <v>3371</v>
      </c>
      <c r="U16" s="258">
        <f t="shared" si="4"/>
        <v>5.9912615427181404E-2</v>
      </c>
      <c r="V16" s="257">
        <f t="shared" si="5"/>
        <v>5197</v>
      </c>
      <c r="W16" s="258">
        <v>4.8831157471189046E-2</v>
      </c>
      <c r="X16" s="257">
        <v>4466</v>
      </c>
      <c r="Z16" s="224"/>
    </row>
    <row r="17" spans="2:28" x14ac:dyDescent="0.25">
      <c r="B17" s="303" t="s">
        <v>41</v>
      </c>
      <c r="C17" s="219"/>
      <c r="D17" s="253">
        <v>292526</v>
      </c>
      <c r="E17" s="254">
        <v>307817</v>
      </c>
      <c r="F17" s="254">
        <v>300021</v>
      </c>
      <c r="G17" s="254">
        <v>315907</v>
      </c>
      <c r="H17" s="254">
        <v>330438</v>
      </c>
      <c r="I17" s="254">
        <v>327571</v>
      </c>
      <c r="J17" s="257">
        <v>342826</v>
      </c>
      <c r="K17" s="304"/>
      <c r="L17" s="219"/>
      <c r="M17" s="256">
        <v>5.2272276652331806E-2</v>
      </c>
      <c r="N17" s="257">
        <v>15291</v>
      </c>
      <c r="O17" s="258">
        <v>-2.5326736340098188E-2</v>
      </c>
      <c r="P17" s="257">
        <v>-7796</v>
      </c>
      <c r="Q17" s="258">
        <f t="shared" si="0"/>
        <v>5.2949626859453147E-2</v>
      </c>
      <c r="R17" s="257">
        <f t="shared" si="1"/>
        <v>15886</v>
      </c>
      <c r="S17" s="258">
        <f t="shared" si="2"/>
        <v>4.5997714517247212E-2</v>
      </c>
      <c r="T17" s="257">
        <f t="shared" si="3"/>
        <v>14531</v>
      </c>
      <c r="U17" s="258">
        <f t="shared" si="4"/>
        <v>-8.676362888045519E-3</v>
      </c>
      <c r="V17" s="257">
        <f t="shared" si="5"/>
        <v>-2867</v>
      </c>
      <c r="W17" s="258">
        <v>-9.4024503005085691E-3</v>
      </c>
      <c r="X17" s="257">
        <v>-3254</v>
      </c>
      <c r="Z17" s="224"/>
    </row>
    <row r="18" spans="2:28" x14ac:dyDescent="0.25">
      <c r="B18" s="303" t="s">
        <v>3</v>
      </c>
      <c r="C18" s="219"/>
      <c r="D18" s="253">
        <v>102144</v>
      </c>
      <c r="E18" s="254">
        <v>121696</v>
      </c>
      <c r="F18" s="254">
        <v>136159</v>
      </c>
      <c r="G18" s="254">
        <v>151649</v>
      </c>
      <c r="H18" s="254">
        <v>169110</v>
      </c>
      <c r="I18" s="254">
        <v>189030</v>
      </c>
      <c r="J18" s="257">
        <v>196819</v>
      </c>
      <c r="L18" s="222"/>
      <c r="M18" s="256">
        <v>0.19141604010025071</v>
      </c>
      <c r="N18" s="257">
        <v>19552</v>
      </c>
      <c r="O18" s="258">
        <v>0.11884531948461752</v>
      </c>
      <c r="P18" s="257">
        <v>14463</v>
      </c>
      <c r="Q18" s="258">
        <f>G18/F18-1</f>
        <v>0.11376405525892519</v>
      </c>
      <c r="R18" s="257">
        <f>G18-F18</f>
        <v>15490</v>
      </c>
      <c r="S18" s="258">
        <f t="shared" si="2"/>
        <v>0.11514088454259497</v>
      </c>
      <c r="T18" s="257">
        <f t="shared" si="3"/>
        <v>17461</v>
      </c>
      <c r="U18" s="258">
        <f t="shared" si="4"/>
        <v>0.11779315238602095</v>
      </c>
      <c r="V18" s="257">
        <f t="shared" si="5"/>
        <v>19920</v>
      </c>
      <c r="W18" s="258">
        <v>6.6266855195652896E-2</v>
      </c>
      <c r="X18" s="257">
        <v>12232</v>
      </c>
      <c r="Z18" s="224"/>
    </row>
    <row r="19" spans="2:28" x14ac:dyDescent="0.25">
      <c r="B19" s="303" t="s">
        <v>2</v>
      </c>
      <c r="C19" s="219"/>
      <c r="D19" s="253">
        <v>46533</v>
      </c>
      <c r="E19" s="254">
        <v>49654</v>
      </c>
      <c r="F19" s="254">
        <v>49281</v>
      </c>
      <c r="G19" s="254">
        <v>50941</v>
      </c>
      <c r="H19" s="254">
        <v>53876</v>
      </c>
      <c r="I19" s="254">
        <v>56464</v>
      </c>
      <c r="J19" s="257">
        <v>56581</v>
      </c>
      <c r="L19" s="222"/>
      <c r="M19" s="256">
        <v>6.7070681022070255E-2</v>
      </c>
      <c r="N19" s="257">
        <v>3121</v>
      </c>
      <c r="O19" s="258">
        <v>-7.5119829218189826E-3</v>
      </c>
      <c r="P19" s="257">
        <v>-373</v>
      </c>
      <c r="Q19" s="258">
        <f t="shared" si="0"/>
        <v>3.3684381404598174E-2</v>
      </c>
      <c r="R19" s="257">
        <f t="shared" si="1"/>
        <v>1660</v>
      </c>
      <c r="S19" s="258">
        <f t="shared" si="2"/>
        <v>5.761567303350934E-2</v>
      </c>
      <c r="T19" s="257">
        <f t="shared" si="3"/>
        <v>2935</v>
      </c>
      <c r="U19" s="258">
        <f t="shared" si="4"/>
        <v>4.8036231346053837E-2</v>
      </c>
      <c r="V19" s="257">
        <f t="shared" si="5"/>
        <v>2588</v>
      </c>
      <c r="W19" s="258">
        <v>1.9293820933165229E-2</v>
      </c>
      <c r="X19" s="257">
        <v>1071</v>
      </c>
      <c r="Z19" s="224"/>
    </row>
    <row r="20" spans="2:28" x14ac:dyDescent="0.25">
      <c r="B20" s="303" t="s">
        <v>35</v>
      </c>
      <c r="C20" s="219"/>
      <c r="D20" s="253">
        <v>79727</v>
      </c>
      <c r="E20" s="254">
        <v>80292</v>
      </c>
      <c r="F20" s="254">
        <v>77049</v>
      </c>
      <c r="G20" s="254">
        <v>77553</v>
      </c>
      <c r="H20" s="254">
        <v>79015</v>
      </c>
      <c r="I20" s="254">
        <v>83386</v>
      </c>
      <c r="J20" s="257">
        <v>84355</v>
      </c>
      <c r="L20" s="222"/>
      <c r="M20" s="256">
        <v>7.0866833067844137E-3</v>
      </c>
      <c r="N20" s="257">
        <v>565</v>
      </c>
      <c r="O20" s="258">
        <v>-4.0390076221790472E-2</v>
      </c>
      <c r="P20" s="257">
        <v>-3243</v>
      </c>
      <c r="Q20" s="258">
        <f t="shared" si="0"/>
        <v>6.5412919051512919E-3</v>
      </c>
      <c r="R20" s="257">
        <f t="shared" si="1"/>
        <v>504</v>
      </c>
      <c r="S20" s="258">
        <f t="shared" si="2"/>
        <v>1.8851624050649329E-2</v>
      </c>
      <c r="T20" s="257">
        <f t="shared" si="3"/>
        <v>1462</v>
      </c>
      <c r="U20" s="258">
        <f t="shared" si="4"/>
        <v>5.5318610390432177E-2</v>
      </c>
      <c r="V20" s="257">
        <f t="shared" si="5"/>
        <v>4371</v>
      </c>
      <c r="W20" s="258">
        <v>1.6925654904702769E-2</v>
      </c>
      <c r="X20" s="257">
        <v>1404</v>
      </c>
      <c r="Z20" s="224"/>
    </row>
    <row r="21" spans="2:28" x14ac:dyDescent="0.25">
      <c r="B21" s="303" t="s">
        <v>42</v>
      </c>
      <c r="C21" s="219"/>
      <c r="D21" s="253">
        <v>215050</v>
      </c>
      <c r="E21" s="254">
        <v>227239</v>
      </c>
      <c r="F21" s="254">
        <v>216497</v>
      </c>
      <c r="G21" s="254">
        <v>215854</v>
      </c>
      <c r="H21" s="254">
        <v>224758</v>
      </c>
      <c r="I21" s="254">
        <v>237020</v>
      </c>
      <c r="J21" s="257">
        <v>253264</v>
      </c>
      <c r="L21" s="222"/>
      <c r="M21" s="256">
        <v>5.6679841897233185E-2</v>
      </c>
      <c r="N21" s="257">
        <v>12189</v>
      </c>
      <c r="O21" s="258">
        <v>-4.7271815137366335E-2</v>
      </c>
      <c r="P21" s="257">
        <v>-10742</v>
      </c>
      <c r="Q21" s="258">
        <f t="shared" si="0"/>
        <v>-2.9700180602963977E-3</v>
      </c>
      <c r="R21" s="257">
        <f t="shared" si="1"/>
        <v>-643</v>
      </c>
      <c r="S21" s="258">
        <f t="shared" si="2"/>
        <v>4.1250104237123164E-2</v>
      </c>
      <c r="T21" s="257">
        <f t="shared" si="3"/>
        <v>8904</v>
      </c>
      <c r="U21" s="258">
        <f t="shared" si="4"/>
        <v>5.4556456277418341E-2</v>
      </c>
      <c r="V21" s="257">
        <f t="shared" si="5"/>
        <v>12262</v>
      </c>
      <c r="W21" s="258">
        <v>6.8160251030143115E-2</v>
      </c>
      <c r="X21" s="257">
        <v>16161</v>
      </c>
      <c r="Z21" s="224"/>
    </row>
    <row r="22" spans="2:28" x14ac:dyDescent="0.25">
      <c r="B22" s="303" t="s">
        <v>43</v>
      </c>
      <c r="C22" s="219"/>
      <c r="D22" s="253">
        <v>43671</v>
      </c>
      <c r="E22" s="254">
        <v>46430</v>
      </c>
      <c r="F22" s="254">
        <v>45294</v>
      </c>
      <c r="G22" s="254">
        <v>47556</v>
      </c>
      <c r="H22" s="254">
        <v>50117</v>
      </c>
      <c r="I22" s="254">
        <v>54056</v>
      </c>
      <c r="J22" s="257">
        <v>57634</v>
      </c>
      <c r="L22" s="222"/>
      <c r="M22" s="256">
        <v>6.3176936639875336E-2</v>
      </c>
      <c r="N22" s="257">
        <v>2759</v>
      </c>
      <c r="O22" s="258">
        <v>-2.446693947878531E-2</v>
      </c>
      <c r="P22" s="257">
        <v>-1136</v>
      </c>
      <c r="Q22" s="258">
        <f t="shared" si="0"/>
        <v>4.994038945555701E-2</v>
      </c>
      <c r="R22" s="257">
        <f t="shared" si="1"/>
        <v>2262</v>
      </c>
      <c r="S22" s="258">
        <f t="shared" si="2"/>
        <v>5.3852300445790258E-2</v>
      </c>
      <c r="T22" s="257">
        <f t="shared" si="3"/>
        <v>2561</v>
      </c>
      <c r="U22" s="258">
        <f t="shared" si="4"/>
        <v>7.8596085160723916E-2</v>
      </c>
      <c r="V22" s="257">
        <f t="shared" si="5"/>
        <v>3939</v>
      </c>
      <c r="W22" s="258">
        <v>9.1573704047425153E-2</v>
      </c>
      <c r="X22" s="257">
        <v>4835</v>
      </c>
      <c r="Z22" s="224"/>
    </row>
    <row r="23" spans="2:28" x14ac:dyDescent="0.25">
      <c r="B23" s="303" t="s">
        <v>44</v>
      </c>
      <c r="C23" s="219"/>
      <c r="D23" s="253">
        <v>19559</v>
      </c>
      <c r="E23" s="254">
        <v>18635</v>
      </c>
      <c r="F23" s="254">
        <v>19594</v>
      </c>
      <c r="G23" s="254">
        <v>20339</v>
      </c>
      <c r="H23" s="254">
        <v>21233</v>
      </c>
      <c r="I23" s="254">
        <v>22030</v>
      </c>
      <c r="J23" s="257">
        <v>21406</v>
      </c>
      <c r="K23" s="304"/>
      <c r="L23" s="219"/>
      <c r="M23" s="256">
        <v>-4.7241679022444916E-2</v>
      </c>
      <c r="N23" s="257">
        <v>-924</v>
      </c>
      <c r="O23" s="258">
        <v>5.1462302119667402E-2</v>
      </c>
      <c r="P23" s="257">
        <v>959</v>
      </c>
      <c r="Q23" s="258">
        <f t="shared" si="0"/>
        <v>3.8021843421455648E-2</v>
      </c>
      <c r="R23" s="257">
        <f t="shared" si="1"/>
        <v>745</v>
      </c>
      <c r="S23" s="258">
        <f t="shared" si="2"/>
        <v>4.3954963370863798E-2</v>
      </c>
      <c r="T23" s="257">
        <f t="shared" si="3"/>
        <v>894</v>
      </c>
      <c r="U23" s="258">
        <f t="shared" si="4"/>
        <v>3.7535911081806539E-2</v>
      </c>
      <c r="V23" s="257">
        <f t="shared" si="5"/>
        <v>797</v>
      </c>
      <c r="W23" s="258">
        <v>-2.2958601487973018E-2</v>
      </c>
      <c r="X23" s="257">
        <v>-503</v>
      </c>
      <c r="Z23" s="224"/>
    </row>
    <row r="24" spans="2:28" x14ac:dyDescent="0.25">
      <c r="B24" s="303" t="s">
        <v>45</v>
      </c>
      <c r="C24" s="219"/>
      <c r="D24" s="253">
        <v>102231</v>
      </c>
      <c r="E24" s="254">
        <v>105837</v>
      </c>
      <c r="F24" s="254">
        <v>105419</v>
      </c>
      <c r="G24" s="254">
        <v>106624</v>
      </c>
      <c r="H24" s="254">
        <v>108415</v>
      </c>
      <c r="I24" s="254">
        <v>113823</v>
      </c>
      <c r="J24" s="257">
        <v>116315</v>
      </c>
      <c r="L24" s="222"/>
      <c r="M24" s="256">
        <v>3.5273058074360986E-2</v>
      </c>
      <c r="N24" s="257">
        <v>3606</v>
      </c>
      <c r="O24" s="258">
        <v>-3.9494694671995401E-3</v>
      </c>
      <c r="P24" s="257">
        <v>-418</v>
      </c>
      <c r="Q24" s="258">
        <f t="shared" si="0"/>
        <v>1.1430577030705935E-2</v>
      </c>
      <c r="R24" s="257">
        <f t="shared" si="1"/>
        <v>1205</v>
      </c>
      <c r="S24" s="258">
        <f t="shared" si="2"/>
        <v>1.6797343937575038E-2</v>
      </c>
      <c r="T24" s="257">
        <f t="shared" si="3"/>
        <v>1791</v>
      </c>
      <c r="U24" s="258">
        <f t="shared" si="4"/>
        <v>4.9882396347368907E-2</v>
      </c>
      <c r="V24" s="257">
        <f t="shared" si="5"/>
        <v>5408</v>
      </c>
      <c r="W24" s="258">
        <v>3.6398467432950277E-2</v>
      </c>
      <c r="X24" s="257">
        <v>4085</v>
      </c>
      <c r="Z24" s="224"/>
    </row>
    <row r="25" spans="2:28" x14ac:dyDescent="0.25">
      <c r="B25" s="303" t="s">
        <v>46</v>
      </c>
      <c r="C25" s="219"/>
      <c r="D25" s="253">
        <v>15250</v>
      </c>
      <c r="E25" s="254">
        <v>15370</v>
      </c>
      <c r="F25" s="254">
        <v>14678</v>
      </c>
      <c r="G25" s="254">
        <v>15446</v>
      </c>
      <c r="H25" s="254">
        <v>14352</v>
      </c>
      <c r="I25" s="254">
        <v>14615</v>
      </c>
      <c r="J25" s="257">
        <v>14836</v>
      </c>
      <c r="L25" s="222"/>
      <c r="M25" s="256">
        <v>7.8688524590164732E-3</v>
      </c>
      <c r="N25" s="257">
        <v>120</v>
      </c>
      <c r="O25" s="258">
        <v>-4.5022771633051351E-2</v>
      </c>
      <c r="P25" s="257">
        <v>-692</v>
      </c>
      <c r="Q25" s="258">
        <f t="shared" si="0"/>
        <v>5.2323204796293821E-2</v>
      </c>
      <c r="R25" s="257">
        <f t="shared" si="1"/>
        <v>768</v>
      </c>
      <c r="S25" s="258">
        <f t="shared" si="2"/>
        <v>-7.0827398679269682E-2</v>
      </c>
      <c r="T25" s="257">
        <f t="shared" si="3"/>
        <v>-1094</v>
      </c>
      <c r="U25" s="258">
        <f t="shared" si="4"/>
        <v>1.8324972129319939E-2</v>
      </c>
      <c r="V25" s="257">
        <f t="shared" si="5"/>
        <v>263</v>
      </c>
      <c r="W25" s="258">
        <v>2.1481685486091973E-2</v>
      </c>
      <c r="X25" s="257">
        <v>312</v>
      </c>
      <c r="Z25" s="224"/>
    </row>
    <row r="26" spans="2:28" x14ac:dyDescent="0.25">
      <c r="B26" s="305" t="s">
        <v>1</v>
      </c>
      <c r="C26" s="219"/>
      <c r="D26" s="260">
        <v>4201</v>
      </c>
      <c r="E26" s="261">
        <v>4335</v>
      </c>
      <c r="F26" s="261">
        <v>4305</v>
      </c>
      <c r="G26" s="261">
        <v>4447</v>
      </c>
      <c r="H26" s="261">
        <v>4708</v>
      </c>
      <c r="I26" s="261">
        <v>5044</v>
      </c>
      <c r="J26" s="265">
        <v>5312</v>
      </c>
      <c r="L26" s="222"/>
      <c r="M26" s="264">
        <v>3.1897167341109256E-2</v>
      </c>
      <c r="N26" s="265">
        <v>134</v>
      </c>
      <c r="O26" s="266">
        <v>-6.9204152249134898E-3</v>
      </c>
      <c r="P26" s="265">
        <v>-30</v>
      </c>
      <c r="Q26" s="266">
        <f t="shared" si="0"/>
        <v>3.2984901277584244E-2</v>
      </c>
      <c r="R26" s="265">
        <f t="shared" si="1"/>
        <v>142</v>
      </c>
      <c r="S26" s="266">
        <f t="shared" si="2"/>
        <v>5.8691252529795346E-2</v>
      </c>
      <c r="T26" s="265">
        <f t="shared" si="3"/>
        <v>261</v>
      </c>
      <c r="U26" s="266">
        <f t="shared" si="4"/>
        <v>7.136788445199671E-2</v>
      </c>
      <c r="V26" s="265">
        <f t="shared" si="5"/>
        <v>336</v>
      </c>
      <c r="W26" s="266">
        <v>6.9673781715666516E-2</v>
      </c>
      <c r="X26" s="265">
        <v>346</v>
      </c>
      <c r="Z26" s="224"/>
      <c r="AA26" s="224"/>
      <c r="AB26" s="286"/>
    </row>
    <row r="27" spans="2:28" x14ac:dyDescent="0.25">
      <c r="B27" s="235" t="s">
        <v>0</v>
      </c>
      <c r="C27" s="219"/>
      <c r="D27" s="1228">
        <f>SUM(D9:D26)</f>
        <v>1638618</v>
      </c>
      <c r="E27" s="306">
        <f>SUM(E9:E26)</f>
        <v>1735551</v>
      </c>
      <c r="F27" s="307">
        <f>SUM(F9:F26)</f>
        <v>1709394</v>
      </c>
      <c r="G27" s="306">
        <f>SUM(G9:G26)</f>
        <v>1768008</v>
      </c>
      <c r="H27" s="307">
        <v>1850208</v>
      </c>
      <c r="I27" s="306">
        <f>SUM(I9:I26)</f>
        <v>1944185</v>
      </c>
      <c r="J27" s="306">
        <f>SUM(J9:J26)</f>
        <v>1999307</v>
      </c>
      <c r="K27" s="308"/>
      <c r="L27" s="222"/>
      <c r="M27" s="240">
        <f>E27/D27-1</f>
        <v>5.9155336997396502E-2</v>
      </c>
      <c r="N27" s="241">
        <f>E27-D27</f>
        <v>96933</v>
      </c>
      <c r="O27" s="242">
        <f>F27/E27-1</f>
        <v>-1.507129436127197E-2</v>
      </c>
      <c r="P27" s="243">
        <f>F27-E27</f>
        <v>-26157</v>
      </c>
      <c r="Q27" s="242">
        <f t="shared" si="0"/>
        <v>3.4289344644944375E-2</v>
      </c>
      <c r="R27" s="237">
        <f t="shared" si="1"/>
        <v>58614</v>
      </c>
      <c r="S27" s="242">
        <f>H27/G27-1</f>
        <v>4.6493002294107244E-2</v>
      </c>
      <c r="T27" s="243">
        <f>H27-G27</f>
        <v>82200</v>
      </c>
      <c r="U27" s="309">
        <f>I27/H27-1</f>
        <v>5.0792667635206401E-2</v>
      </c>
      <c r="V27" s="237">
        <f>I27-H27</f>
        <v>93977</v>
      </c>
      <c r="W27" s="242">
        <v>2.9348134998434805E-2</v>
      </c>
      <c r="X27" s="243">
        <f>SUM(X9:X26)</f>
        <v>57003</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K9</xm:sqref>
            </x14:sparkline>
            <x14:sparkline>
              <xm:f>EVO_resol!D10:J10</xm:f>
              <xm:sqref>K10</xm:sqref>
            </x14:sparkline>
            <x14:sparkline>
              <xm:f>EVO_resol!D11:J11</xm:f>
              <xm:sqref>K11</xm:sqref>
            </x14:sparkline>
            <x14:sparkline>
              <xm:f>EVO_resol!D12:J12</xm:f>
              <xm:sqref>K12</xm:sqref>
            </x14:sparkline>
            <x14:sparkline>
              <xm:f>EVO_resol!D13:J13</xm:f>
              <xm:sqref>K13</xm:sqref>
            </x14:sparkline>
            <x14:sparkline>
              <xm:f>EVO_resol!D14:J14</xm:f>
              <xm:sqref>K14</xm:sqref>
            </x14:sparkline>
            <x14:sparkline>
              <xm:f>EVO_resol!D15:J15</xm:f>
              <xm:sqref>K15</xm:sqref>
            </x14:sparkline>
            <x14:sparkline>
              <xm:f>EVO_resol!D16:J16</xm:f>
              <xm:sqref>K16</xm:sqref>
            </x14:sparkline>
            <x14:sparkline>
              <xm:f>EVO_resol!D17:J17</xm:f>
              <xm:sqref>K17</xm:sqref>
            </x14:sparkline>
            <x14:sparkline>
              <xm:f>EVO_resol!D18:J18</xm:f>
              <xm:sqref>K18</xm:sqref>
            </x14:sparkline>
            <x14:sparkline>
              <xm:f>EVO_resol!D19:J19</xm:f>
              <xm:sqref>K19</xm:sqref>
            </x14:sparkline>
            <x14:sparkline>
              <xm:f>EVO_resol!D20:J20</xm:f>
              <xm:sqref>K20</xm:sqref>
            </x14:sparkline>
            <x14:sparkline>
              <xm:f>EVO_resol!D21:J21</xm:f>
              <xm:sqref>K21</xm:sqref>
            </x14:sparkline>
            <x14:sparkline>
              <xm:f>EVO_resol!D22:J22</xm:f>
              <xm:sqref>K22</xm:sqref>
            </x14:sparkline>
            <x14:sparkline>
              <xm:f>EVO_resol!D23:J23</xm:f>
              <xm:sqref>K23</xm:sqref>
            </x14:sparkline>
            <x14:sparkline>
              <xm:f>EVO_resol!D24:J24</xm:f>
              <xm:sqref>K24</xm:sqref>
            </x14:sparkline>
            <x14:sparkline>
              <xm:f>EVO_resol!D25:J25</xm:f>
              <xm:sqref>K25</xm:sqref>
            </x14:sparkline>
            <x14:sparkline>
              <xm:f>EVO_resol!D26:J26</xm:f>
              <xm:sqref>K26</xm:sqref>
            </x14:sparkline>
            <x14:sparkline>
              <xm:f>EVO_resol!D27:J27</xm:f>
              <xm:sqref>K27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58</v>
      </c>
    </row>
    <row r="2" spans="1:22" s="343" customFormat="1" ht="49.5" customHeight="1" x14ac:dyDescent="0.25">
      <c r="B2" s="1379"/>
      <c r="C2" s="1379"/>
      <c r="D2" s="1379"/>
      <c r="E2" s="1379"/>
      <c r="F2" s="344"/>
      <c r="G2" s="1595"/>
      <c r="H2" s="1595"/>
      <c r="I2" s="1595"/>
      <c r="J2" s="1595"/>
      <c r="K2" s="1595"/>
      <c r="L2" s="1595"/>
      <c r="M2" s="1595"/>
      <c r="N2" s="1595"/>
      <c r="O2" s="1595"/>
      <c r="P2" s="1595"/>
      <c r="Q2" s="1595"/>
      <c r="R2" s="1595"/>
      <c r="T2" s="344"/>
    </row>
    <row r="3" spans="1:22" s="343" customFormat="1" ht="3" customHeight="1" x14ac:dyDescent="0.25">
      <c r="B3" s="344"/>
      <c r="C3" s="344"/>
      <c r="D3" s="344"/>
      <c r="E3" s="344"/>
      <c r="F3" s="344"/>
      <c r="L3" s="344"/>
      <c r="Q3" s="344"/>
      <c r="T3" s="344"/>
    </row>
    <row r="4" spans="1:22" s="345" customFormat="1" ht="15" customHeight="1" x14ac:dyDescent="0.2">
      <c r="B4" s="1417" t="s">
        <v>434</v>
      </c>
      <c r="C4" s="1417"/>
      <c r="D4" s="1417"/>
      <c r="E4" s="1417"/>
      <c r="F4" s="1417"/>
      <c r="G4" s="1417"/>
      <c r="H4" s="1417"/>
      <c r="I4" s="1417"/>
      <c r="J4" s="1417"/>
      <c r="K4" s="1417"/>
      <c r="L4" s="1417"/>
      <c r="M4" s="1417"/>
      <c r="N4" s="1417"/>
      <c r="O4" s="1417"/>
      <c r="P4" s="1417"/>
      <c r="Q4" s="1417"/>
      <c r="R4" s="1417"/>
      <c r="S4" s="1417"/>
      <c r="T4" s="1417"/>
      <c r="U4" s="926"/>
    </row>
    <row r="5" spans="1:22" s="345" customFormat="1" ht="1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927"/>
      <c r="V5" s="877"/>
    </row>
    <row r="6" spans="1:22" s="345" customFormat="1" ht="4.5" customHeight="1" x14ac:dyDescent="0.2"/>
    <row r="7" spans="1:22" s="322" customFormat="1" ht="15" customHeight="1" x14ac:dyDescent="0.2">
      <c r="A7" s="316"/>
      <c r="B7" s="1596" t="s">
        <v>12</v>
      </c>
      <c r="C7" s="922"/>
      <c r="D7" s="1610" t="s">
        <v>76</v>
      </c>
      <c r="E7" s="1601"/>
      <c r="F7" s="922"/>
      <c r="G7" s="1612" t="s">
        <v>31</v>
      </c>
      <c r="H7" s="1613"/>
      <c r="I7" s="1613"/>
      <c r="J7" s="1614"/>
      <c r="K7" s="923"/>
      <c r="L7" s="1612" t="s">
        <v>49</v>
      </c>
      <c r="M7" s="1613"/>
      <c r="N7" s="1613"/>
      <c r="O7" s="1614"/>
      <c r="P7" s="923"/>
      <c r="Q7" s="1612" t="s">
        <v>50</v>
      </c>
      <c r="R7" s="1613"/>
      <c r="S7" s="1613"/>
      <c r="T7" s="1614"/>
    </row>
    <row r="8" spans="1:22" s="322" customFormat="1" ht="35.25" customHeight="1" x14ac:dyDescent="0.2">
      <c r="A8" s="316"/>
      <c r="B8" s="1597"/>
      <c r="C8" s="922"/>
      <c r="D8" s="1611"/>
      <c r="E8" s="1604"/>
      <c r="F8" s="922"/>
      <c r="G8" s="1615" t="s">
        <v>69</v>
      </c>
      <c r="H8" s="1616"/>
      <c r="I8" s="1606" t="s">
        <v>287</v>
      </c>
      <c r="J8" s="1607"/>
      <c r="K8" s="959"/>
      <c r="L8" s="1617" t="s">
        <v>69</v>
      </c>
      <c r="M8" s="1618"/>
      <c r="N8" s="1606" t="s">
        <v>287</v>
      </c>
      <c r="O8" s="1607"/>
      <c r="P8" s="959"/>
      <c r="Q8" s="1617" t="s">
        <v>69</v>
      </c>
      <c r="R8" s="1618"/>
      <c r="S8" s="1606" t="s">
        <v>287</v>
      </c>
      <c r="T8" s="1607"/>
    </row>
    <row r="9" spans="1:22" s="322" customFormat="1" ht="29.25" customHeight="1" x14ac:dyDescent="0.2">
      <c r="A9" s="316"/>
      <c r="B9" s="159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28844</v>
      </c>
      <c r="E11" s="930">
        <f>D11/D$29*100</f>
        <v>15.762868400487468</v>
      </c>
      <c r="F11" s="932"/>
      <c r="G11" s="929">
        <v>12877</v>
      </c>
      <c r="H11" s="930">
        <v>44.643600055470813</v>
      </c>
      <c r="I11" s="929">
        <v>12827</v>
      </c>
      <c r="J11" s="930">
        <v>99.611710802205479</v>
      </c>
      <c r="K11" s="932"/>
      <c r="L11" s="929">
        <v>15875</v>
      </c>
      <c r="M11" s="930">
        <v>55.037442795728751</v>
      </c>
      <c r="N11" s="929">
        <v>15731</v>
      </c>
      <c r="O11" s="930">
        <v>99.092913385826776</v>
      </c>
      <c r="P11" s="932"/>
      <c r="Q11" s="929">
        <v>92</v>
      </c>
      <c r="R11" s="930">
        <v>0.31895714880044379</v>
      </c>
      <c r="S11" s="929">
        <v>90</v>
      </c>
      <c r="T11" s="930">
        <f>IFERROR(S11/Q11*100,"-")</f>
        <v>97.826086956521735</v>
      </c>
    </row>
    <row r="12" spans="1:22" s="331" customFormat="1" ht="18" customHeight="1" x14ac:dyDescent="0.2">
      <c r="A12" s="330"/>
      <c r="B12" s="933" t="s">
        <v>7</v>
      </c>
      <c r="C12" s="932"/>
      <c r="D12" s="934">
        <f t="shared" ref="D12:D28" si="0">G12+L12+Q12</f>
        <v>4036</v>
      </c>
      <c r="E12" s="935">
        <f t="shared" ref="E12:E29" si="1">D12/D$29*100</f>
        <v>2.2056211643450081</v>
      </c>
      <c r="F12" s="932"/>
      <c r="G12" s="934">
        <v>2746</v>
      </c>
      <c r="H12" s="935">
        <v>68.037661050545097</v>
      </c>
      <c r="I12" s="934">
        <v>1126</v>
      </c>
      <c r="J12" s="935">
        <v>41.005098324836126</v>
      </c>
      <c r="K12" s="932"/>
      <c r="L12" s="934">
        <v>1188</v>
      </c>
      <c r="M12" s="935">
        <v>29.435084241823589</v>
      </c>
      <c r="N12" s="934">
        <v>532</v>
      </c>
      <c r="O12" s="935">
        <v>44.781144781144782</v>
      </c>
      <c r="P12" s="932"/>
      <c r="Q12" s="934">
        <v>102</v>
      </c>
      <c r="R12" s="935">
        <v>2.5272547076313181</v>
      </c>
      <c r="S12" s="934">
        <v>53</v>
      </c>
      <c r="T12" s="935">
        <f t="shared" ref="T12:T28" si="2">IFERROR(S12/Q12*100,"-")</f>
        <v>51.960784313725497</v>
      </c>
    </row>
    <row r="13" spans="1:22" s="331" customFormat="1" ht="18" customHeight="1" x14ac:dyDescent="0.2">
      <c r="A13" s="330"/>
      <c r="B13" s="933" t="s">
        <v>37</v>
      </c>
      <c r="C13" s="932"/>
      <c r="D13" s="934">
        <f t="shared" si="0"/>
        <v>3776</v>
      </c>
      <c r="E13" s="935">
        <f t="shared" si="1"/>
        <v>2.0635345680294228</v>
      </c>
      <c r="F13" s="932"/>
      <c r="G13" s="934">
        <v>1794</v>
      </c>
      <c r="H13" s="935">
        <v>47.510593220338983</v>
      </c>
      <c r="I13" s="934">
        <v>30</v>
      </c>
      <c r="J13" s="935">
        <v>1.6722408026755853</v>
      </c>
      <c r="K13" s="932"/>
      <c r="L13" s="934">
        <v>1913</v>
      </c>
      <c r="M13" s="935">
        <v>50.662076271186443</v>
      </c>
      <c r="N13" s="934">
        <v>38</v>
      </c>
      <c r="O13" s="935">
        <v>1.9864087820177729</v>
      </c>
      <c r="P13" s="932"/>
      <c r="Q13" s="934">
        <v>69</v>
      </c>
      <c r="R13" s="935">
        <v>1.8273305084745763</v>
      </c>
      <c r="S13" s="934">
        <v>21</v>
      </c>
      <c r="T13" s="935">
        <f t="shared" si="2"/>
        <v>30.434782608695656</v>
      </c>
    </row>
    <row r="14" spans="1:22" s="331" customFormat="1" ht="18" customHeight="1" x14ac:dyDescent="0.2">
      <c r="A14" s="330"/>
      <c r="B14" s="933" t="s">
        <v>38</v>
      </c>
      <c r="C14" s="932"/>
      <c r="D14" s="934">
        <f t="shared" si="0"/>
        <v>3010</v>
      </c>
      <c r="E14" s="935">
        <f t="shared" si="1"/>
        <v>1.6449255958073523</v>
      </c>
      <c r="F14" s="932"/>
      <c r="G14" s="934">
        <v>2147</v>
      </c>
      <c r="H14" s="935">
        <v>71.32890365448506</v>
      </c>
      <c r="I14" s="934">
        <v>2099</v>
      </c>
      <c r="J14" s="935">
        <v>97.764322310200285</v>
      </c>
      <c r="K14" s="932"/>
      <c r="L14" s="934">
        <v>858</v>
      </c>
      <c r="M14" s="935">
        <v>28.504983388704318</v>
      </c>
      <c r="N14" s="934">
        <v>760</v>
      </c>
      <c r="O14" s="935">
        <v>88.578088578088582</v>
      </c>
      <c r="P14" s="932"/>
      <c r="Q14" s="934">
        <v>5</v>
      </c>
      <c r="R14" s="935">
        <v>0.16611295681063123</v>
      </c>
      <c r="S14" s="934">
        <v>5</v>
      </c>
      <c r="T14" s="935">
        <f t="shared" si="2"/>
        <v>100</v>
      </c>
    </row>
    <row r="15" spans="1:22" s="331" customFormat="1" ht="18" customHeight="1" x14ac:dyDescent="0.2">
      <c r="A15" s="330"/>
      <c r="B15" s="933" t="s">
        <v>6</v>
      </c>
      <c r="C15" s="932"/>
      <c r="D15" s="934">
        <f t="shared" si="0"/>
        <v>5347</v>
      </c>
      <c r="E15" s="935">
        <f t="shared" si="1"/>
        <v>2.9220655019209016</v>
      </c>
      <c r="F15" s="932"/>
      <c r="G15" s="934">
        <v>3167</v>
      </c>
      <c r="H15" s="935">
        <v>59.229474471666357</v>
      </c>
      <c r="I15" s="934">
        <v>2702</v>
      </c>
      <c r="J15" s="935">
        <v>85.317335017366588</v>
      </c>
      <c r="K15" s="932"/>
      <c r="L15" s="934">
        <v>2096</v>
      </c>
      <c r="M15" s="935">
        <v>39.199551150177669</v>
      </c>
      <c r="N15" s="934">
        <v>1704</v>
      </c>
      <c r="O15" s="935">
        <v>81.297709923664115</v>
      </c>
      <c r="P15" s="932"/>
      <c r="Q15" s="934">
        <v>84</v>
      </c>
      <c r="R15" s="935">
        <v>1.5709743781559753</v>
      </c>
      <c r="S15" s="934">
        <v>71</v>
      </c>
      <c r="T15" s="935">
        <f t="shared" si="2"/>
        <v>84.523809523809518</v>
      </c>
    </row>
    <row r="16" spans="1:22" s="331" customFormat="1" ht="18" customHeight="1" x14ac:dyDescent="0.2">
      <c r="A16" s="330"/>
      <c r="B16" s="933" t="s">
        <v>5</v>
      </c>
      <c r="C16" s="932"/>
      <c r="D16" s="934">
        <f t="shared" si="0"/>
        <v>4648</v>
      </c>
      <c r="E16" s="935">
        <f t="shared" si="1"/>
        <v>2.5400711525955395</v>
      </c>
      <c r="F16" s="932"/>
      <c r="G16" s="934">
        <v>1951</v>
      </c>
      <c r="H16" s="935">
        <v>41.975043029259894</v>
      </c>
      <c r="I16" s="934">
        <v>12</v>
      </c>
      <c r="J16" s="935">
        <v>0.61506919528446957</v>
      </c>
      <c r="K16" s="932"/>
      <c r="L16" s="934">
        <v>2649</v>
      </c>
      <c r="M16" s="935">
        <v>56.992254733218587</v>
      </c>
      <c r="N16" s="934">
        <v>18</v>
      </c>
      <c r="O16" s="935">
        <v>0.67950169875424693</v>
      </c>
      <c r="P16" s="932"/>
      <c r="Q16" s="934">
        <v>48</v>
      </c>
      <c r="R16" s="935">
        <v>1.0327022375215147</v>
      </c>
      <c r="S16" s="934">
        <v>0</v>
      </c>
      <c r="T16" s="935">
        <f t="shared" si="2"/>
        <v>0</v>
      </c>
    </row>
    <row r="17" spans="1:20" s="331" customFormat="1" ht="18" customHeight="1" x14ac:dyDescent="0.2">
      <c r="A17" s="330"/>
      <c r="B17" s="933" t="s">
        <v>4</v>
      </c>
      <c r="C17" s="932"/>
      <c r="D17" s="934">
        <f t="shared" si="0"/>
        <v>9025</v>
      </c>
      <c r="E17" s="935">
        <f t="shared" si="1"/>
        <v>4.9320443528775266</v>
      </c>
      <c r="F17" s="932"/>
      <c r="G17" s="934">
        <v>5561</v>
      </c>
      <c r="H17" s="935">
        <v>61.617728531855953</v>
      </c>
      <c r="I17" s="934">
        <v>391</v>
      </c>
      <c r="J17" s="935">
        <v>7.0311095126775758</v>
      </c>
      <c r="K17" s="932"/>
      <c r="L17" s="934">
        <v>3458</v>
      </c>
      <c r="M17" s="935">
        <v>38.315789473684205</v>
      </c>
      <c r="N17" s="934">
        <v>93</v>
      </c>
      <c r="O17" s="935">
        <v>2.6894158473105843</v>
      </c>
      <c r="P17" s="932"/>
      <c r="Q17" s="934">
        <v>6</v>
      </c>
      <c r="R17" s="935">
        <v>6.6481994459833799E-2</v>
      </c>
      <c r="S17" s="934">
        <v>2</v>
      </c>
      <c r="T17" s="935">
        <f t="shared" si="2"/>
        <v>33.333333333333329</v>
      </c>
    </row>
    <row r="18" spans="1:20" s="331" customFormat="1" ht="18" customHeight="1" x14ac:dyDescent="0.2">
      <c r="A18" s="330"/>
      <c r="B18" s="933" t="s">
        <v>40</v>
      </c>
      <c r="C18" s="932"/>
      <c r="D18" s="934">
        <f t="shared" si="0"/>
        <v>12408</v>
      </c>
      <c r="E18" s="935">
        <f t="shared" si="1"/>
        <v>6.7808095657068534</v>
      </c>
      <c r="F18" s="932"/>
      <c r="G18" s="934">
        <v>6936</v>
      </c>
      <c r="H18" s="935">
        <v>55.899419729206969</v>
      </c>
      <c r="I18" s="934">
        <v>6844</v>
      </c>
      <c r="J18" s="935">
        <v>98.673587081891583</v>
      </c>
      <c r="K18" s="932"/>
      <c r="L18" s="934">
        <v>3960</v>
      </c>
      <c r="M18" s="935">
        <v>31.914893617021278</v>
      </c>
      <c r="N18" s="934">
        <v>3851</v>
      </c>
      <c r="O18" s="935">
        <v>97.247474747474755</v>
      </c>
      <c r="P18" s="932"/>
      <c r="Q18" s="934">
        <v>1512</v>
      </c>
      <c r="R18" s="935">
        <v>12.185686653771761</v>
      </c>
      <c r="S18" s="934">
        <v>1466</v>
      </c>
      <c r="T18" s="935">
        <f t="shared" si="2"/>
        <v>96.957671957671948</v>
      </c>
    </row>
    <row r="19" spans="1:20" s="331" customFormat="1" ht="18" customHeight="1" x14ac:dyDescent="0.2">
      <c r="A19" s="330"/>
      <c r="B19" s="933" t="s">
        <v>41</v>
      </c>
      <c r="C19" s="932"/>
      <c r="D19" s="934">
        <f t="shared" si="0"/>
        <v>37932</v>
      </c>
      <c r="E19" s="935">
        <f t="shared" si="1"/>
        <v>20.729341428626078</v>
      </c>
      <c r="F19" s="932"/>
      <c r="G19" s="934">
        <v>14787</v>
      </c>
      <c r="H19" s="935">
        <v>38.98291679848149</v>
      </c>
      <c r="I19" s="934">
        <v>14203</v>
      </c>
      <c r="J19" s="935">
        <v>96.050584973287343</v>
      </c>
      <c r="K19" s="932"/>
      <c r="L19" s="934">
        <v>19989</v>
      </c>
      <c r="M19" s="935">
        <v>52.696931350838341</v>
      </c>
      <c r="N19" s="934">
        <v>18526</v>
      </c>
      <c r="O19" s="935">
        <v>92.680974535994793</v>
      </c>
      <c r="P19" s="932"/>
      <c r="Q19" s="934">
        <v>3156</v>
      </c>
      <c r="R19" s="935">
        <v>8.3201518506801637</v>
      </c>
      <c r="S19" s="934">
        <v>3129</v>
      </c>
      <c r="T19" s="935">
        <f t="shared" si="2"/>
        <v>99.144486692015207</v>
      </c>
    </row>
    <row r="20" spans="1:20" s="331" customFormat="1" ht="18" customHeight="1" x14ac:dyDescent="0.2">
      <c r="A20" s="330"/>
      <c r="B20" s="933" t="s">
        <v>3</v>
      </c>
      <c r="C20" s="932"/>
      <c r="D20" s="934">
        <f t="shared" si="0"/>
        <v>13862</v>
      </c>
      <c r="E20" s="935">
        <f t="shared" si="1"/>
        <v>7.5754015312563192</v>
      </c>
      <c r="F20" s="932"/>
      <c r="G20" s="934">
        <v>6429</v>
      </c>
      <c r="H20" s="935">
        <v>46.378588948203728</v>
      </c>
      <c r="I20" s="934">
        <v>6154</v>
      </c>
      <c r="J20" s="935">
        <v>95.722507388396323</v>
      </c>
      <c r="K20" s="932"/>
      <c r="L20" s="934">
        <v>6504</v>
      </c>
      <c r="M20" s="935">
        <v>46.919636416101575</v>
      </c>
      <c r="N20" s="934">
        <v>6052</v>
      </c>
      <c r="O20" s="935">
        <v>93.050430504305055</v>
      </c>
      <c r="P20" s="932"/>
      <c r="Q20" s="934">
        <v>929</v>
      </c>
      <c r="R20" s="935">
        <v>6.7017746356947043</v>
      </c>
      <c r="S20" s="934">
        <v>583</v>
      </c>
      <c r="T20" s="935">
        <f t="shared" si="2"/>
        <v>62.755651237890206</v>
      </c>
    </row>
    <row r="21" spans="1:20" s="331" customFormat="1" ht="18" customHeight="1" x14ac:dyDescent="0.2">
      <c r="A21" s="330"/>
      <c r="B21" s="933" t="s">
        <v>2</v>
      </c>
      <c r="C21" s="932"/>
      <c r="D21" s="934">
        <f t="shared" si="0"/>
        <v>5252</v>
      </c>
      <c r="E21" s="935">
        <f t="shared" si="1"/>
        <v>2.8701492455748223</v>
      </c>
      <c r="F21" s="932"/>
      <c r="G21" s="934">
        <v>3391</v>
      </c>
      <c r="H21" s="935">
        <v>64.565879664889565</v>
      </c>
      <c r="I21" s="934">
        <v>3367</v>
      </c>
      <c r="J21" s="935">
        <v>99.292244175759365</v>
      </c>
      <c r="K21" s="932"/>
      <c r="L21" s="934">
        <v>1821</v>
      </c>
      <c r="M21" s="935">
        <v>34.672505712109675</v>
      </c>
      <c r="N21" s="934">
        <v>1808</v>
      </c>
      <c r="O21" s="935">
        <v>99.286106534870953</v>
      </c>
      <c r="P21" s="932"/>
      <c r="Q21" s="934">
        <v>40</v>
      </c>
      <c r="R21" s="935">
        <v>0.76161462300076166</v>
      </c>
      <c r="S21" s="934">
        <v>40</v>
      </c>
      <c r="T21" s="935">
        <f t="shared" si="2"/>
        <v>100</v>
      </c>
    </row>
    <row r="22" spans="1:20" s="331" customFormat="1" ht="18" customHeight="1" x14ac:dyDescent="0.2">
      <c r="A22" s="330"/>
      <c r="B22" s="933" t="s">
        <v>35</v>
      </c>
      <c r="C22" s="932"/>
      <c r="D22" s="934">
        <f t="shared" si="0"/>
        <v>6807</v>
      </c>
      <c r="E22" s="935">
        <f t="shared" si="1"/>
        <v>3.7199363889238035</v>
      </c>
      <c r="F22" s="932"/>
      <c r="G22" s="934">
        <v>4044</v>
      </c>
      <c r="H22" s="935">
        <v>59.409431467606879</v>
      </c>
      <c r="I22" s="934">
        <v>3922</v>
      </c>
      <c r="J22" s="935">
        <v>96.983184965380815</v>
      </c>
      <c r="K22" s="932"/>
      <c r="L22" s="934">
        <v>2607</v>
      </c>
      <c r="M22" s="935">
        <v>38.29881004847951</v>
      </c>
      <c r="N22" s="934">
        <v>2572</v>
      </c>
      <c r="O22" s="935">
        <v>98.657460682777142</v>
      </c>
      <c r="P22" s="932"/>
      <c r="Q22" s="934">
        <v>156</v>
      </c>
      <c r="R22" s="935">
        <v>2.2917584839136182</v>
      </c>
      <c r="S22" s="934">
        <v>156</v>
      </c>
      <c r="T22" s="935">
        <f t="shared" si="2"/>
        <v>100</v>
      </c>
    </row>
    <row r="23" spans="1:20" s="331" customFormat="1" ht="18" customHeight="1" x14ac:dyDescent="0.2">
      <c r="A23" s="330"/>
      <c r="B23" s="933" t="s">
        <v>42</v>
      </c>
      <c r="C23" s="932"/>
      <c r="D23" s="934">
        <f t="shared" si="0"/>
        <v>24721</v>
      </c>
      <c r="E23" s="935">
        <f t="shared" si="1"/>
        <v>13.509702875067628</v>
      </c>
      <c r="F23" s="932"/>
      <c r="G23" s="934">
        <v>15341</v>
      </c>
      <c r="H23" s="935">
        <v>62.056551110391979</v>
      </c>
      <c r="I23" s="934">
        <v>12968</v>
      </c>
      <c r="J23" s="935">
        <v>84.531647219868319</v>
      </c>
      <c r="K23" s="932"/>
      <c r="L23" s="934">
        <v>8075</v>
      </c>
      <c r="M23" s="935">
        <v>32.664536224262775</v>
      </c>
      <c r="N23" s="934">
        <v>7184</v>
      </c>
      <c r="O23" s="935">
        <v>88.965944272445824</v>
      </c>
      <c r="P23" s="932"/>
      <c r="Q23" s="934">
        <v>1305</v>
      </c>
      <c r="R23" s="935">
        <v>5.2789126653452527</v>
      </c>
      <c r="S23" s="934">
        <v>1295</v>
      </c>
      <c r="T23" s="935">
        <f t="shared" si="2"/>
        <v>99.23371647509579</v>
      </c>
    </row>
    <row r="24" spans="1:20" s="331" customFormat="1" ht="18" customHeight="1" x14ac:dyDescent="0.2">
      <c r="A24" s="330">
        <v>47094</v>
      </c>
      <c r="B24" s="933" t="s">
        <v>43</v>
      </c>
      <c r="C24" s="932"/>
      <c r="D24" s="934">
        <f t="shared" si="0"/>
        <v>5238</v>
      </c>
      <c r="E24" s="935">
        <f t="shared" si="1"/>
        <v>2.8624984288501367</v>
      </c>
      <c r="F24" s="932"/>
      <c r="G24" s="934">
        <v>2741</v>
      </c>
      <c r="H24" s="935">
        <v>52.329133256968305</v>
      </c>
      <c r="I24" s="934">
        <v>2732</v>
      </c>
      <c r="J24" s="935">
        <v>99.671652681503105</v>
      </c>
      <c r="K24" s="932"/>
      <c r="L24" s="934">
        <v>2474</v>
      </c>
      <c r="M24" s="935">
        <v>47.231767850324552</v>
      </c>
      <c r="N24" s="934">
        <v>2467</v>
      </c>
      <c r="O24" s="935">
        <v>99.717057396928055</v>
      </c>
      <c r="P24" s="932"/>
      <c r="Q24" s="934">
        <v>23</v>
      </c>
      <c r="R24" s="935">
        <v>0.43909889270714014</v>
      </c>
      <c r="S24" s="934">
        <v>22</v>
      </c>
      <c r="T24" s="935">
        <f t="shared" si="2"/>
        <v>95.652173913043484</v>
      </c>
    </row>
    <row r="25" spans="1:20" s="331" customFormat="1" ht="18" customHeight="1" x14ac:dyDescent="0.2">
      <c r="B25" s="933" t="s">
        <v>44</v>
      </c>
      <c r="C25" s="932"/>
      <c r="D25" s="934">
        <f t="shared" si="0"/>
        <v>2520</v>
      </c>
      <c r="E25" s="935">
        <f t="shared" si="1"/>
        <v>1.3771470104433647</v>
      </c>
      <c r="F25" s="932"/>
      <c r="G25" s="934">
        <v>949</v>
      </c>
      <c r="H25" s="935">
        <v>37.658730158730158</v>
      </c>
      <c r="I25" s="934">
        <v>943</v>
      </c>
      <c r="J25" s="935">
        <v>99.367755532139086</v>
      </c>
      <c r="K25" s="932"/>
      <c r="L25" s="934">
        <v>1486</v>
      </c>
      <c r="M25" s="935">
        <v>58.968253968253968</v>
      </c>
      <c r="N25" s="934">
        <v>1477</v>
      </c>
      <c r="O25" s="935">
        <v>99.394347240915209</v>
      </c>
      <c r="P25" s="932"/>
      <c r="Q25" s="934">
        <v>85</v>
      </c>
      <c r="R25" s="935">
        <v>3.373015873015873</v>
      </c>
      <c r="S25" s="934">
        <v>85</v>
      </c>
      <c r="T25" s="935">
        <f t="shared" si="2"/>
        <v>100</v>
      </c>
    </row>
    <row r="26" spans="1:20" s="331" customFormat="1" ht="18" customHeight="1" x14ac:dyDescent="0.2">
      <c r="B26" s="933" t="s">
        <v>45</v>
      </c>
      <c r="C26" s="932"/>
      <c r="D26" s="934">
        <f t="shared" si="0"/>
        <v>13334</v>
      </c>
      <c r="E26" s="935">
        <f t="shared" si="1"/>
        <v>7.2868564433538996</v>
      </c>
      <c r="F26" s="932"/>
      <c r="G26" s="934">
        <v>6108</v>
      </c>
      <c r="H26" s="935">
        <v>45.807709614519275</v>
      </c>
      <c r="I26" s="934">
        <v>5210</v>
      </c>
      <c r="J26" s="935">
        <v>85.297969875573017</v>
      </c>
      <c r="K26" s="932"/>
      <c r="L26" s="934">
        <v>4860</v>
      </c>
      <c r="M26" s="935">
        <v>36.448177591120448</v>
      </c>
      <c r="N26" s="934">
        <v>3931</v>
      </c>
      <c r="O26" s="935">
        <v>80.884773662551453</v>
      </c>
      <c r="P26" s="932"/>
      <c r="Q26" s="934">
        <v>2366</v>
      </c>
      <c r="R26" s="935">
        <v>17.74411279436028</v>
      </c>
      <c r="S26" s="934">
        <v>1687</v>
      </c>
      <c r="T26" s="935">
        <f t="shared" si="2"/>
        <v>71.301775147928993</v>
      </c>
    </row>
    <row r="27" spans="1:20" s="331" customFormat="1" ht="18" customHeight="1" x14ac:dyDescent="0.2">
      <c r="B27" s="933" t="s">
        <v>46</v>
      </c>
      <c r="C27" s="932"/>
      <c r="D27" s="934">
        <f t="shared" si="0"/>
        <v>2003</v>
      </c>
      <c r="E27" s="935">
        <f t="shared" si="1"/>
        <v>1.0946132785389127</v>
      </c>
      <c r="F27" s="932"/>
      <c r="G27" s="934">
        <v>712</v>
      </c>
      <c r="H27" s="935">
        <v>35.546679980029957</v>
      </c>
      <c r="I27" s="934">
        <v>510</v>
      </c>
      <c r="J27" s="935">
        <v>71.629213483146074</v>
      </c>
      <c r="K27" s="932"/>
      <c r="L27" s="934">
        <v>1174</v>
      </c>
      <c r="M27" s="935">
        <v>58.612081877184217</v>
      </c>
      <c r="N27" s="934">
        <v>908</v>
      </c>
      <c r="O27" s="935">
        <v>77.342419080068154</v>
      </c>
      <c r="P27" s="932"/>
      <c r="Q27" s="934">
        <v>117</v>
      </c>
      <c r="R27" s="935">
        <v>5.8412381427858211</v>
      </c>
      <c r="S27" s="934">
        <v>92</v>
      </c>
      <c r="T27" s="935">
        <f t="shared" si="2"/>
        <v>78.632478632478637</v>
      </c>
    </row>
    <row r="28" spans="1:20" s="331" customFormat="1" ht="18" customHeight="1" x14ac:dyDescent="0.2">
      <c r="B28" s="955" t="s">
        <v>1</v>
      </c>
      <c r="C28" s="932"/>
      <c r="D28" s="956">
        <f t="shared" si="0"/>
        <v>224</v>
      </c>
      <c r="E28" s="957">
        <f t="shared" si="1"/>
        <v>0.12241306759496577</v>
      </c>
      <c r="F28" s="932"/>
      <c r="G28" s="956">
        <v>108</v>
      </c>
      <c r="H28" s="957">
        <v>48.214285714285715</v>
      </c>
      <c r="I28" s="956">
        <v>99</v>
      </c>
      <c r="J28" s="957">
        <v>91.666666666666657</v>
      </c>
      <c r="K28" s="932"/>
      <c r="L28" s="956">
        <v>116</v>
      </c>
      <c r="M28" s="957">
        <v>51.785714285714292</v>
      </c>
      <c r="N28" s="956">
        <v>110</v>
      </c>
      <c r="O28" s="957">
        <v>94.827586206896555</v>
      </c>
      <c r="P28" s="932"/>
      <c r="Q28" s="956">
        <v>0</v>
      </c>
      <c r="R28" s="957">
        <v>0</v>
      </c>
      <c r="S28" s="956">
        <v>0</v>
      </c>
      <c r="T28" s="957" t="str">
        <f t="shared" si="2"/>
        <v>-</v>
      </c>
    </row>
    <row r="29" spans="1:20" s="319" customFormat="1" ht="18" customHeight="1" x14ac:dyDescent="0.2">
      <c r="B29" s="1290" t="s">
        <v>0</v>
      </c>
      <c r="C29" s="1283"/>
      <c r="D29" s="1291">
        <f>SUM(D11:D28)</f>
        <v>182987</v>
      </c>
      <c r="E29" s="1292">
        <f t="shared" si="1"/>
        <v>100</v>
      </c>
      <c r="F29" s="1283"/>
      <c r="G29" s="1291">
        <f>SUM(G11:G28)</f>
        <v>91789</v>
      </c>
      <c r="H29" s="1292">
        <f t="shared" ref="H29" si="3">G29/$D29*100</f>
        <v>50.161486881581752</v>
      </c>
      <c r="I29" s="1291">
        <f>SUM(I11:I28)</f>
        <v>76139</v>
      </c>
      <c r="J29" s="1292">
        <f>I29/G29*100</f>
        <v>82.950026691651502</v>
      </c>
      <c r="K29" s="1283"/>
      <c r="L29" s="1291">
        <f>SUM(L11:L28)</f>
        <v>81103</v>
      </c>
      <c r="M29" s="1292">
        <f t="shared" ref="M29" si="4">L29/$D29*100</f>
        <v>44.321727773011197</v>
      </c>
      <c r="N29" s="1291">
        <f>SUM(N11:N28)</f>
        <v>67762</v>
      </c>
      <c r="O29" s="1292">
        <f>N29/L29*100</f>
        <v>83.550546835505472</v>
      </c>
      <c r="P29" s="1283"/>
      <c r="Q29" s="1291">
        <f>SUM(Q11:Q28)</f>
        <v>10095</v>
      </c>
      <c r="R29" s="1292">
        <f t="shared" ref="R29" si="5">Q29/$D29*100</f>
        <v>5.516785345407051</v>
      </c>
      <c r="S29" s="1291">
        <f>SUM(S11:S28)</f>
        <v>8797</v>
      </c>
      <c r="T29" s="1292">
        <f>S29/Q29*100</f>
        <v>87.142149578999508</v>
      </c>
    </row>
    <row r="30" spans="1:20" s="328" customFormat="1" ht="6.75" customHeight="1" x14ac:dyDescent="0.2">
      <c r="B30" s="1608"/>
      <c r="C30" s="1608"/>
      <c r="D30" s="1608"/>
      <c r="E30" s="1608"/>
      <c r="F30" s="781"/>
    </row>
    <row r="31" spans="1:20" x14ac:dyDescent="0.25">
      <c r="B31" s="1609"/>
      <c r="C31" s="1609"/>
      <c r="D31" s="1609"/>
      <c r="E31" s="1609"/>
      <c r="F31" s="1609"/>
      <c r="G31" s="1609"/>
      <c r="H31" s="1609"/>
      <c r="I31" s="1609"/>
      <c r="J31" s="1609"/>
      <c r="K31" s="1609"/>
      <c r="L31" s="1609"/>
      <c r="M31" s="1609"/>
      <c r="N31" s="1609"/>
      <c r="O31" s="1609"/>
      <c r="P31" s="1609"/>
      <c r="Q31" s="1609"/>
      <c r="R31" s="1609"/>
    </row>
    <row r="32" spans="1:20" x14ac:dyDescent="0.25">
      <c r="G32" s="937"/>
      <c r="L32" s="937"/>
    </row>
    <row r="33" spans="2:17" x14ac:dyDescent="0.25">
      <c r="B33" s="937"/>
      <c r="L33" s="937"/>
    </row>
    <row r="34" spans="2:17" s="567" customFormat="1" x14ac:dyDescent="0.2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row>
    <row r="35" spans="2:17" s="567" customFormat="1" x14ac:dyDescent="0.2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row>
    <row r="36" spans="2:17" s="567" customFormat="1" x14ac:dyDescent="0.25"/>
    <row r="37" spans="2:17" s="567" customFormat="1" x14ac:dyDescent="0.25"/>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67</v>
      </c>
    </row>
    <row r="2" spans="1:22" s="343" customFormat="1" ht="49.5" customHeight="1" x14ac:dyDescent="0.25">
      <c r="B2" s="1379"/>
      <c r="C2" s="1379"/>
      <c r="D2" s="1379"/>
      <c r="E2" s="1379"/>
      <c r="F2" s="344"/>
      <c r="G2" s="1595"/>
      <c r="H2" s="1595"/>
      <c r="I2" s="1595"/>
      <c r="J2" s="1595"/>
      <c r="K2" s="1595"/>
      <c r="L2" s="1595"/>
      <c r="M2" s="1595"/>
      <c r="N2" s="1595"/>
      <c r="O2" s="1595"/>
      <c r="P2" s="1595"/>
      <c r="Q2" s="1595"/>
      <c r="R2" s="1595"/>
      <c r="T2" s="344"/>
    </row>
    <row r="3" spans="1:22" s="343" customFormat="1" ht="3" customHeight="1" x14ac:dyDescent="0.25">
      <c r="B3" s="344"/>
      <c r="C3" s="344"/>
      <c r="D3" s="344"/>
      <c r="E3" s="344"/>
      <c r="F3" s="344"/>
      <c r="L3" s="344"/>
      <c r="Q3" s="344"/>
      <c r="T3" s="344"/>
    </row>
    <row r="4" spans="1:22" s="345" customFormat="1" ht="15" customHeight="1" x14ac:dyDescent="0.2">
      <c r="B4" s="1417" t="s">
        <v>433</v>
      </c>
      <c r="C4" s="1417"/>
      <c r="D4" s="1417"/>
      <c r="E4" s="1417"/>
      <c r="F4" s="1417"/>
      <c r="G4" s="1417"/>
      <c r="H4" s="1417"/>
      <c r="I4" s="1417"/>
      <c r="J4" s="1417"/>
      <c r="K4" s="1417"/>
      <c r="L4" s="1417"/>
      <c r="M4" s="1417"/>
      <c r="N4" s="1417"/>
      <c r="O4" s="1417"/>
      <c r="P4" s="1417"/>
      <c r="Q4" s="1417"/>
      <c r="R4" s="1417"/>
      <c r="S4" s="1417"/>
      <c r="T4" s="1417"/>
      <c r="U4" s="926"/>
    </row>
    <row r="5" spans="1:22" s="345" customFormat="1" ht="1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927"/>
      <c r="V5" s="877"/>
    </row>
    <row r="6" spans="1:22" s="345" customFormat="1" ht="4.5" customHeight="1" x14ac:dyDescent="0.2"/>
    <row r="7" spans="1:22" s="322" customFormat="1" ht="15" customHeight="1" x14ac:dyDescent="0.2">
      <c r="A7" s="316"/>
      <c r="B7" s="1596" t="s">
        <v>12</v>
      </c>
      <c r="C7" s="922"/>
      <c r="D7" s="1610" t="s">
        <v>77</v>
      </c>
      <c r="E7" s="1601"/>
      <c r="F7" s="922"/>
      <c r="G7" s="1612" t="s">
        <v>31</v>
      </c>
      <c r="H7" s="1613"/>
      <c r="I7" s="1613"/>
      <c r="J7" s="1614"/>
      <c r="K7" s="923"/>
      <c r="L7" s="1612" t="s">
        <v>49</v>
      </c>
      <c r="M7" s="1613"/>
      <c r="N7" s="1613"/>
      <c r="O7" s="1614"/>
      <c r="P7" s="923"/>
      <c r="Q7" s="1612" t="s">
        <v>50</v>
      </c>
      <c r="R7" s="1613"/>
      <c r="S7" s="1613"/>
      <c r="T7" s="1614"/>
    </row>
    <row r="8" spans="1:22" s="322" customFormat="1" ht="35.25" customHeight="1" x14ac:dyDescent="0.2">
      <c r="A8" s="316"/>
      <c r="B8" s="1597"/>
      <c r="C8" s="922"/>
      <c r="D8" s="1611"/>
      <c r="E8" s="1604"/>
      <c r="F8" s="922"/>
      <c r="G8" s="1615" t="s">
        <v>69</v>
      </c>
      <c r="H8" s="1616"/>
      <c r="I8" s="1606" t="s">
        <v>287</v>
      </c>
      <c r="J8" s="1607"/>
      <c r="K8" s="959"/>
      <c r="L8" s="1617" t="s">
        <v>69</v>
      </c>
      <c r="M8" s="1618"/>
      <c r="N8" s="1606" t="s">
        <v>287</v>
      </c>
      <c r="O8" s="1607"/>
      <c r="P8" s="959"/>
      <c r="Q8" s="1617" t="s">
        <v>69</v>
      </c>
      <c r="R8" s="1618"/>
      <c r="S8" s="1606" t="s">
        <v>287</v>
      </c>
      <c r="T8" s="1607"/>
    </row>
    <row r="9" spans="1:22" s="322" customFormat="1" ht="29.25" customHeight="1" x14ac:dyDescent="0.2">
      <c r="A9" s="316"/>
      <c r="B9" s="159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5164</v>
      </c>
      <c r="E11" s="930">
        <f>D11/D$29*100</f>
        <v>2.3615601662787133</v>
      </c>
      <c r="F11" s="932"/>
      <c r="G11" s="929">
        <v>2638</v>
      </c>
      <c r="H11" s="930">
        <v>51.084430673896208</v>
      </c>
      <c r="I11" s="929">
        <v>2559</v>
      </c>
      <c r="J11" s="930">
        <v>97.005307050796048</v>
      </c>
      <c r="K11" s="932"/>
      <c r="L11" s="929">
        <v>2412</v>
      </c>
      <c r="M11" s="930">
        <v>46.707978311386519</v>
      </c>
      <c r="N11" s="929">
        <v>2283</v>
      </c>
      <c r="O11" s="930">
        <v>94.651741293532339</v>
      </c>
      <c r="P11" s="932"/>
      <c r="Q11" s="929">
        <v>114</v>
      </c>
      <c r="R11" s="930">
        <v>2.2075910147172735</v>
      </c>
      <c r="S11" s="929">
        <v>49</v>
      </c>
      <c r="T11" s="930">
        <f>IFERROR(S11/Q11*100,"-")</f>
        <v>42.982456140350877</v>
      </c>
    </row>
    <row r="12" spans="1:22" s="331" customFormat="1" ht="18" customHeight="1" x14ac:dyDescent="0.2">
      <c r="A12" s="330"/>
      <c r="B12" s="933" t="s">
        <v>7</v>
      </c>
      <c r="C12" s="932"/>
      <c r="D12" s="934">
        <f t="shared" ref="D12:D28" si="0">G12+L12+Q12</f>
        <v>9539</v>
      </c>
      <c r="E12" s="935">
        <f t="shared" ref="E12:E29" si="1">D12/D$29*100</f>
        <v>4.3623010120318835</v>
      </c>
      <c r="F12" s="932"/>
      <c r="G12" s="934">
        <v>3943</v>
      </c>
      <c r="H12" s="935">
        <v>41.335569766222875</v>
      </c>
      <c r="I12" s="934">
        <v>3867</v>
      </c>
      <c r="J12" s="935">
        <v>98.072533603854922</v>
      </c>
      <c r="K12" s="932"/>
      <c r="L12" s="934">
        <v>3911</v>
      </c>
      <c r="M12" s="935">
        <v>41.000104832791692</v>
      </c>
      <c r="N12" s="934">
        <v>3808</v>
      </c>
      <c r="O12" s="935">
        <v>97.366402454615184</v>
      </c>
      <c r="P12" s="932"/>
      <c r="Q12" s="934">
        <v>1685</v>
      </c>
      <c r="R12" s="935">
        <v>17.66432540098543</v>
      </c>
      <c r="S12" s="934">
        <v>1598</v>
      </c>
      <c r="T12" s="935">
        <f t="shared" ref="T12:T28" si="2">IFERROR(S12/Q12*100,"-")</f>
        <v>94.836795252225514</v>
      </c>
    </row>
    <row r="13" spans="1:22" s="331" customFormat="1" ht="18" customHeight="1" x14ac:dyDescent="0.2">
      <c r="A13" s="330"/>
      <c r="B13" s="933" t="s">
        <v>37</v>
      </c>
      <c r="C13" s="932"/>
      <c r="D13" s="934">
        <f t="shared" si="0"/>
        <v>4787</v>
      </c>
      <c r="E13" s="935">
        <f t="shared" si="1"/>
        <v>2.1891534693989545</v>
      </c>
      <c r="F13" s="932"/>
      <c r="G13" s="934">
        <v>1670</v>
      </c>
      <c r="H13" s="935">
        <v>34.886149989555044</v>
      </c>
      <c r="I13" s="934">
        <v>1621</v>
      </c>
      <c r="J13" s="935">
        <v>97.06586826347305</v>
      </c>
      <c r="K13" s="932"/>
      <c r="L13" s="934">
        <v>1698</v>
      </c>
      <c r="M13" s="935">
        <v>35.471067474409864</v>
      </c>
      <c r="N13" s="934">
        <v>1588</v>
      </c>
      <c r="O13" s="935">
        <v>93.521790341578324</v>
      </c>
      <c r="P13" s="932"/>
      <c r="Q13" s="934">
        <v>1419</v>
      </c>
      <c r="R13" s="935">
        <v>29.642782536035096</v>
      </c>
      <c r="S13" s="934">
        <v>1198</v>
      </c>
      <c r="T13" s="935">
        <f t="shared" si="2"/>
        <v>84.425651867512329</v>
      </c>
    </row>
    <row r="14" spans="1:22" s="331" customFormat="1" ht="18" customHeight="1" x14ac:dyDescent="0.2">
      <c r="A14" s="330"/>
      <c r="B14" s="933" t="s">
        <v>38</v>
      </c>
      <c r="C14" s="932"/>
      <c r="D14" s="934">
        <f t="shared" si="0"/>
        <v>781</v>
      </c>
      <c r="E14" s="935">
        <f t="shared" si="1"/>
        <v>0.35716082297902313</v>
      </c>
      <c r="F14" s="932"/>
      <c r="G14" s="934">
        <v>385</v>
      </c>
      <c r="H14" s="935">
        <v>49.295774647887328</v>
      </c>
      <c r="I14" s="934">
        <v>336</v>
      </c>
      <c r="J14" s="935">
        <v>87.272727272727266</v>
      </c>
      <c r="K14" s="932"/>
      <c r="L14" s="934">
        <v>356</v>
      </c>
      <c r="M14" s="935">
        <v>45.58258642765685</v>
      </c>
      <c r="N14" s="934">
        <v>314</v>
      </c>
      <c r="O14" s="935">
        <v>88.202247191011239</v>
      </c>
      <c r="P14" s="932"/>
      <c r="Q14" s="934">
        <v>40</v>
      </c>
      <c r="R14" s="935">
        <v>5.1216389244558256</v>
      </c>
      <c r="S14" s="934">
        <v>10</v>
      </c>
      <c r="T14" s="935">
        <f t="shared" si="2"/>
        <v>25</v>
      </c>
    </row>
    <row r="15" spans="1:22" s="331" customFormat="1" ht="18" customHeight="1" x14ac:dyDescent="0.2">
      <c r="A15" s="330"/>
      <c r="B15" s="933" t="s">
        <v>6</v>
      </c>
      <c r="C15" s="932"/>
      <c r="D15" s="934">
        <f t="shared" si="0"/>
        <v>14920</v>
      </c>
      <c r="E15" s="935">
        <f t="shared" si="1"/>
        <v>6.8230979242599545</v>
      </c>
      <c r="F15" s="932"/>
      <c r="G15" s="934">
        <v>4086</v>
      </c>
      <c r="H15" s="935">
        <v>27.386058981233248</v>
      </c>
      <c r="I15" s="934">
        <v>3170</v>
      </c>
      <c r="J15" s="935">
        <v>77.58198727361723</v>
      </c>
      <c r="K15" s="932"/>
      <c r="L15" s="934">
        <v>4906</v>
      </c>
      <c r="M15" s="935">
        <v>32.882037533512062</v>
      </c>
      <c r="N15" s="934">
        <v>3732</v>
      </c>
      <c r="O15" s="935">
        <v>76.070118222584597</v>
      </c>
      <c r="P15" s="932"/>
      <c r="Q15" s="934">
        <v>5928</v>
      </c>
      <c r="R15" s="935">
        <v>39.731903485254691</v>
      </c>
      <c r="S15" s="934">
        <v>4616</v>
      </c>
      <c r="T15" s="935">
        <f t="shared" si="2"/>
        <v>77.867746288798926</v>
      </c>
    </row>
    <row r="16" spans="1:22" s="331" customFormat="1" ht="18" customHeight="1" x14ac:dyDescent="0.2">
      <c r="A16" s="330"/>
      <c r="B16" s="933" t="s">
        <v>5</v>
      </c>
      <c r="C16" s="932"/>
      <c r="D16" s="934">
        <f t="shared" si="0"/>
        <v>198</v>
      </c>
      <c r="E16" s="935">
        <f t="shared" si="1"/>
        <v>9.0547814276372041E-2</v>
      </c>
      <c r="F16" s="932"/>
      <c r="G16" s="934">
        <v>97</v>
      </c>
      <c r="H16" s="935">
        <v>48.98989898989899</v>
      </c>
      <c r="I16" s="934">
        <v>97</v>
      </c>
      <c r="J16" s="935">
        <v>100</v>
      </c>
      <c r="K16" s="932"/>
      <c r="L16" s="934">
        <v>101</v>
      </c>
      <c r="M16" s="935">
        <v>51.010101010101003</v>
      </c>
      <c r="N16" s="934">
        <v>101</v>
      </c>
      <c r="O16" s="935">
        <v>100</v>
      </c>
      <c r="P16" s="932"/>
      <c r="Q16" s="934">
        <v>0</v>
      </c>
      <c r="R16" s="935">
        <v>0</v>
      </c>
      <c r="S16" s="934">
        <v>0</v>
      </c>
      <c r="T16" s="935" t="str">
        <f t="shared" si="2"/>
        <v>-</v>
      </c>
    </row>
    <row r="17" spans="1:20" s="331" customFormat="1" ht="18" customHeight="1" x14ac:dyDescent="0.2">
      <c r="A17" s="330"/>
      <c r="B17" s="933" t="s">
        <v>4</v>
      </c>
      <c r="C17" s="932"/>
      <c r="D17" s="934">
        <f t="shared" si="0"/>
        <v>53756</v>
      </c>
      <c r="E17" s="935">
        <f t="shared" si="1"/>
        <v>24.583274263841698</v>
      </c>
      <c r="F17" s="932"/>
      <c r="G17" s="934">
        <v>16452</v>
      </c>
      <c r="H17" s="935">
        <v>30.604955725872461</v>
      </c>
      <c r="I17" s="934">
        <v>14163</v>
      </c>
      <c r="J17" s="935">
        <v>86.086797957695111</v>
      </c>
      <c r="K17" s="932"/>
      <c r="L17" s="934">
        <v>16993</v>
      </c>
      <c r="M17" s="935">
        <v>31.611355011533597</v>
      </c>
      <c r="N17" s="934">
        <v>13856</v>
      </c>
      <c r="O17" s="935">
        <v>81.539457423645032</v>
      </c>
      <c r="P17" s="932"/>
      <c r="Q17" s="934">
        <v>20311</v>
      </c>
      <c r="R17" s="935">
        <v>37.783689262593946</v>
      </c>
      <c r="S17" s="934">
        <v>14496</v>
      </c>
      <c r="T17" s="935">
        <f t="shared" si="2"/>
        <v>71.370193491211666</v>
      </c>
    </row>
    <row r="18" spans="1:20" s="331" customFormat="1" ht="18" customHeight="1" x14ac:dyDescent="0.2">
      <c r="A18" s="330"/>
      <c r="B18" s="933" t="s">
        <v>40</v>
      </c>
      <c r="C18" s="932"/>
      <c r="D18" s="934">
        <f t="shared" si="0"/>
        <v>11216</v>
      </c>
      <c r="E18" s="935">
        <f t="shared" si="1"/>
        <v>5.1292135602211557</v>
      </c>
      <c r="F18" s="932"/>
      <c r="G18" s="934">
        <v>3905</v>
      </c>
      <c r="H18" s="935">
        <v>34.816333808844504</v>
      </c>
      <c r="I18" s="934">
        <v>3228</v>
      </c>
      <c r="J18" s="935">
        <v>82.663252240717028</v>
      </c>
      <c r="K18" s="932"/>
      <c r="L18" s="934">
        <v>4147</v>
      </c>
      <c r="M18" s="935">
        <v>36.973965763195437</v>
      </c>
      <c r="N18" s="934">
        <v>3442</v>
      </c>
      <c r="O18" s="935">
        <v>82.999758861827829</v>
      </c>
      <c r="P18" s="932"/>
      <c r="Q18" s="934">
        <v>3164</v>
      </c>
      <c r="R18" s="935">
        <v>28.209700427960055</v>
      </c>
      <c r="S18" s="934">
        <v>2390</v>
      </c>
      <c r="T18" s="935">
        <f t="shared" si="2"/>
        <v>75.537294563843233</v>
      </c>
    </row>
    <row r="19" spans="1:20" s="331" customFormat="1" ht="18" customHeight="1" x14ac:dyDescent="0.2">
      <c r="A19" s="330"/>
      <c r="B19" s="933" t="s">
        <v>41</v>
      </c>
      <c r="C19" s="932"/>
      <c r="D19" s="934">
        <f t="shared" si="0"/>
        <v>23836</v>
      </c>
      <c r="E19" s="935">
        <f t="shared" si="1"/>
        <v>10.900493439856588</v>
      </c>
      <c r="F19" s="932"/>
      <c r="G19" s="934">
        <v>6347</v>
      </c>
      <c r="H19" s="935">
        <v>26.627789897633829</v>
      </c>
      <c r="I19" s="934">
        <v>6012</v>
      </c>
      <c r="J19" s="935">
        <v>94.72191586576335</v>
      </c>
      <c r="K19" s="932"/>
      <c r="L19" s="934">
        <v>11541</v>
      </c>
      <c r="M19" s="935">
        <v>48.418358785031046</v>
      </c>
      <c r="N19" s="934">
        <v>10581</v>
      </c>
      <c r="O19" s="935">
        <v>91.68182999740057</v>
      </c>
      <c r="P19" s="932"/>
      <c r="Q19" s="934">
        <v>5948</v>
      </c>
      <c r="R19" s="935">
        <v>24.953851317335126</v>
      </c>
      <c r="S19" s="934">
        <v>4734</v>
      </c>
      <c r="T19" s="935">
        <f t="shared" si="2"/>
        <v>79.58977807666443</v>
      </c>
    </row>
    <row r="20" spans="1:20" s="331" customFormat="1" ht="18" customHeight="1" x14ac:dyDescent="0.2">
      <c r="A20" s="330"/>
      <c r="B20" s="933" t="s">
        <v>3</v>
      </c>
      <c r="C20" s="932"/>
      <c r="D20" s="934">
        <f t="shared" si="0"/>
        <v>23858</v>
      </c>
      <c r="E20" s="935">
        <f t="shared" si="1"/>
        <v>10.910554308109518</v>
      </c>
      <c r="F20" s="932"/>
      <c r="G20" s="934">
        <v>7559</v>
      </c>
      <c r="H20" s="935">
        <v>31.683292815826974</v>
      </c>
      <c r="I20" s="934">
        <v>4449</v>
      </c>
      <c r="J20" s="935">
        <v>58.85699166556423</v>
      </c>
      <c r="K20" s="932"/>
      <c r="L20" s="934">
        <v>8957</v>
      </c>
      <c r="M20" s="935">
        <v>37.542962528292392</v>
      </c>
      <c r="N20" s="934">
        <v>4707</v>
      </c>
      <c r="O20" s="935">
        <v>52.551077369655019</v>
      </c>
      <c r="P20" s="932"/>
      <c r="Q20" s="934">
        <v>7342</v>
      </c>
      <c r="R20" s="935">
        <v>30.773744655880623</v>
      </c>
      <c r="S20" s="934">
        <v>2716</v>
      </c>
      <c r="T20" s="935">
        <f t="shared" si="2"/>
        <v>36.992645055843091</v>
      </c>
    </row>
    <row r="21" spans="1:20" s="331" customFormat="1" ht="18" customHeight="1" x14ac:dyDescent="0.2">
      <c r="A21" s="330"/>
      <c r="B21" s="933" t="s">
        <v>2</v>
      </c>
      <c r="C21" s="932"/>
      <c r="D21" s="934">
        <f t="shared" si="0"/>
        <v>19813</v>
      </c>
      <c r="E21" s="935">
        <f t="shared" si="1"/>
        <v>9.0607264861502994</v>
      </c>
      <c r="F21" s="932"/>
      <c r="G21" s="934">
        <v>6035</v>
      </c>
      <c r="H21" s="935">
        <v>30.459799121788723</v>
      </c>
      <c r="I21" s="934">
        <v>5032</v>
      </c>
      <c r="J21" s="935">
        <v>83.380281690140848</v>
      </c>
      <c r="K21" s="932"/>
      <c r="L21" s="934">
        <v>6537</v>
      </c>
      <c r="M21" s="935">
        <v>32.993489123302879</v>
      </c>
      <c r="N21" s="934">
        <v>4680</v>
      </c>
      <c r="O21" s="935">
        <v>71.592473611748503</v>
      </c>
      <c r="P21" s="932"/>
      <c r="Q21" s="934">
        <v>7241</v>
      </c>
      <c r="R21" s="935">
        <v>36.546711754908394</v>
      </c>
      <c r="S21" s="934">
        <v>4478</v>
      </c>
      <c r="T21" s="935">
        <f t="shared" si="2"/>
        <v>61.84228697693689</v>
      </c>
    </row>
    <row r="22" spans="1:20" s="331" customFormat="1" ht="18" customHeight="1" x14ac:dyDescent="0.2">
      <c r="A22" s="330"/>
      <c r="B22" s="933" t="s">
        <v>35</v>
      </c>
      <c r="C22" s="932"/>
      <c r="D22" s="934">
        <f t="shared" si="0"/>
        <v>16364</v>
      </c>
      <c r="E22" s="935">
        <f t="shared" si="1"/>
        <v>7.4834567314068288</v>
      </c>
      <c r="F22" s="932"/>
      <c r="G22" s="934">
        <v>6023</v>
      </c>
      <c r="H22" s="935">
        <v>36.806404302126623</v>
      </c>
      <c r="I22" s="934">
        <v>5383</v>
      </c>
      <c r="J22" s="935">
        <v>89.374066080026566</v>
      </c>
      <c r="K22" s="932"/>
      <c r="L22" s="934">
        <v>5306</v>
      </c>
      <c r="M22" s="935">
        <v>32.424835003666587</v>
      </c>
      <c r="N22" s="934">
        <v>4284</v>
      </c>
      <c r="O22" s="935">
        <v>80.738786279683367</v>
      </c>
      <c r="P22" s="932"/>
      <c r="Q22" s="934">
        <v>5035</v>
      </c>
      <c r="R22" s="935">
        <v>30.768760694206797</v>
      </c>
      <c r="S22" s="934">
        <v>3721</v>
      </c>
      <c r="T22" s="935">
        <f t="shared" si="2"/>
        <v>73.902681231380342</v>
      </c>
    </row>
    <row r="23" spans="1:20" s="331" customFormat="1" ht="18" customHeight="1" x14ac:dyDescent="0.2">
      <c r="A23" s="330"/>
      <c r="B23" s="933" t="s">
        <v>42</v>
      </c>
      <c r="C23" s="932"/>
      <c r="D23" s="934">
        <f t="shared" si="0"/>
        <v>27738</v>
      </c>
      <c r="E23" s="935">
        <f t="shared" si="1"/>
        <v>12.684925618171757</v>
      </c>
      <c r="F23" s="932"/>
      <c r="G23" s="934">
        <v>13151</v>
      </c>
      <c r="H23" s="935">
        <v>47.411493258345949</v>
      </c>
      <c r="I23" s="934">
        <v>11202</v>
      </c>
      <c r="J23" s="935">
        <v>85.179834233138166</v>
      </c>
      <c r="K23" s="932"/>
      <c r="L23" s="934">
        <v>9937</v>
      </c>
      <c r="M23" s="935">
        <v>35.82450068498089</v>
      </c>
      <c r="N23" s="934">
        <v>8028</v>
      </c>
      <c r="O23" s="935">
        <v>80.788970514239708</v>
      </c>
      <c r="P23" s="932"/>
      <c r="Q23" s="934">
        <v>4650</v>
      </c>
      <c r="R23" s="935">
        <v>16.764006056673157</v>
      </c>
      <c r="S23" s="934">
        <v>3311</v>
      </c>
      <c r="T23" s="935">
        <f t="shared" si="2"/>
        <v>71.204301075268816</v>
      </c>
    </row>
    <row r="24" spans="1:20" s="331" customFormat="1" ht="18" customHeight="1" x14ac:dyDescent="0.2">
      <c r="A24" s="330">
        <v>47094</v>
      </c>
      <c r="B24" s="933" t="s">
        <v>43</v>
      </c>
      <c r="C24" s="932"/>
      <c r="D24" s="934">
        <f t="shared" si="0"/>
        <v>1495</v>
      </c>
      <c r="E24" s="935">
        <f t="shared" si="1"/>
        <v>0.68368172900594049</v>
      </c>
      <c r="F24" s="932"/>
      <c r="G24" s="934">
        <v>836</v>
      </c>
      <c r="H24" s="935">
        <v>55.919732441471567</v>
      </c>
      <c r="I24" s="934">
        <v>797</v>
      </c>
      <c r="J24" s="935">
        <v>95.334928229665067</v>
      </c>
      <c r="K24" s="932"/>
      <c r="L24" s="934">
        <v>463</v>
      </c>
      <c r="M24" s="935">
        <v>30.969899665551843</v>
      </c>
      <c r="N24" s="934">
        <v>414</v>
      </c>
      <c r="O24" s="935">
        <v>89.416846652267822</v>
      </c>
      <c r="P24" s="932"/>
      <c r="Q24" s="934">
        <v>196</v>
      </c>
      <c r="R24" s="935">
        <v>13.110367892976587</v>
      </c>
      <c r="S24" s="934">
        <v>150</v>
      </c>
      <c r="T24" s="935">
        <f t="shared" si="2"/>
        <v>76.530612244897952</v>
      </c>
    </row>
    <row r="25" spans="1:20" s="331" customFormat="1" ht="18" customHeight="1" x14ac:dyDescent="0.2">
      <c r="B25" s="933" t="s">
        <v>44</v>
      </c>
      <c r="C25" s="932"/>
      <c r="D25" s="934">
        <f t="shared" si="0"/>
        <v>2793</v>
      </c>
      <c r="E25" s="935">
        <f t="shared" si="1"/>
        <v>1.2772729559288238</v>
      </c>
      <c r="F25" s="932"/>
      <c r="G25" s="934">
        <v>726</v>
      </c>
      <c r="H25" s="935">
        <v>25.993555316863588</v>
      </c>
      <c r="I25" s="934">
        <v>563</v>
      </c>
      <c r="J25" s="935">
        <v>77.548209366391191</v>
      </c>
      <c r="K25" s="932"/>
      <c r="L25" s="934">
        <v>1327</v>
      </c>
      <c r="M25" s="935">
        <v>47.511636233440747</v>
      </c>
      <c r="N25" s="934">
        <v>1008</v>
      </c>
      <c r="O25" s="935">
        <v>75.960813865862846</v>
      </c>
      <c r="P25" s="932"/>
      <c r="Q25" s="934">
        <v>740</v>
      </c>
      <c r="R25" s="935">
        <v>26.494808449695668</v>
      </c>
      <c r="S25" s="934">
        <v>441</v>
      </c>
      <c r="T25" s="935">
        <f t="shared" si="2"/>
        <v>59.594594594594597</v>
      </c>
    </row>
    <row r="26" spans="1:20" s="331" customFormat="1" ht="18" customHeight="1" x14ac:dyDescent="0.2">
      <c r="B26" s="933" t="s">
        <v>45</v>
      </c>
      <c r="C26" s="932"/>
      <c r="D26" s="934">
        <f t="shared" si="0"/>
        <v>1364</v>
      </c>
      <c r="E26" s="935">
        <f t="shared" si="1"/>
        <v>0.62377383168167411</v>
      </c>
      <c r="F26" s="932"/>
      <c r="G26" s="934">
        <v>668</v>
      </c>
      <c r="H26" s="935">
        <v>48.97360703812317</v>
      </c>
      <c r="I26" s="934">
        <v>582</v>
      </c>
      <c r="J26" s="935">
        <v>87.125748502994014</v>
      </c>
      <c r="K26" s="932"/>
      <c r="L26" s="934">
        <v>663</v>
      </c>
      <c r="M26" s="935">
        <v>48.607038123167158</v>
      </c>
      <c r="N26" s="934">
        <v>581</v>
      </c>
      <c r="O26" s="935">
        <v>87.631975867269986</v>
      </c>
      <c r="P26" s="932"/>
      <c r="Q26" s="934">
        <v>33</v>
      </c>
      <c r="R26" s="935">
        <v>2.4193548387096775</v>
      </c>
      <c r="S26" s="934">
        <v>28</v>
      </c>
      <c r="T26" s="935">
        <f t="shared" si="2"/>
        <v>84.848484848484844</v>
      </c>
    </row>
    <row r="27" spans="1:20" s="331" customFormat="1" ht="18" customHeight="1" x14ac:dyDescent="0.2">
      <c r="B27" s="933" t="s">
        <v>46</v>
      </c>
      <c r="C27" s="932"/>
      <c r="D27" s="934">
        <f t="shared" si="0"/>
        <v>1042</v>
      </c>
      <c r="E27" s="935">
        <f t="shared" si="1"/>
        <v>0.47651930543424081</v>
      </c>
      <c r="F27" s="932"/>
      <c r="G27" s="934">
        <v>488</v>
      </c>
      <c r="H27" s="935">
        <v>46.833013435700579</v>
      </c>
      <c r="I27" s="934">
        <v>412</v>
      </c>
      <c r="J27" s="935">
        <v>84.426229508196727</v>
      </c>
      <c r="K27" s="932"/>
      <c r="L27" s="934">
        <v>529</v>
      </c>
      <c r="M27" s="935">
        <v>50.767754318618039</v>
      </c>
      <c r="N27" s="934">
        <v>439</v>
      </c>
      <c r="O27" s="935">
        <v>82.986767485822313</v>
      </c>
      <c r="P27" s="932"/>
      <c r="Q27" s="934">
        <v>25</v>
      </c>
      <c r="R27" s="935">
        <v>2.3992322456813819</v>
      </c>
      <c r="S27" s="934">
        <v>18</v>
      </c>
      <c r="T27" s="935">
        <f t="shared" si="2"/>
        <v>72</v>
      </c>
    </row>
    <row r="28" spans="1:20" s="331" customFormat="1" ht="18" customHeight="1" x14ac:dyDescent="0.2">
      <c r="B28" s="955" t="s">
        <v>1</v>
      </c>
      <c r="C28" s="932"/>
      <c r="D28" s="956">
        <f t="shared" si="0"/>
        <v>5</v>
      </c>
      <c r="E28" s="957">
        <f t="shared" si="1"/>
        <v>2.2865609665750517E-3</v>
      </c>
      <c r="F28" s="932"/>
      <c r="G28" s="956">
        <v>1</v>
      </c>
      <c r="H28" s="957">
        <v>20</v>
      </c>
      <c r="I28" s="956">
        <v>1</v>
      </c>
      <c r="J28" s="957">
        <v>100</v>
      </c>
      <c r="K28" s="932"/>
      <c r="L28" s="956">
        <v>3</v>
      </c>
      <c r="M28" s="957">
        <v>60</v>
      </c>
      <c r="N28" s="956">
        <v>2</v>
      </c>
      <c r="O28" s="957">
        <v>66.666666666666657</v>
      </c>
      <c r="P28" s="932"/>
      <c r="Q28" s="956">
        <v>1</v>
      </c>
      <c r="R28" s="957">
        <v>20</v>
      </c>
      <c r="S28" s="956">
        <v>0</v>
      </c>
      <c r="T28" s="957">
        <f t="shared" si="2"/>
        <v>0</v>
      </c>
    </row>
    <row r="29" spans="1:20" s="319" customFormat="1" ht="18" customHeight="1" x14ac:dyDescent="0.2">
      <c r="B29" s="1290" t="s">
        <v>0</v>
      </c>
      <c r="C29" s="1283"/>
      <c r="D29" s="1291">
        <f>SUM(D11:D28)</f>
        <v>218669</v>
      </c>
      <c r="E29" s="1292">
        <f t="shared" si="1"/>
        <v>100</v>
      </c>
      <c r="F29" s="1283"/>
      <c r="G29" s="1291">
        <f>SUM(G11:G28)</f>
        <v>75010</v>
      </c>
      <c r="H29" s="1292">
        <f>G29/$D29*100</f>
        <v>34.30298762055893</v>
      </c>
      <c r="I29" s="1291">
        <f>SUM(I11:I28)</f>
        <v>63474</v>
      </c>
      <c r="J29" s="1292">
        <f>I29/G29*100</f>
        <v>84.620717237701641</v>
      </c>
      <c r="K29" s="1283"/>
      <c r="L29" s="1291">
        <f>SUM(L11:L28)</f>
        <v>79787</v>
      </c>
      <c r="M29" s="1292">
        <f>L29/$D29*100</f>
        <v>36.487567968024734</v>
      </c>
      <c r="N29" s="1291">
        <f>SUM(N11:N28)</f>
        <v>63848</v>
      </c>
      <c r="O29" s="1292">
        <f>N29/L29*100</f>
        <v>80.023061400980112</v>
      </c>
      <c r="P29" s="1283"/>
      <c r="Q29" s="1291">
        <f>SUM(Q11:Q28)</f>
        <v>63872</v>
      </c>
      <c r="R29" s="1292">
        <f>Q29/$D29*100</f>
        <v>29.209444411416342</v>
      </c>
      <c r="S29" s="1291">
        <f>SUM(S11:S28)</f>
        <v>43954</v>
      </c>
      <c r="T29" s="1292">
        <f>S29/Q29*100</f>
        <v>68.815756513026045</v>
      </c>
    </row>
    <row r="30" spans="1:20" s="328" customFormat="1" ht="6.75" customHeight="1" x14ac:dyDescent="0.2">
      <c r="B30" s="1608"/>
      <c r="C30" s="1608"/>
      <c r="D30" s="1608"/>
      <c r="E30" s="1608"/>
      <c r="F30" s="781"/>
    </row>
    <row r="31" spans="1:20" x14ac:dyDescent="0.25">
      <c r="B31" s="1609"/>
      <c r="C31" s="1609"/>
      <c r="D31" s="1609"/>
      <c r="E31" s="1609"/>
      <c r="F31" s="1609"/>
      <c r="G31" s="1609"/>
      <c r="H31" s="1609"/>
      <c r="I31" s="1609"/>
      <c r="J31" s="1609"/>
      <c r="K31" s="1609"/>
      <c r="L31" s="1609"/>
      <c r="M31" s="1609"/>
      <c r="N31" s="1609"/>
      <c r="O31" s="1609"/>
      <c r="P31" s="1609"/>
      <c r="Q31" s="1609"/>
      <c r="R31" s="1609"/>
    </row>
    <row r="32" spans="1:20" x14ac:dyDescent="0.25">
      <c r="G32" s="937"/>
      <c r="L32" s="937"/>
    </row>
    <row r="33" spans="2:12" x14ac:dyDescent="0.25">
      <c r="B33" s="937"/>
      <c r="L33" s="937"/>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66</v>
      </c>
    </row>
    <row r="2" spans="1:22" s="343" customFormat="1" ht="49.5" customHeight="1" x14ac:dyDescent="0.25">
      <c r="B2" s="1379"/>
      <c r="C2" s="1379"/>
      <c r="D2" s="1379"/>
      <c r="E2" s="1379"/>
      <c r="F2" s="344"/>
      <c r="G2" s="1595"/>
      <c r="H2" s="1595"/>
      <c r="I2" s="1595"/>
      <c r="J2" s="1595"/>
      <c r="K2" s="1595"/>
      <c r="L2" s="1595"/>
      <c r="M2" s="1595"/>
      <c r="N2" s="1595"/>
      <c r="O2" s="1595"/>
      <c r="P2" s="1595"/>
      <c r="Q2" s="1595"/>
      <c r="R2" s="1595"/>
      <c r="T2" s="344"/>
    </row>
    <row r="3" spans="1:22" s="343" customFormat="1" ht="3" customHeight="1" x14ac:dyDescent="0.25">
      <c r="B3" s="344"/>
      <c r="C3" s="344"/>
      <c r="D3" s="344"/>
      <c r="E3" s="344"/>
      <c r="F3" s="344"/>
      <c r="L3" s="344"/>
      <c r="Q3" s="344"/>
      <c r="T3" s="344"/>
    </row>
    <row r="4" spans="1:22" s="345" customFormat="1" ht="15" customHeight="1" x14ac:dyDescent="0.2">
      <c r="B4" s="1417" t="s">
        <v>432</v>
      </c>
      <c r="C4" s="1417"/>
      <c r="D4" s="1417"/>
      <c r="E4" s="1417"/>
      <c r="F4" s="1417"/>
      <c r="G4" s="1417"/>
      <c r="H4" s="1417"/>
      <c r="I4" s="1417"/>
      <c r="J4" s="1417"/>
      <c r="K4" s="1417"/>
      <c r="L4" s="1417"/>
      <c r="M4" s="1417"/>
      <c r="N4" s="1417"/>
      <c r="O4" s="1417"/>
      <c r="P4" s="1417"/>
      <c r="Q4" s="1417"/>
      <c r="R4" s="1417"/>
      <c r="S4" s="1417"/>
      <c r="T4" s="1417"/>
      <c r="U4" s="926"/>
    </row>
    <row r="5" spans="1:22" s="345" customFormat="1" ht="1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927"/>
      <c r="V5" s="877"/>
    </row>
    <row r="6" spans="1:22" s="345" customFormat="1" ht="4.5" customHeight="1" x14ac:dyDescent="0.2"/>
    <row r="7" spans="1:22" s="322" customFormat="1" ht="15" customHeight="1" x14ac:dyDescent="0.2">
      <c r="A7" s="316"/>
      <c r="B7" s="1596" t="s">
        <v>12</v>
      </c>
      <c r="C7" s="922"/>
      <c r="D7" s="1610" t="s">
        <v>66</v>
      </c>
      <c r="E7" s="1601"/>
      <c r="F7" s="922"/>
      <c r="G7" s="1612" t="s">
        <v>31</v>
      </c>
      <c r="H7" s="1613"/>
      <c r="I7" s="1613"/>
      <c r="J7" s="1614"/>
      <c r="K7" s="923"/>
      <c r="L7" s="1612" t="s">
        <v>49</v>
      </c>
      <c r="M7" s="1613"/>
      <c r="N7" s="1613"/>
      <c r="O7" s="1614"/>
      <c r="P7" s="923"/>
      <c r="Q7" s="1612" t="s">
        <v>50</v>
      </c>
      <c r="R7" s="1613"/>
      <c r="S7" s="1613"/>
      <c r="T7" s="1614"/>
    </row>
    <row r="8" spans="1:22" s="322" customFormat="1" ht="35.25" customHeight="1" x14ac:dyDescent="0.2">
      <c r="A8" s="316"/>
      <c r="B8" s="1597"/>
      <c r="C8" s="922"/>
      <c r="D8" s="1611"/>
      <c r="E8" s="1604"/>
      <c r="F8" s="922"/>
      <c r="G8" s="1615" t="s">
        <v>69</v>
      </c>
      <c r="H8" s="1616"/>
      <c r="I8" s="1606" t="s">
        <v>287</v>
      </c>
      <c r="J8" s="1607"/>
      <c r="K8" s="959"/>
      <c r="L8" s="1617" t="s">
        <v>69</v>
      </c>
      <c r="M8" s="1618"/>
      <c r="N8" s="1606" t="s">
        <v>287</v>
      </c>
      <c r="O8" s="1607"/>
      <c r="P8" s="959"/>
      <c r="Q8" s="1617" t="s">
        <v>69</v>
      </c>
      <c r="R8" s="1618"/>
      <c r="S8" s="1606" t="s">
        <v>287</v>
      </c>
      <c r="T8" s="1607"/>
    </row>
    <row r="9" spans="1:22" s="322" customFormat="1" ht="29.25" customHeight="1" x14ac:dyDescent="0.2">
      <c r="A9" s="316"/>
      <c r="B9" s="159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85495</v>
      </c>
      <c r="E11" s="930">
        <f>D11/D$29*100</f>
        <v>14.007972722997849</v>
      </c>
      <c r="F11" s="932"/>
      <c r="G11" s="929">
        <v>26749</v>
      </c>
      <c r="H11" s="930">
        <v>31.287209778349613</v>
      </c>
      <c r="I11" s="929">
        <v>21616</v>
      </c>
      <c r="J11" s="930">
        <v>80.810497588694901</v>
      </c>
      <c r="K11" s="932"/>
      <c r="L11" s="929">
        <v>39557</v>
      </c>
      <c r="M11" s="930">
        <v>46.268202818878294</v>
      </c>
      <c r="N11" s="929">
        <v>31410</v>
      </c>
      <c r="O11" s="930">
        <v>79.40440377177238</v>
      </c>
      <c r="P11" s="932"/>
      <c r="Q11" s="929">
        <v>19189</v>
      </c>
      <c r="R11" s="930">
        <v>22.444587402772093</v>
      </c>
      <c r="S11" s="929">
        <v>15376</v>
      </c>
      <c r="T11" s="930">
        <f>IFERROR(S11/Q11*100,"-")</f>
        <v>80.129240710823908</v>
      </c>
    </row>
    <row r="12" spans="1:22" s="331" customFormat="1" ht="18" customHeight="1" x14ac:dyDescent="0.2">
      <c r="A12" s="330"/>
      <c r="B12" s="933" t="s">
        <v>7</v>
      </c>
      <c r="C12" s="932"/>
      <c r="D12" s="934">
        <f t="shared" ref="D12:D28" si="0">G12+L12+Q12</f>
        <v>22499</v>
      </c>
      <c r="E12" s="935">
        <f t="shared" ref="E12:E29" si="1">D12/D$29*100</f>
        <v>3.6863603520057153</v>
      </c>
      <c r="F12" s="932"/>
      <c r="G12" s="934">
        <v>4983</v>
      </c>
      <c r="H12" s="935">
        <v>22.14765100671141</v>
      </c>
      <c r="I12" s="934">
        <v>3723</v>
      </c>
      <c r="J12" s="935">
        <v>74.714027694160151</v>
      </c>
      <c r="K12" s="932"/>
      <c r="L12" s="934">
        <v>8305</v>
      </c>
      <c r="M12" s="935">
        <v>36.912751677852349</v>
      </c>
      <c r="N12" s="934">
        <v>5989</v>
      </c>
      <c r="O12" s="935">
        <v>72.113184828416621</v>
      </c>
      <c r="P12" s="932"/>
      <c r="Q12" s="934">
        <v>9211</v>
      </c>
      <c r="R12" s="935">
        <v>40.939597315436245</v>
      </c>
      <c r="S12" s="934">
        <v>6435</v>
      </c>
      <c r="T12" s="935">
        <f t="shared" ref="T12:T28" si="2">IFERROR(S12/Q12*100,"-")</f>
        <v>69.862121376614922</v>
      </c>
    </row>
    <row r="13" spans="1:22" s="331" customFormat="1" ht="18" customHeight="1" x14ac:dyDescent="0.2">
      <c r="A13" s="330"/>
      <c r="B13" s="933" t="s">
        <v>37</v>
      </c>
      <c r="C13" s="932"/>
      <c r="D13" s="934">
        <f t="shared" si="0"/>
        <v>11766</v>
      </c>
      <c r="E13" s="935">
        <f t="shared" si="1"/>
        <v>1.9278063870260562</v>
      </c>
      <c r="F13" s="932"/>
      <c r="G13" s="934">
        <v>2754</v>
      </c>
      <c r="H13" s="935">
        <v>23.406425293217744</v>
      </c>
      <c r="I13" s="934">
        <v>2508</v>
      </c>
      <c r="J13" s="935">
        <v>91.067538126361654</v>
      </c>
      <c r="K13" s="932"/>
      <c r="L13" s="934">
        <v>4211</v>
      </c>
      <c r="M13" s="935">
        <v>35.789563148053716</v>
      </c>
      <c r="N13" s="934">
        <v>3669</v>
      </c>
      <c r="O13" s="935">
        <v>87.128947993350749</v>
      </c>
      <c r="P13" s="932"/>
      <c r="Q13" s="934">
        <v>4801</v>
      </c>
      <c r="R13" s="935">
        <v>40.80401155872854</v>
      </c>
      <c r="S13" s="934">
        <v>3846</v>
      </c>
      <c r="T13" s="935">
        <f t="shared" si="2"/>
        <v>80.108310768589874</v>
      </c>
    </row>
    <row r="14" spans="1:22" s="331" customFormat="1" ht="18" customHeight="1" x14ac:dyDescent="0.2">
      <c r="A14" s="330"/>
      <c r="B14" s="933" t="s">
        <v>38</v>
      </c>
      <c r="C14" s="932"/>
      <c r="D14" s="934">
        <f t="shared" si="0"/>
        <v>23938</v>
      </c>
      <c r="E14" s="935">
        <f t="shared" si="1"/>
        <v>3.9221340551274637</v>
      </c>
      <c r="F14" s="932"/>
      <c r="G14" s="934">
        <v>4648</v>
      </c>
      <c r="H14" s="935">
        <v>19.416826802573315</v>
      </c>
      <c r="I14" s="934">
        <v>2139</v>
      </c>
      <c r="J14" s="935">
        <v>46.019793459552496</v>
      </c>
      <c r="K14" s="932"/>
      <c r="L14" s="934">
        <v>8033</v>
      </c>
      <c r="M14" s="935">
        <v>33.557523602640153</v>
      </c>
      <c r="N14" s="934">
        <v>2881</v>
      </c>
      <c r="O14" s="935">
        <v>35.864558695381547</v>
      </c>
      <c r="P14" s="932"/>
      <c r="Q14" s="934">
        <v>11257</v>
      </c>
      <c r="R14" s="935">
        <v>47.025649594786536</v>
      </c>
      <c r="S14" s="934">
        <v>3248</v>
      </c>
      <c r="T14" s="935">
        <f t="shared" si="2"/>
        <v>28.853158035000444</v>
      </c>
    </row>
    <row r="15" spans="1:22" s="331" customFormat="1" ht="18" customHeight="1" x14ac:dyDescent="0.2">
      <c r="A15" s="330"/>
      <c r="B15" s="933" t="s">
        <v>6</v>
      </c>
      <c r="C15" s="932"/>
      <c r="D15" s="934">
        <f t="shared" si="0"/>
        <v>19143</v>
      </c>
      <c r="E15" s="935">
        <f t="shared" si="1"/>
        <v>3.1364947872547844</v>
      </c>
      <c r="F15" s="932"/>
      <c r="G15" s="934">
        <v>6420</v>
      </c>
      <c r="H15" s="935">
        <v>33.537063156245104</v>
      </c>
      <c r="I15" s="934">
        <v>5222</v>
      </c>
      <c r="J15" s="935">
        <v>81.339563862928344</v>
      </c>
      <c r="K15" s="932"/>
      <c r="L15" s="934">
        <v>7198</v>
      </c>
      <c r="M15" s="935">
        <v>37.601211931254248</v>
      </c>
      <c r="N15" s="934">
        <v>5954</v>
      </c>
      <c r="O15" s="935">
        <v>82.717421505973888</v>
      </c>
      <c r="P15" s="932"/>
      <c r="Q15" s="934">
        <v>5525</v>
      </c>
      <c r="R15" s="935">
        <v>28.861724912500652</v>
      </c>
      <c r="S15" s="934">
        <v>4624</v>
      </c>
      <c r="T15" s="935">
        <f t="shared" si="2"/>
        <v>83.692307692307693</v>
      </c>
    </row>
    <row r="16" spans="1:22" s="331" customFormat="1" ht="18" customHeight="1" x14ac:dyDescent="0.2">
      <c r="A16" s="330"/>
      <c r="B16" s="933" t="s">
        <v>5</v>
      </c>
      <c r="C16" s="932"/>
      <c r="D16" s="934">
        <f t="shared" si="0"/>
        <v>9249</v>
      </c>
      <c r="E16" s="935">
        <f t="shared" si="1"/>
        <v>1.5154072134628587</v>
      </c>
      <c r="F16" s="932"/>
      <c r="G16" s="934">
        <v>2280</v>
      </c>
      <c r="H16" s="935">
        <v>24.651313655530327</v>
      </c>
      <c r="I16" s="934">
        <v>1940</v>
      </c>
      <c r="J16" s="935">
        <v>85.087719298245617</v>
      </c>
      <c r="K16" s="932"/>
      <c r="L16" s="934">
        <v>3608</v>
      </c>
      <c r="M16" s="935">
        <v>39.00962266190939</v>
      </c>
      <c r="N16" s="934">
        <v>2693</v>
      </c>
      <c r="O16" s="935">
        <v>74.63968957871397</v>
      </c>
      <c r="P16" s="932"/>
      <c r="Q16" s="934">
        <v>3361</v>
      </c>
      <c r="R16" s="935">
        <v>36.339063682560273</v>
      </c>
      <c r="S16" s="934">
        <v>2404</v>
      </c>
      <c r="T16" s="935">
        <f t="shared" si="2"/>
        <v>71.526331448973522</v>
      </c>
    </row>
    <row r="17" spans="1:20" s="331" customFormat="1" ht="18" customHeight="1" x14ac:dyDescent="0.2">
      <c r="A17" s="330"/>
      <c r="B17" s="933" t="s">
        <v>4</v>
      </c>
      <c r="C17" s="932"/>
      <c r="D17" s="934">
        <f t="shared" si="0"/>
        <v>35927</v>
      </c>
      <c r="E17" s="935">
        <f t="shared" si="1"/>
        <v>5.8864779930889961</v>
      </c>
      <c r="F17" s="932"/>
      <c r="G17" s="934">
        <v>9560</v>
      </c>
      <c r="H17" s="935">
        <v>26.609513736187267</v>
      </c>
      <c r="I17" s="934">
        <v>6925</v>
      </c>
      <c r="J17" s="935">
        <v>72.437238493723854</v>
      </c>
      <c r="K17" s="932"/>
      <c r="L17" s="934">
        <v>13148</v>
      </c>
      <c r="M17" s="935">
        <v>36.596431653074291</v>
      </c>
      <c r="N17" s="934">
        <v>9217</v>
      </c>
      <c r="O17" s="935">
        <v>70.101916641314261</v>
      </c>
      <c r="P17" s="932"/>
      <c r="Q17" s="934">
        <v>13219</v>
      </c>
      <c r="R17" s="935">
        <v>36.794054610738442</v>
      </c>
      <c r="S17" s="934">
        <v>9480</v>
      </c>
      <c r="T17" s="935">
        <f t="shared" si="2"/>
        <v>71.714955745517813</v>
      </c>
    </row>
    <row r="18" spans="1:20" s="331" customFormat="1" ht="18" customHeight="1" x14ac:dyDescent="0.2">
      <c r="A18" s="330"/>
      <c r="B18" s="933" t="s">
        <v>40</v>
      </c>
      <c r="C18" s="932"/>
      <c r="D18" s="934">
        <f t="shared" si="0"/>
        <v>18404</v>
      </c>
      <c r="E18" s="935">
        <f t="shared" si="1"/>
        <v>3.015412948056055</v>
      </c>
      <c r="F18" s="932"/>
      <c r="G18" s="934">
        <v>7776</v>
      </c>
      <c r="H18" s="935">
        <v>42.25168441643121</v>
      </c>
      <c r="I18" s="934">
        <v>3906</v>
      </c>
      <c r="J18" s="935">
        <v>50.231481481481474</v>
      </c>
      <c r="K18" s="932"/>
      <c r="L18" s="934">
        <v>7546</v>
      </c>
      <c r="M18" s="935">
        <v>41.001956096500763</v>
      </c>
      <c r="N18" s="934">
        <v>4466</v>
      </c>
      <c r="O18" s="935">
        <v>59.183673469387756</v>
      </c>
      <c r="P18" s="932"/>
      <c r="Q18" s="934">
        <v>3082</v>
      </c>
      <c r="R18" s="935">
        <v>16.74635948706803</v>
      </c>
      <c r="S18" s="934">
        <v>2015</v>
      </c>
      <c r="T18" s="935">
        <f t="shared" si="2"/>
        <v>65.379623621025303</v>
      </c>
    </row>
    <row r="19" spans="1:20" s="331" customFormat="1" ht="18" customHeight="1" x14ac:dyDescent="0.2">
      <c r="A19" s="330"/>
      <c r="B19" s="933" t="s">
        <v>41</v>
      </c>
      <c r="C19" s="932"/>
      <c r="D19" s="934">
        <f t="shared" si="0"/>
        <v>128849</v>
      </c>
      <c r="E19" s="935">
        <f t="shared" si="1"/>
        <v>21.111331392310074</v>
      </c>
      <c r="F19" s="932"/>
      <c r="G19" s="934">
        <v>20918</v>
      </c>
      <c r="H19" s="935">
        <v>16.234507058650046</v>
      </c>
      <c r="I19" s="934">
        <v>13901</v>
      </c>
      <c r="J19" s="935">
        <v>66.454727985467059</v>
      </c>
      <c r="K19" s="932"/>
      <c r="L19" s="934">
        <v>46570</v>
      </c>
      <c r="M19" s="935">
        <v>36.143082212512326</v>
      </c>
      <c r="N19" s="934">
        <v>33806</v>
      </c>
      <c r="O19" s="935">
        <v>72.591797294395533</v>
      </c>
      <c r="P19" s="932"/>
      <c r="Q19" s="934">
        <v>61361</v>
      </c>
      <c r="R19" s="935">
        <v>47.622410728837636</v>
      </c>
      <c r="S19" s="934">
        <v>51448</v>
      </c>
      <c r="T19" s="935">
        <f t="shared" si="2"/>
        <v>83.844787405681132</v>
      </c>
    </row>
    <row r="20" spans="1:20" s="331" customFormat="1" ht="18" customHeight="1" x14ac:dyDescent="0.2">
      <c r="A20" s="330"/>
      <c r="B20" s="933" t="s">
        <v>3</v>
      </c>
      <c r="C20" s="932"/>
      <c r="D20" s="934">
        <f t="shared" si="0"/>
        <v>103214</v>
      </c>
      <c r="E20" s="935">
        <f t="shared" si="1"/>
        <v>16.911151489929235</v>
      </c>
      <c r="F20" s="932"/>
      <c r="G20" s="934">
        <v>29190</v>
      </c>
      <c r="H20" s="935">
        <v>28.281047144767186</v>
      </c>
      <c r="I20" s="934">
        <v>11415</v>
      </c>
      <c r="J20" s="935">
        <v>39.105858170606375</v>
      </c>
      <c r="K20" s="932"/>
      <c r="L20" s="934">
        <v>38104</v>
      </c>
      <c r="M20" s="935">
        <v>36.917472435909858</v>
      </c>
      <c r="N20" s="934">
        <v>14186</v>
      </c>
      <c r="O20" s="935">
        <v>37.229687171950452</v>
      </c>
      <c r="P20" s="932"/>
      <c r="Q20" s="934">
        <v>35920</v>
      </c>
      <c r="R20" s="935">
        <v>34.801480419322964</v>
      </c>
      <c r="S20" s="934">
        <v>14212</v>
      </c>
      <c r="T20" s="935">
        <f t="shared" si="2"/>
        <v>39.565701559020042</v>
      </c>
    </row>
    <row r="21" spans="1:20" s="331" customFormat="1" ht="18" customHeight="1" x14ac:dyDescent="0.2">
      <c r="A21" s="330"/>
      <c r="B21" s="933" t="s">
        <v>2</v>
      </c>
      <c r="C21" s="932"/>
      <c r="D21" s="934">
        <f t="shared" si="0"/>
        <v>6785</v>
      </c>
      <c r="E21" s="935">
        <f t="shared" si="1"/>
        <v>1.1116918524538324</v>
      </c>
      <c r="F21" s="932"/>
      <c r="G21" s="934">
        <v>1998</v>
      </c>
      <c r="H21" s="935">
        <v>29.447310243183495</v>
      </c>
      <c r="I21" s="934">
        <v>1613</v>
      </c>
      <c r="J21" s="935">
        <v>80.730730730730727</v>
      </c>
      <c r="K21" s="932"/>
      <c r="L21" s="934">
        <v>2606</v>
      </c>
      <c r="M21" s="935">
        <v>38.40825350036846</v>
      </c>
      <c r="N21" s="934">
        <v>2197</v>
      </c>
      <c r="O21" s="935">
        <v>84.305448963929393</v>
      </c>
      <c r="P21" s="932"/>
      <c r="Q21" s="934">
        <v>2181</v>
      </c>
      <c r="R21" s="935">
        <v>32.144436256448046</v>
      </c>
      <c r="S21" s="934">
        <v>1898</v>
      </c>
      <c r="T21" s="935">
        <f t="shared" si="2"/>
        <v>87.024300779458969</v>
      </c>
    </row>
    <row r="22" spans="1:20" s="331" customFormat="1" ht="18" customHeight="1" x14ac:dyDescent="0.2">
      <c r="A22" s="330"/>
      <c r="B22" s="933" t="s">
        <v>35</v>
      </c>
      <c r="C22" s="932"/>
      <c r="D22" s="934">
        <f t="shared" si="0"/>
        <v>19536</v>
      </c>
      <c r="E22" s="935">
        <f t="shared" si="1"/>
        <v>3.2008860765715652</v>
      </c>
      <c r="F22" s="932"/>
      <c r="G22" s="934">
        <v>5362</v>
      </c>
      <c r="H22" s="935">
        <v>27.446764946764944</v>
      </c>
      <c r="I22" s="934">
        <v>4341</v>
      </c>
      <c r="J22" s="935">
        <v>80.958597538231999</v>
      </c>
      <c r="K22" s="932"/>
      <c r="L22" s="934">
        <v>6890</v>
      </c>
      <c r="M22" s="935">
        <v>35.26822276822277</v>
      </c>
      <c r="N22" s="934">
        <v>5563</v>
      </c>
      <c r="O22" s="935">
        <v>80.740203193033381</v>
      </c>
      <c r="P22" s="932"/>
      <c r="Q22" s="934">
        <v>7284</v>
      </c>
      <c r="R22" s="935">
        <v>37.285012285012286</v>
      </c>
      <c r="S22" s="934">
        <v>5626</v>
      </c>
      <c r="T22" s="935">
        <f t="shared" si="2"/>
        <v>77.2377814387699</v>
      </c>
    </row>
    <row r="23" spans="1:20" s="331" customFormat="1" ht="18" customHeight="1" x14ac:dyDescent="0.2">
      <c r="A23" s="330"/>
      <c r="B23" s="933" t="s">
        <v>42</v>
      </c>
      <c r="C23" s="932"/>
      <c r="D23" s="934">
        <f t="shared" si="0"/>
        <v>49650</v>
      </c>
      <c r="E23" s="935">
        <f t="shared" si="1"/>
        <v>8.1349300625398335</v>
      </c>
      <c r="F23" s="932"/>
      <c r="G23" s="934">
        <v>15862</v>
      </c>
      <c r="H23" s="935">
        <v>31.94763343403827</v>
      </c>
      <c r="I23" s="934">
        <v>10721</v>
      </c>
      <c r="J23" s="935">
        <v>67.589206909595262</v>
      </c>
      <c r="K23" s="932"/>
      <c r="L23" s="934">
        <v>19914</v>
      </c>
      <c r="M23" s="935">
        <v>40.108761329305139</v>
      </c>
      <c r="N23" s="934">
        <v>13824</v>
      </c>
      <c r="O23" s="935">
        <v>69.418499548056644</v>
      </c>
      <c r="P23" s="932"/>
      <c r="Q23" s="934">
        <v>13874</v>
      </c>
      <c r="R23" s="935">
        <v>27.943605236656595</v>
      </c>
      <c r="S23" s="934">
        <v>10468</v>
      </c>
      <c r="T23" s="935">
        <f t="shared" si="2"/>
        <v>75.450482917687765</v>
      </c>
    </row>
    <row r="24" spans="1:20" s="331" customFormat="1" ht="18" customHeight="1" x14ac:dyDescent="0.2">
      <c r="A24" s="330">
        <v>47094</v>
      </c>
      <c r="B24" s="933" t="s">
        <v>43</v>
      </c>
      <c r="C24" s="932"/>
      <c r="D24" s="934">
        <f t="shared" si="0"/>
        <v>26385</v>
      </c>
      <c r="E24" s="935">
        <f t="shared" si="1"/>
        <v>4.3230640422983591</v>
      </c>
      <c r="F24" s="932"/>
      <c r="G24" s="934">
        <v>7684</v>
      </c>
      <c r="H24" s="935">
        <v>29.122607542164108</v>
      </c>
      <c r="I24" s="934">
        <v>6062</v>
      </c>
      <c r="J24" s="935">
        <v>78.891202498698604</v>
      </c>
      <c r="K24" s="932"/>
      <c r="L24" s="934">
        <v>10101</v>
      </c>
      <c r="M24" s="935">
        <v>38.283115406480952</v>
      </c>
      <c r="N24" s="934">
        <v>7694</v>
      </c>
      <c r="O24" s="935">
        <v>76.17067617067616</v>
      </c>
      <c r="P24" s="932"/>
      <c r="Q24" s="934">
        <v>8600</v>
      </c>
      <c r="R24" s="935">
        <v>32.594277051354936</v>
      </c>
      <c r="S24" s="934">
        <v>6067</v>
      </c>
      <c r="T24" s="935">
        <f t="shared" si="2"/>
        <v>70.546511627906966</v>
      </c>
    </row>
    <row r="25" spans="1:20" s="331" customFormat="1" ht="18" customHeight="1" x14ac:dyDescent="0.2">
      <c r="B25" s="933" t="s">
        <v>44</v>
      </c>
      <c r="C25" s="932"/>
      <c r="D25" s="934">
        <f t="shared" si="0"/>
        <v>9713</v>
      </c>
      <c r="E25" s="935">
        <f t="shared" si="1"/>
        <v>1.5914315346918313</v>
      </c>
      <c r="F25" s="932"/>
      <c r="G25" s="934">
        <v>1375</v>
      </c>
      <c r="H25" s="935">
        <v>14.156285390713478</v>
      </c>
      <c r="I25" s="934">
        <v>948</v>
      </c>
      <c r="J25" s="935">
        <v>68.945454545454538</v>
      </c>
      <c r="K25" s="932"/>
      <c r="L25" s="934">
        <v>3082</v>
      </c>
      <c r="M25" s="935">
        <v>31.7306702357665</v>
      </c>
      <c r="N25" s="934">
        <v>1941</v>
      </c>
      <c r="O25" s="935">
        <v>62.97858533419857</v>
      </c>
      <c r="P25" s="932"/>
      <c r="Q25" s="934">
        <v>5256</v>
      </c>
      <c r="R25" s="935">
        <v>54.113044373520026</v>
      </c>
      <c r="S25" s="934">
        <v>2917</v>
      </c>
      <c r="T25" s="935">
        <f t="shared" si="2"/>
        <v>55.49847792998478</v>
      </c>
    </row>
    <row r="26" spans="1:20" s="331" customFormat="1" ht="18" customHeight="1" x14ac:dyDescent="0.2">
      <c r="B26" s="933" t="s">
        <v>45</v>
      </c>
      <c r="C26" s="932"/>
      <c r="D26" s="934">
        <f t="shared" si="0"/>
        <v>36745</v>
      </c>
      <c r="E26" s="935">
        <f t="shared" si="1"/>
        <v>6.0205036283590374</v>
      </c>
      <c r="F26" s="932"/>
      <c r="G26" s="934">
        <v>7280</v>
      </c>
      <c r="H26" s="935">
        <v>19.812219349571368</v>
      </c>
      <c r="I26" s="934">
        <v>3744</v>
      </c>
      <c r="J26" s="935">
        <v>51.428571428571423</v>
      </c>
      <c r="K26" s="932"/>
      <c r="L26" s="934">
        <v>12405</v>
      </c>
      <c r="M26" s="935">
        <v>33.759695196625387</v>
      </c>
      <c r="N26" s="934">
        <v>6376</v>
      </c>
      <c r="O26" s="935">
        <v>51.398629584844826</v>
      </c>
      <c r="P26" s="932"/>
      <c r="Q26" s="934">
        <v>17060</v>
      </c>
      <c r="R26" s="935">
        <v>46.428085453803234</v>
      </c>
      <c r="S26" s="934">
        <v>9812</v>
      </c>
      <c r="T26" s="935">
        <f t="shared" si="2"/>
        <v>57.514654161781941</v>
      </c>
    </row>
    <row r="27" spans="1:20" s="331" customFormat="1" ht="18" customHeight="1" x14ac:dyDescent="0.2">
      <c r="B27" s="933" t="s">
        <v>46</v>
      </c>
      <c r="C27" s="932"/>
      <c r="D27" s="934">
        <f t="shared" si="0"/>
        <v>1186</v>
      </c>
      <c r="E27" s="935">
        <f t="shared" si="1"/>
        <v>0.19432078658957189</v>
      </c>
      <c r="F27" s="932"/>
      <c r="G27" s="934">
        <v>477</v>
      </c>
      <c r="H27" s="935">
        <v>40.21922428330523</v>
      </c>
      <c r="I27" s="934">
        <v>167</v>
      </c>
      <c r="J27" s="935">
        <v>35.010482180293501</v>
      </c>
      <c r="K27" s="932"/>
      <c r="L27" s="934">
        <v>705</v>
      </c>
      <c r="M27" s="935">
        <v>59.443507588532881</v>
      </c>
      <c r="N27" s="934">
        <v>241</v>
      </c>
      <c r="O27" s="935">
        <v>34.184397163120565</v>
      </c>
      <c r="P27" s="932"/>
      <c r="Q27" s="934">
        <v>4</v>
      </c>
      <c r="R27" s="935">
        <v>0.33726812816188867</v>
      </c>
      <c r="S27" s="934">
        <v>2</v>
      </c>
      <c r="T27" s="935">
        <f t="shared" si="2"/>
        <v>50</v>
      </c>
    </row>
    <row r="28" spans="1:20" s="331" customFormat="1" ht="18" customHeight="1" x14ac:dyDescent="0.2">
      <c r="B28" s="955" t="s">
        <v>1</v>
      </c>
      <c r="C28" s="932"/>
      <c r="D28" s="956">
        <f t="shared" si="0"/>
        <v>1847</v>
      </c>
      <c r="E28" s="957">
        <f t="shared" si="1"/>
        <v>0.30262267523687963</v>
      </c>
      <c r="F28" s="932"/>
      <c r="G28" s="956">
        <v>678</v>
      </c>
      <c r="H28" s="957">
        <v>36.70817541959935</v>
      </c>
      <c r="I28" s="956">
        <v>658</v>
      </c>
      <c r="J28" s="957">
        <v>97.050147492625371</v>
      </c>
      <c r="K28" s="932"/>
      <c r="L28" s="956">
        <v>689</v>
      </c>
      <c r="M28" s="957">
        <v>37.303735787763941</v>
      </c>
      <c r="N28" s="956">
        <v>667</v>
      </c>
      <c r="O28" s="957">
        <v>96.806966618287376</v>
      </c>
      <c r="P28" s="932"/>
      <c r="Q28" s="956">
        <v>480</v>
      </c>
      <c r="R28" s="957">
        <v>25.988088792636709</v>
      </c>
      <c r="S28" s="956">
        <v>460</v>
      </c>
      <c r="T28" s="957">
        <f t="shared" si="2"/>
        <v>95.833333333333343</v>
      </c>
    </row>
    <row r="29" spans="1:20" s="319" customFormat="1" ht="18" customHeight="1" x14ac:dyDescent="0.2">
      <c r="B29" s="1290" t="s">
        <v>0</v>
      </c>
      <c r="C29" s="1283"/>
      <c r="D29" s="1291">
        <f>SUM(D11:D28)</f>
        <v>610331</v>
      </c>
      <c r="E29" s="1292">
        <f t="shared" si="1"/>
        <v>100</v>
      </c>
      <c r="F29" s="1283"/>
      <c r="G29" s="1291">
        <f>SUM(G11:G28)</f>
        <v>155994</v>
      </c>
      <c r="H29" s="1292">
        <f>G29/$D29*100</f>
        <v>25.558918029724854</v>
      </c>
      <c r="I29" s="1291">
        <f>SUM(I11:I28)</f>
        <v>101549</v>
      </c>
      <c r="J29" s="1292">
        <f>I29/G29*100</f>
        <v>65.098016590381675</v>
      </c>
      <c r="K29" s="1283"/>
      <c r="L29" s="1291">
        <f>SUM(L11:L28)</f>
        <v>232672</v>
      </c>
      <c r="M29" s="1292">
        <f>L29/$D29*100</f>
        <v>38.122264803852332</v>
      </c>
      <c r="N29" s="1291">
        <f>SUM(N11:N28)</f>
        <v>152774</v>
      </c>
      <c r="O29" s="1292">
        <f>N29/L29*100</f>
        <v>65.660672534726999</v>
      </c>
      <c r="P29" s="1283"/>
      <c r="Q29" s="1291">
        <f>SUM(Q11:Q28)</f>
        <v>221665</v>
      </c>
      <c r="R29" s="1292">
        <f>Q29/$D29*100</f>
        <v>36.318817166422811</v>
      </c>
      <c r="S29" s="1291">
        <f>SUM(S11:S28)</f>
        <v>150338</v>
      </c>
      <c r="T29" s="1292">
        <f>S29/Q29*100</f>
        <v>67.822164076421629</v>
      </c>
    </row>
    <row r="30" spans="1:20" s="328" customFormat="1" ht="6.75" customHeight="1" x14ac:dyDescent="0.2">
      <c r="B30" s="1608"/>
      <c r="C30" s="1608"/>
      <c r="D30" s="1608"/>
      <c r="E30" s="1608"/>
      <c r="F30" s="781"/>
    </row>
    <row r="31" spans="1:20" x14ac:dyDescent="0.25">
      <c r="B31" s="1609"/>
      <c r="C31" s="1609"/>
      <c r="D31" s="1609"/>
      <c r="E31" s="1609"/>
      <c r="F31" s="1609"/>
      <c r="G31" s="1609"/>
      <c r="H31" s="1609"/>
      <c r="I31" s="1609"/>
      <c r="J31" s="1609"/>
      <c r="K31" s="1609"/>
      <c r="L31" s="1609"/>
      <c r="M31" s="1609"/>
      <c r="N31" s="1609"/>
      <c r="O31" s="1609"/>
      <c r="P31" s="1609"/>
      <c r="Q31" s="1609"/>
      <c r="R31" s="1609"/>
    </row>
    <row r="32" spans="1:20" x14ac:dyDescent="0.25">
      <c r="G32" s="937"/>
      <c r="L32" s="937"/>
    </row>
    <row r="33" spans="2:12" x14ac:dyDescent="0.25">
      <c r="B33" s="937"/>
      <c r="L33" s="937"/>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65</v>
      </c>
    </row>
    <row r="2" spans="1:22" s="343" customFormat="1" ht="49.5" customHeight="1" x14ac:dyDescent="0.25">
      <c r="B2" s="1379"/>
      <c r="C2" s="1379"/>
      <c r="D2" s="1379"/>
      <c r="E2" s="1379"/>
      <c r="F2" s="344"/>
      <c r="G2" s="1595"/>
      <c r="H2" s="1595"/>
      <c r="I2" s="1595"/>
      <c r="J2" s="1595"/>
      <c r="K2" s="1595"/>
      <c r="L2" s="1595"/>
      <c r="M2" s="1595"/>
      <c r="N2" s="1595"/>
      <c r="O2" s="1595"/>
      <c r="P2" s="1595"/>
      <c r="Q2" s="1595"/>
      <c r="R2" s="1595"/>
      <c r="T2" s="344"/>
    </row>
    <row r="3" spans="1:22" s="343" customFormat="1" ht="3" customHeight="1" x14ac:dyDescent="0.25">
      <c r="B3" s="344"/>
      <c r="C3" s="344"/>
      <c r="D3" s="344"/>
      <c r="E3" s="344"/>
      <c r="F3" s="344"/>
      <c r="L3" s="344"/>
      <c r="Q3" s="344"/>
      <c r="T3" s="344"/>
    </row>
    <row r="4" spans="1:22" s="345" customFormat="1" ht="15" customHeight="1" x14ac:dyDescent="0.2">
      <c r="B4" s="1417" t="s">
        <v>431</v>
      </c>
      <c r="C4" s="1417"/>
      <c r="D4" s="1417"/>
      <c r="E4" s="1417"/>
      <c r="F4" s="1417"/>
      <c r="G4" s="1417"/>
      <c r="H4" s="1417"/>
      <c r="I4" s="1417"/>
      <c r="J4" s="1417"/>
      <c r="K4" s="1417"/>
      <c r="L4" s="1417"/>
      <c r="M4" s="1417"/>
      <c r="N4" s="1417"/>
      <c r="O4" s="1417"/>
      <c r="P4" s="1417"/>
      <c r="Q4" s="1417"/>
      <c r="R4" s="1417"/>
      <c r="S4" s="1417"/>
      <c r="T4" s="1417"/>
      <c r="U4" s="926"/>
    </row>
    <row r="5" spans="1:22" s="345" customFormat="1" ht="1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927"/>
      <c r="V5" s="877"/>
    </row>
    <row r="6" spans="1:22" s="345" customFormat="1" ht="4.5" customHeight="1" x14ac:dyDescent="0.2"/>
    <row r="7" spans="1:22" s="322" customFormat="1" ht="15" customHeight="1" x14ac:dyDescent="0.2">
      <c r="A7" s="316"/>
      <c r="B7" s="1596" t="s">
        <v>12</v>
      </c>
      <c r="C7" s="922"/>
      <c r="D7" s="1610" t="s">
        <v>65</v>
      </c>
      <c r="E7" s="1601"/>
      <c r="F7" s="922"/>
      <c r="G7" s="1612" t="s">
        <v>31</v>
      </c>
      <c r="H7" s="1613"/>
      <c r="I7" s="1613"/>
      <c r="J7" s="1614"/>
      <c r="K7" s="923"/>
      <c r="L7" s="1612" t="s">
        <v>49</v>
      </c>
      <c r="M7" s="1613"/>
      <c r="N7" s="1613"/>
      <c r="O7" s="1614"/>
      <c r="P7" s="923"/>
      <c r="Q7" s="1612" t="s">
        <v>50</v>
      </c>
      <c r="R7" s="1613"/>
      <c r="S7" s="1613"/>
      <c r="T7" s="1614"/>
    </row>
    <row r="8" spans="1:22" s="322" customFormat="1" ht="35.25" customHeight="1" x14ac:dyDescent="0.2">
      <c r="A8" s="316"/>
      <c r="B8" s="1597"/>
      <c r="C8" s="922"/>
      <c r="D8" s="1611"/>
      <c r="E8" s="1604"/>
      <c r="F8" s="922"/>
      <c r="G8" s="1615" t="s">
        <v>69</v>
      </c>
      <c r="H8" s="1616"/>
      <c r="I8" s="1606" t="s">
        <v>287</v>
      </c>
      <c r="J8" s="1607"/>
      <c r="K8" s="959"/>
      <c r="L8" s="1617" t="s">
        <v>69</v>
      </c>
      <c r="M8" s="1618"/>
      <c r="N8" s="1606" t="s">
        <v>287</v>
      </c>
      <c r="O8" s="1607"/>
      <c r="P8" s="959"/>
      <c r="Q8" s="1617" t="s">
        <v>69</v>
      </c>
      <c r="R8" s="1618"/>
      <c r="S8" s="1606" t="s">
        <v>287</v>
      </c>
      <c r="T8" s="1607"/>
    </row>
    <row r="9" spans="1:22" s="322" customFormat="1" ht="29.25" customHeight="1" x14ac:dyDescent="0.2">
      <c r="A9" s="316"/>
      <c r="B9" s="159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12</v>
      </c>
      <c r="E11" s="930">
        <f>D11/D$29*100</f>
        <v>0.11162790697674418</v>
      </c>
      <c r="F11" s="932"/>
      <c r="G11" s="929">
        <v>8</v>
      </c>
      <c r="H11" s="930">
        <v>66.666666666666657</v>
      </c>
      <c r="I11" s="929">
        <v>7</v>
      </c>
      <c r="J11" s="930">
        <v>87.5</v>
      </c>
      <c r="K11" s="932"/>
      <c r="L11" s="929">
        <v>4</v>
      </c>
      <c r="M11" s="930">
        <v>33.333333333333329</v>
      </c>
      <c r="N11" s="929">
        <v>4</v>
      </c>
      <c r="O11" s="930">
        <v>100</v>
      </c>
      <c r="P11" s="932"/>
      <c r="Q11" s="929">
        <v>0</v>
      </c>
      <c r="R11" s="930">
        <v>0</v>
      </c>
      <c r="S11" s="929">
        <v>0</v>
      </c>
      <c r="T11" s="930" t="str">
        <f>IFERROR(S11/Q11*100,"-")</f>
        <v>-</v>
      </c>
    </row>
    <row r="12" spans="1:22" s="331" customFormat="1" ht="18" customHeight="1" x14ac:dyDescent="0.2">
      <c r="A12" s="330"/>
      <c r="B12" s="933" t="s">
        <v>7</v>
      </c>
      <c r="C12" s="932"/>
      <c r="D12" s="934">
        <f t="shared" ref="D12:D28" si="0">G12+L12+Q12</f>
        <v>0</v>
      </c>
      <c r="E12" s="935">
        <f t="shared" ref="E12:E29" si="1">D12/D$29*100</f>
        <v>0</v>
      </c>
      <c r="F12" s="932"/>
      <c r="G12" s="934">
        <v>0</v>
      </c>
      <c r="H12" s="935" t="s">
        <v>364</v>
      </c>
      <c r="I12" s="934">
        <v>0</v>
      </c>
      <c r="J12" s="935" t="s">
        <v>364</v>
      </c>
      <c r="K12" s="932"/>
      <c r="L12" s="934">
        <v>0</v>
      </c>
      <c r="M12" s="935" t="s">
        <v>364</v>
      </c>
      <c r="N12" s="934">
        <v>0</v>
      </c>
      <c r="O12" s="935" t="s">
        <v>364</v>
      </c>
      <c r="P12" s="932"/>
      <c r="Q12" s="934">
        <v>0</v>
      </c>
      <c r="R12" s="935" t="s">
        <v>364</v>
      </c>
      <c r="S12" s="934">
        <v>0</v>
      </c>
      <c r="T12" s="935" t="str">
        <f t="shared" ref="T12:T28" si="2">IFERROR(S12/Q12*100,"-")</f>
        <v>-</v>
      </c>
    </row>
    <row r="13" spans="1:22" s="331" customFormat="1" ht="18" customHeight="1" x14ac:dyDescent="0.2">
      <c r="A13" s="330"/>
      <c r="B13" s="933" t="s">
        <v>37</v>
      </c>
      <c r="C13" s="932"/>
      <c r="D13" s="934">
        <f t="shared" si="0"/>
        <v>23</v>
      </c>
      <c r="E13" s="935">
        <f t="shared" si="1"/>
        <v>0.21395348837209305</v>
      </c>
      <c r="F13" s="932"/>
      <c r="G13" s="934">
        <v>11</v>
      </c>
      <c r="H13" s="935">
        <v>47.826086956521742</v>
      </c>
      <c r="I13" s="934">
        <v>9</v>
      </c>
      <c r="J13" s="935">
        <v>81.818181818181827</v>
      </c>
      <c r="K13" s="932"/>
      <c r="L13" s="934">
        <v>3</v>
      </c>
      <c r="M13" s="935">
        <v>13.043478260869565</v>
      </c>
      <c r="N13" s="934">
        <v>3</v>
      </c>
      <c r="O13" s="935">
        <v>100</v>
      </c>
      <c r="P13" s="932"/>
      <c r="Q13" s="934">
        <v>9</v>
      </c>
      <c r="R13" s="935">
        <v>39.130434782608695</v>
      </c>
      <c r="S13" s="934">
        <v>8</v>
      </c>
      <c r="T13" s="935">
        <f t="shared" si="2"/>
        <v>88.888888888888886</v>
      </c>
    </row>
    <row r="14" spans="1:22" s="331" customFormat="1" ht="18" customHeight="1" x14ac:dyDescent="0.2">
      <c r="A14" s="330"/>
      <c r="B14" s="933" t="s">
        <v>38</v>
      </c>
      <c r="C14" s="932"/>
      <c r="D14" s="934">
        <f t="shared" si="0"/>
        <v>0</v>
      </c>
      <c r="E14" s="935">
        <f t="shared" si="1"/>
        <v>0</v>
      </c>
      <c r="F14" s="932"/>
      <c r="G14" s="934">
        <v>0</v>
      </c>
      <c r="H14" s="935" t="s">
        <v>364</v>
      </c>
      <c r="I14" s="934">
        <v>0</v>
      </c>
      <c r="J14" s="935" t="s">
        <v>364</v>
      </c>
      <c r="K14" s="932"/>
      <c r="L14" s="934">
        <v>0</v>
      </c>
      <c r="M14" s="935" t="s">
        <v>364</v>
      </c>
      <c r="N14" s="934">
        <v>0</v>
      </c>
      <c r="O14" s="935" t="s">
        <v>364</v>
      </c>
      <c r="P14" s="932"/>
      <c r="Q14" s="934">
        <v>0</v>
      </c>
      <c r="R14" s="935" t="s">
        <v>364</v>
      </c>
      <c r="S14" s="934">
        <v>0</v>
      </c>
      <c r="T14" s="935" t="str">
        <f t="shared" si="2"/>
        <v>-</v>
      </c>
    </row>
    <row r="15" spans="1:22" s="331" customFormat="1" ht="18" customHeight="1" x14ac:dyDescent="0.2">
      <c r="A15" s="330"/>
      <c r="B15" s="933" t="s">
        <v>6</v>
      </c>
      <c r="C15" s="932"/>
      <c r="D15" s="934">
        <f t="shared" si="0"/>
        <v>0</v>
      </c>
      <c r="E15" s="935">
        <f t="shared" si="1"/>
        <v>0</v>
      </c>
      <c r="F15" s="932"/>
      <c r="G15" s="934">
        <v>0</v>
      </c>
      <c r="H15" s="935" t="s">
        <v>364</v>
      </c>
      <c r="I15" s="934">
        <v>0</v>
      </c>
      <c r="J15" s="935" t="s">
        <v>364</v>
      </c>
      <c r="K15" s="932"/>
      <c r="L15" s="934">
        <v>0</v>
      </c>
      <c r="M15" s="935" t="s">
        <v>364</v>
      </c>
      <c r="N15" s="934">
        <v>0</v>
      </c>
      <c r="O15" s="935" t="s">
        <v>364</v>
      </c>
      <c r="P15" s="932"/>
      <c r="Q15" s="934">
        <v>0</v>
      </c>
      <c r="R15" s="935" t="s">
        <v>364</v>
      </c>
      <c r="S15" s="934">
        <v>0</v>
      </c>
      <c r="T15" s="935" t="str">
        <f t="shared" si="2"/>
        <v>-</v>
      </c>
    </row>
    <row r="16" spans="1:22" s="331" customFormat="1" ht="18" customHeight="1" x14ac:dyDescent="0.2">
      <c r="A16" s="330"/>
      <c r="B16" s="933" t="s">
        <v>5</v>
      </c>
      <c r="C16" s="932"/>
      <c r="D16" s="934">
        <f t="shared" si="0"/>
        <v>0</v>
      </c>
      <c r="E16" s="935">
        <f t="shared" si="1"/>
        <v>0</v>
      </c>
      <c r="F16" s="932"/>
      <c r="G16" s="934">
        <v>0</v>
      </c>
      <c r="H16" s="935" t="s">
        <v>364</v>
      </c>
      <c r="I16" s="934">
        <v>0</v>
      </c>
      <c r="J16" s="935" t="s">
        <v>364</v>
      </c>
      <c r="K16" s="932"/>
      <c r="L16" s="934">
        <v>0</v>
      </c>
      <c r="M16" s="935" t="s">
        <v>364</v>
      </c>
      <c r="N16" s="934">
        <v>0</v>
      </c>
      <c r="O16" s="935" t="s">
        <v>364</v>
      </c>
      <c r="P16" s="932"/>
      <c r="Q16" s="934">
        <v>0</v>
      </c>
      <c r="R16" s="935" t="s">
        <v>364</v>
      </c>
      <c r="S16" s="934">
        <v>0</v>
      </c>
      <c r="T16" s="935" t="str">
        <f t="shared" si="2"/>
        <v>-</v>
      </c>
    </row>
    <row r="17" spans="1:20" s="331" customFormat="1" ht="18" customHeight="1" x14ac:dyDescent="0.2">
      <c r="A17" s="330"/>
      <c r="B17" s="933" t="s">
        <v>4</v>
      </c>
      <c r="C17" s="932"/>
      <c r="D17" s="934">
        <f t="shared" si="0"/>
        <v>2590</v>
      </c>
      <c r="E17" s="935">
        <f t="shared" si="1"/>
        <v>24.093023255813954</v>
      </c>
      <c r="F17" s="932"/>
      <c r="G17" s="934">
        <v>609</v>
      </c>
      <c r="H17" s="935">
        <v>23.513513513513516</v>
      </c>
      <c r="I17" s="934">
        <v>505</v>
      </c>
      <c r="J17" s="935">
        <v>82.922824302134643</v>
      </c>
      <c r="K17" s="932"/>
      <c r="L17" s="934">
        <v>880</v>
      </c>
      <c r="M17" s="935">
        <v>33.976833976833973</v>
      </c>
      <c r="N17" s="934">
        <v>669</v>
      </c>
      <c r="O17" s="935">
        <v>76.02272727272728</v>
      </c>
      <c r="P17" s="932"/>
      <c r="Q17" s="934">
        <v>1101</v>
      </c>
      <c r="R17" s="935">
        <v>42.509652509652511</v>
      </c>
      <c r="S17" s="934">
        <v>842</v>
      </c>
      <c r="T17" s="935">
        <f t="shared" si="2"/>
        <v>76.475930971843781</v>
      </c>
    </row>
    <row r="18" spans="1:20" s="331" customFormat="1" ht="18" customHeight="1" x14ac:dyDescent="0.2">
      <c r="A18" s="330"/>
      <c r="B18" s="933" t="s">
        <v>40</v>
      </c>
      <c r="C18" s="932"/>
      <c r="D18" s="934">
        <f t="shared" si="0"/>
        <v>21</v>
      </c>
      <c r="E18" s="935">
        <f t="shared" si="1"/>
        <v>0.19534883720930232</v>
      </c>
      <c r="F18" s="932"/>
      <c r="G18" s="934">
        <v>16</v>
      </c>
      <c r="H18" s="935">
        <v>76.19047619047619</v>
      </c>
      <c r="I18" s="934">
        <v>12</v>
      </c>
      <c r="J18" s="935">
        <v>75</v>
      </c>
      <c r="K18" s="932"/>
      <c r="L18" s="934">
        <v>3</v>
      </c>
      <c r="M18" s="935">
        <v>14.285714285714285</v>
      </c>
      <c r="N18" s="934">
        <v>2</v>
      </c>
      <c r="O18" s="935">
        <v>66.666666666666657</v>
      </c>
      <c r="P18" s="932"/>
      <c r="Q18" s="934">
        <v>2</v>
      </c>
      <c r="R18" s="935">
        <v>9.5238095238095237</v>
      </c>
      <c r="S18" s="934">
        <v>1</v>
      </c>
      <c r="T18" s="935">
        <f t="shared" si="2"/>
        <v>50</v>
      </c>
    </row>
    <row r="19" spans="1:20" s="331" customFormat="1" ht="18" customHeight="1" x14ac:dyDescent="0.2">
      <c r="A19" s="330"/>
      <c r="B19" s="933" t="s">
        <v>41</v>
      </c>
      <c r="C19" s="932"/>
      <c r="D19" s="934">
        <f t="shared" si="0"/>
        <v>84</v>
      </c>
      <c r="E19" s="935">
        <f t="shared" si="1"/>
        <v>0.78139534883720929</v>
      </c>
      <c r="F19" s="932"/>
      <c r="G19" s="934">
        <v>61</v>
      </c>
      <c r="H19" s="935">
        <v>72.61904761904762</v>
      </c>
      <c r="I19" s="934">
        <v>54</v>
      </c>
      <c r="J19" s="935">
        <v>88.52459016393442</v>
      </c>
      <c r="K19" s="932"/>
      <c r="L19" s="934">
        <v>17</v>
      </c>
      <c r="M19" s="935">
        <v>20.238095238095237</v>
      </c>
      <c r="N19" s="934">
        <v>17</v>
      </c>
      <c r="O19" s="935">
        <v>100</v>
      </c>
      <c r="P19" s="932"/>
      <c r="Q19" s="934">
        <v>6</v>
      </c>
      <c r="R19" s="935">
        <v>7.1428571428571423</v>
      </c>
      <c r="S19" s="934">
        <v>6</v>
      </c>
      <c r="T19" s="935">
        <f t="shared" si="2"/>
        <v>100</v>
      </c>
    </row>
    <row r="20" spans="1:20" s="331" customFormat="1" ht="18" customHeight="1" x14ac:dyDescent="0.2">
      <c r="A20" s="330"/>
      <c r="B20" s="933" t="s">
        <v>3</v>
      </c>
      <c r="C20" s="932"/>
      <c r="D20" s="934">
        <f t="shared" si="0"/>
        <v>698</v>
      </c>
      <c r="E20" s="935">
        <f t="shared" si="1"/>
        <v>6.493023255813954</v>
      </c>
      <c r="F20" s="932"/>
      <c r="G20" s="934">
        <v>259</v>
      </c>
      <c r="H20" s="935">
        <v>37.106017191977074</v>
      </c>
      <c r="I20" s="934">
        <v>169</v>
      </c>
      <c r="J20" s="935">
        <v>65.250965250965251</v>
      </c>
      <c r="K20" s="932"/>
      <c r="L20" s="934">
        <v>310</v>
      </c>
      <c r="M20" s="935">
        <v>44.412607449856736</v>
      </c>
      <c r="N20" s="934">
        <v>235</v>
      </c>
      <c r="O20" s="935">
        <v>75.806451612903231</v>
      </c>
      <c r="P20" s="932"/>
      <c r="Q20" s="934">
        <v>129</v>
      </c>
      <c r="R20" s="935">
        <v>18.48137535816619</v>
      </c>
      <c r="S20" s="934">
        <v>101</v>
      </c>
      <c r="T20" s="935">
        <f t="shared" si="2"/>
        <v>78.294573643410843</v>
      </c>
    </row>
    <row r="21" spans="1:20" s="331" customFormat="1" ht="18" customHeight="1" x14ac:dyDescent="0.2">
      <c r="A21" s="330"/>
      <c r="B21" s="933" t="s">
        <v>2</v>
      </c>
      <c r="C21" s="932"/>
      <c r="D21" s="934">
        <f t="shared" si="0"/>
        <v>0</v>
      </c>
      <c r="E21" s="935">
        <f t="shared" si="1"/>
        <v>0</v>
      </c>
      <c r="F21" s="932"/>
      <c r="G21" s="934">
        <v>0</v>
      </c>
      <c r="H21" s="935" t="s">
        <v>364</v>
      </c>
      <c r="I21" s="934">
        <v>0</v>
      </c>
      <c r="J21" s="935" t="s">
        <v>364</v>
      </c>
      <c r="K21" s="932"/>
      <c r="L21" s="934">
        <v>0</v>
      </c>
      <c r="M21" s="935" t="s">
        <v>364</v>
      </c>
      <c r="N21" s="934">
        <v>0</v>
      </c>
      <c r="O21" s="935" t="s">
        <v>364</v>
      </c>
      <c r="P21" s="932"/>
      <c r="Q21" s="934">
        <v>0</v>
      </c>
      <c r="R21" s="935" t="s">
        <v>364</v>
      </c>
      <c r="S21" s="934">
        <v>0</v>
      </c>
      <c r="T21" s="935" t="str">
        <f t="shared" si="2"/>
        <v>-</v>
      </c>
    </row>
    <row r="22" spans="1:20" s="331" customFormat="1" ht="18" customHeight="1" x14ac:dyDescent="0.2">
      <c r="A22" s="330"/>
      <c r="B22" s="933" t="s">
        <v>35</v>
      </c>
      <c r="C22" s="932"/>
      <c r="D22" s="934">
        <f t="shared" si="0"/>
        <v>133</v>
      </c>
      <c r="E22" s="935">
        <f t="shared" si="1"/>
        <v>1.2372093023255815</v>
      </c>
      <c r="F22" s="932"/>
      <c r="G22" s="934">
        <v>84</v>
      </c>
      <c r="H22" s="935">
        <v>63.157894736842103</v>
      </c>
      <c r="I22" s="934">
        <v>77</v>
      </c>
      <c r="J22" s="935">
        <v>91.666666666666657</v>
      </c>
      <c r="K22" s="932"/>
      <c r="L22" s="934">
        <v>46</v>
      </c>
      <c r="M22" s="935">
        <v>34.586466165413533</v>
      </c>
      <c r="N22" s="934">
        <v>42</v>
      </c>
      <c r="O22" s="935">
        <v>91.304347826086953</v>
      </c>
      <c r="P22" s="932"/>
      <c r="Q22" s="934">
        <v>3</v>
      </c>
      <c r="R22" s="935">
        <v>2.2556390977443606</v>
      </c>
      <c r="S22" s="934">
        <v>3</v>
      </c>
      <c r="T22" s="935">
        <f t="shared" si="2"/>
        <v>100</v>
      </c>
    </row>
    <row r="23" spans="1:20" s="331" customFormat="1" ht="18" customHeight="1" x14ac:dyDescent="0.2">
      <c r="A23" s="330"/>
      <c r="B23" s="933" t="s">
        <v>42</v>
      </c>
      <c r="C23" s="932"/>
      <c r="D23" s="934">
        <f t="shared" si="0"/>
        <v>82</v>
      </c>
      <c r="E23" s="935">
        <f t="shared" si="1"/>
        <v>0.76279069767441854</v>
      </c>
      <c r="F23" s="932"/>
      <c r="G23" s="934">
        <v>66</v>
      </c>
      <c r="H23" s="935">
        <v>80.487804878048792</v>
      </c>
      <c r="I23" s="934">
        <v>56</v>
      </c>
      <c r="J23" s="935">
        <v>84.848484848484844</v>
      </c>
      <c r="K23" s="932"/>
      <c r="L23" s="934">
        <v>16</v>
      </c>
      <c r="M23" s="935">
        <v>19.512195121951219</v>
      </c>
      <c r="N23" s="934">
        <v>15</v>
      </c>
      <c r="O23" s="935">
        <v>93.75</v>
      </c>
      <c r="P23" s="932"/>
      <c r="Q23" s="934">
        <v>0</v>
      </c>
      <c r="R23" s="935">
        <v>0</v>
      </c>
      <c r="S23" s="934">
        <v>0</v>
      </c>
      <c r="T23" s="935" t="str">
        <f t="shared" si="2"/>
        <v>-</v>
      </c>
    </row>
    <row r="24" spans="1:20" s="331" customFormat="1" ht="18" customHeight="1" x14ac:dyDescent="0.2">
      <c r="A24" s="330">
        <v>47094</v>
      </c>
      <c r="B24" s="933" t="s">
        <v>43</v>
      </c>
      <c r="C24" s="932"/>
      <c r="D24" s="934">
        <f t="shared" si="0"/>
        <v>3</v>
      </c>
      <c r="E24" s="935">
        <f t="shared" si="1"/>
        <v>2.7906976744186046E-2</v>
      </c>
      <c r="F24" s="932"/>
      <c r="G24" s="934">
        <v>2</v>
      </c>
      <c r="H24" s="935">
        <v>66.666666666666657</v>
      </c>
      <c r="I24" s="934">
        <v>1</v>
      </c>
      <c r="J24" s="935">
        <v>50</v>
      </c>
      <c r="K24" s="932"/>
      <c r="L24" s="934">
        <v>0</v>
      </c>
      <c r="M24" s="935">
        <v>0</v>
      </c>
      <c r="N24" s="934">
        <v>0</v>
      </c>
      <c r="O24" s="935" t="s">
        <v>364</v>
      </c>
      <c r="P24" s="932"/>
      <c r="Q24" s="934">
        <v>1</v>
      </c>
      <c r="R24" s="935">
        <v>33.333333333333329</v>
      </c>
      <c r="S24" s="934">
        <v>1</v>
      </c>
      <c r="T24" s="935">
        <f t="shared" si="2"/>
        <v>100</v>
      </c>
    </row>
    <row r="25" spans="1:20" s="331" customFormat="1" ht="18" customHeight="1" x14ac:dyDescent="0.2">
      <c r="B25" s="933" t="s">
        <v>44</v>
      </c>
      <c r="C25" s="932"/>
      <c r="D25" s="934">
        <f t="shared" si="0"/>
        <v>43</v>
      </c>
      <c r="E25" s="935">
        <f t="shared" si="1"/>
        <v>0.4</v>
      </c>
      <c r="F25" s="932"/>
      <c r="G25" s="934">
        <v>12</v>
      </c>
      <c r="H25" s="935">
        <v>27.906976744186046</v>
      </c>
      <c r="I25" s="934">
        <v>9</v>
      </c>
      <c r="J25" s="935">
        <v>75</v>
      </c>
      <c r="K25" s="932"/>
      <c r="L25" s="934">
        <v>17</v>
      </c>
      <c r="M25" s="935">
        <v>39.534883720930232</v>
      </c>
      <c r="N25" s="934">
        <v>10</v>
      </c>
      <c r="O25" s="935">
        <v>58.82352941176471</v>
      </c>
      <c r="P25" s="932"/>
      <c r="Q25" s="934">
        <v>14</v>
      </c>
      <c r="R25" s="935">
        <v>32.558139534883722</v>
      </c>
      <c r="S25" s="934">
        <v>7</v>
      </c>
      <c r="T25" s="935">
        <f t="shared" si="2"/>
        <v>50</v>
      </c>
    </row>
    <row r="26" spans="1:20" s="331" customFormat="1" ht="18" customHeight="1" x14ac:dyDescent="0.2">
      <c r="B26" s="933" t="s">
        <v>45</v>
      </c>
      <c r="C26" s="932"/>
      <c r="D26" s="934">
        <f t="shared" si="0"/>
        <v>7061</v>
      </c>
      <c r="E26" s="935">
        <f t="shared" si="1"/>
        <v>65.683720930232553</v>
      </c>
      <c r="F26" s="932"/>
      <c r="G26" s="934">
        <v>1996</v>
      </c>
      <c r="H26" s="935">
        <v>28.26795071519615</v>
      </c>
      <c r="I26" s="934">
        <v>830</v>
      </c>
      <c r="J26" s="935">
        <v>41.583166332665336</v>
      </c>
      <c r="K26" s="932"/>
      <c r="L26" s="934">
        <v>2548</v>
      </c>
      <c r="M26" s="935">
        <v>36.085540291743378</v>
      </c>
      <c r="N26" s="934">
        <v>839</v>
      </c>
      <c r="O26" s="935">
        <v>32.927786499215074</v>
      </c>
      <c r="P26" s="932"/>
      <c r="Q26" s="934">
        <v>2517</v>
      </c>
      <c r="R26" s="935">
        <v>35.646508993060472</v>
      </c>
      <c r="S26" s="934">
        <v>976</v>
      </c>
      <c r="T26" s="935">
        <f t="shared" si="2"/>
        <v>38.776321017083831</v>
      </c>
    </row>
    <row r="27" spans="1:20" s="331" customFormat="1" ht="18" customHeight="1" x14ac:dyDescent="0.2">
      <c r="B27" s="933" t="s">
        <v>46</v>
      </c>
      <c r="C27" s="932"/>
      <c r="D27" s="934">
        <f t="shared" si="0"/>
        <v>0</v>
      </c>
      <c r="E27" s="935">
        <f t="shared" si="1"/>
        <v>0</v>
      </c>
      <c r="F27" s="932"/>
      <c r="G27" s="934">
        <v>0</v>
      </c>
      <c r="H27" s="935" t="s">
        <v>364</v>
      </c>
      <c r="I27" s="934">
        <v>0</v>
      </c>
      <c r="J27" s="935" t="s">
        <v>364</v>
      </c>
      <c r="K27" s="932"/>
      <c r="L27" s="934">
        <v>0</v>
      </c>
      <c r="M27" s="935" t="s">
        <v>364</v>
      </c>
      <c r="N27" s="934">
        <v>0</v>
      </c>
      <c r="O27" s="935" t="s">
        <v>364</v>
      </c>
      <c r="P27" s="932"/>
      <c r="Q27" s="934">
        <v>0</v>
      </c>
      <c r="R27" s="935" t="s">
        <v>364</v>
      </c>
      <c r="S27" s="934">
        <v>0</v>
      </c>
      <c r="T27" s="935" t="str">
        <f t="shared" si="2"/>
        <v>-</v>
      </c>
    </row>
    <row r="28" spans="1:20" s="331" customFormat="1" ht="18" customHeight="1" x14ac:dyDescent="0.2">
      <c r="B28" s="955" t="s">
        <v>1</v>
      </c>
      <c r="C28" s="932"/>
      <c r="D28" s="956">
        <f t="shared" si="0"/>
        <v>0</v>
      </c>
      <c r="E28" s="957">
        <f t="shared" si="1"/>
        <v>0</v>
      </c>
      <c r="F28" s="932"/>
      <c r="G28" s="956">
        <v>0</v>
      </c>
      <c r="H28" s="957" t="s">
        <v>364</v>
      </c>
      <c r="I28" s="956">
        <v>0</v>
      </c>
      <c r="J28" s="957" t="s">
        <v>364</v>
      </c>
      <c r="K28" s="932"/>
      <c r="L28" s="956">
        <v>0</v>
      </c>
      <c r="M28" s="957" t="s">
        <v>364</v>
      </c>
      <c r="N28" s="956">
        <v>0</v>
      </c>
      <c r="O28" s="957" t="s">
        <v>364</v>
      </c>
      <c r="P28" s="932"/>
      <c r="Q28" s="956">
        <v>0</v>
      </c>
      <c r="R28" s="957" t="s">
        <v>364</v>
      </c>
      <c r="S28" s="956">
        <v>0</v>
      </c>
      <c r="T28" s="957" t="str">
        <f t="shared" si="2"/>
        <v>-</v>
      </c>
    </row>
    <row r="29" spans="1:20" s="319" customFormat="1" ht="18" customHeight="1" x14ac:dyDescent="0.2">
      <c r="B29" s="1290" t="s">
        <v>0</v>
      </c>
      <c r="C29" s="1283"/>
      <c r="D29" s="1291">
        <f>SUM(D11:D28)</f>
        <v>10750</v>
      </c>
      <c r="E29" s="1292">
        <f t="shared" si="1"/>
        <v>100</v>
      </c>
      <c r="F29" s="1283"/>
      <c r="G29" s="1291">
        <f>SUM(G11:G28)</f>
        <v>3124</v>
      </c>
      <c r="H29" s="1292">
        <f>G29/$D29*100</f>
        <v>29.060465116279072</v>
      </c>
      <c r="I29" s="1291">
        <f>SUM(I11:I28)</f>
        <v>1729</v>
      </c>
      <c r="J29" s="1292">
        <f>I29/G29*100</f>
        <v>55.34571062740077</v>
      </c>
      <c r="K29" s="1283"/>
      <c r="L29" s="1291">
        <f>SUM(L11:L28)</f>
        <v>3844</v>
      </c>
      <c r="M29" s="1292">
        <f>L29/$D29*100</f>
        <v>35.758139534883718</v>
      </c>
      <c r="N29" s="1291">
        <f>SUM(N11:N28)</f>
        <v>1836</v>
      </c>
      <c r="O29" s="1292">
        <f>N29/L29*100</f>
        <v>47.762747138397508</v>
      </c>
      <c r="P29" s="1283"/>
      <c r="Q29" s="1291">
        <f>SUM(Q11:Q28)</f>
        <v>3782</v>
      </c>
      <c r="R29" s="1292">
        <f>Q29/$D29*100</f>
        <v>35.181395348837206</v>
      </c>
      <c r="S29" s="1291">
        <f>SUM(S11:S28)</f>
        <v>1945</v>
      </c>
      <c r="T29" s="1292">
        <f>S29/Q29*100</f>
        <v>51.427815970386035</v>
      </c>
    </row>
    <row r="30" spans="1:20" s="328" customFormat="1" ht="6.75" customHeight="1" x14ac:dyDescent="0.2">
      <c r="B30" s="1608"/>
      <c r="C30" s="1608"/>
      <c r="D30" s="1608"/>
      <c r="E30" s="1608"/>
      <c r="F30" s="781"/>
    </row>
    <row r="31" spans="1:20" x14ac:dyDescent="0.25">
      <c r="B31" s="1609"/>
      <c r="C31" s="1609"/>
      <c r="D31" s="1609"/>
      <c r="E31" s="1609"/>
      <c r="F31" s="1609"/>
      <c r="G31" s="1609"/>
      <c r="H31" s="1609"/>
      <c r="I31" s="1609"/>
      <c r="J31" s="1609"/>
      <c r="K31" s="1609"/>
      <c r="L31" s="1609"/>
      <c r="M31" s="1609"/>
      <c r="N31" s="1609"/>
      <c r="O31" s="1609"/>
      <c r="P31" s="1609"/>
      <c r="Q31" s="1609"/>
      <c r="R31" s="1609"/>
    </row>
    <row r="32" spans="1:20" x14ac:dyDescent="0.25">
      <c r="G32" s="937"/>
      <c r="L32" s="937"/>
    </row>
    <row r="33" spans="2:12" x14ac:dyDescent="0.25">
      <c r="B33" s="937"/>
      <c r="L33" s="937"/>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 style="990" bestFit="1" customWidth="1"/>
    <col min="5" max="5" width="8.5703125" style="990" customWidth="1"/>
    <col min="6" max="6" width="6.42578125" style="990" customWidth="1"/>
    <col min="7" max="7" width="8.28515625" style="990" customWidth="1"/>
    <col min="8" max="8" width="7" style="990" bestFit="1" customWidth="1"/>
    <col min="9" max="9" width="9.7109375" style="990" customWidth="1"/>
    <col min="10" max="10" width="6" style="990"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8" t="s">
        <v>440</v>
      </c>
      <c r="C3" s="1498"/>
      <c r="D3" s="1498"/>
      <c r="E3" s="1498"/>
      <c r="F3" s="1498"/>
      <c r="G3" s="1498"/>
      <c r="H3" s="1498"/>
      <c r="I3" s="1498"/>
      <c r="J3" s="1498"/>
      <c r="K3" s="1498"/>
      <c r="L3" s="1498"/>
      <c r="M3" s="1498"/>
      <c r="N3" s="1498"/>
      <c r="O3" s="1498"/>
      <c r="P3" s="1498"/>
    </row>
    <row r="4" spans="1:21" s="969" customFormat="1" ht="15.75" x14ac:dyDescent="0.2">
      <c r="B4" s="1418" t="str">
        <f>porsaad!$B$6</f>
        <v>Situación a 30 de septiembre de 2024</v>
      </c>
      <c r="C4" s="1418"/>
      <c r="D4" s="1418"/>
      <c r="E4" s="1418"/>
      <c r="F4" s="1418"/>
      <c r="G4" s="1418"/>
      <c r="H4" s="1418"/>
      <c r="I4" s="1418"/>
      <c r="J4" s="1418"/>
      <c r="K4" s="1418"/>
      <c r="L4" s="1418"/>
      <c r="M4" s="1418"/>
      <c r="N4" s="1418"/>
      <c r="O4" s="1418"/>
      <c r="P4" s="1418"/>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21" t="s">
        <v>200</v>
      </c>
      <c r="D6" s="1622"/>
      <c r="E6" s="1622"/>
      <c r="F6" s="1622"/>
      <c r="G6" s="1622"/>
      <c r="H6" s="1622"/>
      <c r="I6" s="1622"/>
      <c r="J6" s="1622"/>
      <c r="K6" s="1622"/>
      <c r="L6" s="1622"/>
      <c r="M6" s="1622"/>
      <c r="N6" s="1622"/>
      <c r="O6" s="1622"/>
      <c r="P6" s="1623"/>
    </row>
    <row r="7" spans="1:21" s="969" customFormat="1" ht="57" customHeight="1" x14ac:dyDescent="0.2">
      <c r="B7" s="1624" t="s">
        <v>12</v>
      </c>
      <c r="C7" s="1626" t="s">
        <v>0</v>
      </c>
      <c r="D7" s="1627"/>
      <c r="E7" s="1619" t="s">
        <v>201</v>
      </c>
      <c r="F7" s="1628"/>
      <c r="G7" s="1629" t="s">
        <v>202</v>
      </c>
      <c r="H7" s="1630"/>
      <c r="I7" s="1629" t="s">
        <v>203</v>
      </c>
      <c r="J7" s="1630"/>
      <c r="K7" s="1629" t="s">
        <v>204</v>
      </c>
      <c r="L7" s="1630"/>
      <c r="M7" s="1629" t="s">
        <v>205</v>
      </c>
      <c r="N7" s="1630"/>
      <c r="O7" s="1619" t="s">
        <v>206</v>
      </c>
      <c r="P7" s="1620"/>
    </row>
    <row r="8" spans="1:21" s="974" customFormat="1" ht="12" customHeight="1" x14ac:dyDescent="0.2">
      <c r="B8" s="1625"/>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s="963" customFormat="1" ht="16.5" customHeight="1" x14ac:dyDescent="0.2">
      <c r="A9" s="963">
        <v>1</v>
      </c>
      <c r="B9" s="976" t="s">
        <v>8</v>
      </c>
      <c r="C9" s="977">
        <f>E9+G9+I9+K9+M9+O9</f>
        <v>5164</v>
      </c>
      <c r="D9" s="978">
        <f>IFERROR(C9/$C9*100,"-")</f>
        <v>100</v>
      </c>
      <c r="E9" s="977">
        <v>0</v>
      </c>
      <c r="F9" s="978">
        <v>0</v>
      </c>
      <c r="G9" s="977">
        <v>4818</v>
      </c>
      <c r="H9" s="978">
        <v>93.299767621998456</v>
      </c>
      <c r="I9" s="977">
        <v>346</v>
      </c>
      <c r="J9" s="978">
        <v>6.7002323780015489</v>
      </c>
      <c r="K9" s="977">
        <v>0</v>
      </c>
      <c r="L9" s="978">
        <v>0</v>
      </c>
      <c r="M9" s="977">
        <v>0</v>
      </c>
      <c r="N9" s="978">
        <v>0</v>
      </c>
      <c r="O9" s="977">
        <v>0</v>
      </c>
      <c r="P9" s="978">
        <f t="shared" ref="P9:P26" si="0">IFERROR(O9/$C9*100,"-")</f>
        <v>0</v>
      </c>
      <c r="R9" s="979"/>
    </row>
    <row r="10" spans="1:21" s="964" customFormat="1" ht="16.5" customHeight="1" x14ac:dyDescent="0.2">
      <c r="A10" s="964">
        <v>2</v>
      </c>
      <c r="B10" s="980" t="s">
        <v>7</v>
      </c>
      <c r="C10" s="981">
        <f t="shared" ref="C10:C26" si="1">E10+G10+I10+K10+M10+O10</f>
        <v>9539</v>
      </c>
      <c r="D10" s="982">
        <f t="shared" ref="D10:D26" si="2">IFERROR(C10/$C10*100,"-")</f>
        <v>100</v>
      </c>
      <c r="E10" s="981">
        <v>2</v>
      </c>
      <c r="F10" s="982">
        <v>2.096655833944858E-2</v>
      </c>
      <c r="G10" s="981">
        <v>7280</v>
      </c>
      <c r="H10" s="982">
        <v>76.318272355592825</v>
      </c>
      <c r="I10" s="981">
        <v>2257</v>
      </c>
      <c r="J10" s="982">
        <v>23.660761086067723</v>
      </c>
      <c r="K10" s="981">
        <v>0</v>
      </c>
      <c r="L10" s="982">
        <v>0</v>
      </c>
      <c r="M10" s="981">
        <v>0</v>
      </c>
      <c r="N10" s="982">
        <v>0</v>
      </c>
      <c r="O10" s="981">
        <v>0</v>
      </c>
      <c r="P10" s="982">
        <f t="shared" si="0"/>
        <v>0</v>
      </c>
      <c r="R10" s="979"/>
    </row>
    <row r="11" spans="1:21" s="964" customFormat="1" ht="16.5" customHeight="1" x14ac:dyDescent="0.2">
      <c r="A11" s="964">
        <v>3</v>
      </c>
      <c r="B11" s="980" t="s">
        <v>37</v>
      </c>
      <c r="C11" s="981">
        <f t="shared" si="1"/>
        <v>4787</v>
      </c>
      <c r="D11" s="982">
        <f t="shared" si="2"/>
        <v>100</v>
      </c>
      <c r="E11" s="981">
        <v>274</v>
      </c>
      <c r="F11" s="982">
        <v>5.7238353875078332</v>
      </c>
      <c r="G11" s="981">
        <v>2880</v>
      </c>
      <c r="H11" s="982">
        <v>60.162941299352411</v>
      </c>
      <c r="I11" s="981">
        <v>415</v>
      </c>
      <c r="J11" s="982">
        <v>8.6693127219552952</v>
      </c>
      <c r="K11" s="981">
        <v>993</v>
      </c>
      <c r="L11" s="982">
        <v>20.743680802172552</v>
      </c>
      <c r="M11" s="981">
        <v>225</v>
      </c>
      <c r="N11" s="982">
        <v>4.7002297890119076</v>
      </c>
      <c r="O11" s="981">
        <v>0</v>
      </c>
      <c r="P11" s="982">
        <f t="shared" si="0"/>
        <v>0</v>
      </c>
      <c r="R11" s="979"/>
    </row>
    <row r="12" spans="1:21" s="964" customFormat="1" ht="16.5" customHeight="1" x14ac:dyDescent="0.2">
      <c r="A12" s="964">
        <v>4</v>
      </c>
      <c r="B12" s="980" t="s">
        <v>38</v>
      </c>
      <c r="C12" s="981">
        <f t="shared" si="1"/>
        <v>781</v>
      </c>
      <c r="D12" s="982">
        <f t="shared" si="2"/>
        <v>100</v>
      </c>
      <c r="E12" s="981">
        <v>0</v>
      </c>
      <c r="F12" s="982">
        <v>0</v>
      </c>
      <c r="G12" s="981">
        <v>639</v>
      </c>
      <c r="H12" s="982">
        <v>81.818181818181827</v>
      </c>
      <c r="I12" s="981">
        <v>142</v>
      </c>
      <c r="J12" s="982">
        <v>18.181818181818183</v>
      </c>
      <c r="K12" s="981">
        <v>0</v>
      </c>
      <c r="L12" s="982">
        <v>0</v>
      </c>
      <c r="M12" s="981">
        <v>0</v>
      </c>
      <c r="N12" s="982">
        <v>0</v>
      </c>
      <c r="O12" s="981">
        <v>0</v>
      </c>
      <c r="P12" s="982">
        <f t="shared" si="0"/>
        <v>0</v>
      </c>
      <c r="R12" s="979"/>
    </row>
    <row r="13" spans="1:21" s="964" customFormat="1" ht="16.5" customHeight="1" x14ac:dyDescent="0.2">
      <c r="A13" s="964">
        <v>5</v>
      </c>
      <c r="B13" s="980" t="s">
        <v>6</v>
      </c>
      <c r="C13" s="981">
        <f t="shared" si="1"/>
        <v>14920</v>
      </c>
      <c r="D13" s="982">
        <f t="shared" si="2"/>
        <v>100</v>
      </c>
      <c r="E13" s="981">
        <v>9877</v>
      </c>
      <c r="F13" s="982">
        <v>66.199731903485258</v>
      </c>
      <c r="G13" s="981">
        <v>1631</v>
      </c>
      <c r="H13" s="982">
        <v>10.931635388739947</v>
      </c>
      <c r="I13" s="981">
        <v>1127</v>
      </c>
      <c r="J13" s="982">
        <v>7.5536193029490617</v>
      </c>
      <c r="K13" s="981">
        <v>2280</v>
      </c>
      <c r="L13" s="982">
        <v>15.281501340482572</v>
      </c>
      <c r="M13" s="981">
        <v>5</v>
      </c>
      <c r="N13" s="982">
        <v>3.351206434316354E-2</v>
      </c>
      <c r="O13" s="981">
        <v>0</v>
      </c>
      <c r="P13" s="982">
        <f t="shared" si="0"/>
        <v>0</v>
      </c>
      <c r="R13" s="979"/>
    </row>
    <row r="14" spans="1:21" s="964" customFormat="1" ht="16.5" customHeight="1" x14ac:dyDescent="0.2">
      <c r="A14" s="964">
        <v>6</v>
      </c>
      <c r="B14" s="980" t="s">
        <v>5</v>
      </c>
      <c r="C14" s="981">
        <f t="shared" si="1"/>
        <v>198</v>
      </c>
      <c r="D14" s="982">
        <f t="shared" si="2"/>
        <v>100</v>
      </c>
      <c r="E14" s="981">
        <v>0</v>
      </c>
      <c r="F14" s="982">
        <v>0</v>
      </c>
      <c r="G14" s="981">
        <v>198</v>
      </c>
      <c r="H14" s="982">
        <v>100</v>
      </c>
      <c r="I14" s="981">
        <v>0</v>
      </c>
      <c r="J14" s="982">
        <v>0</v>
      </c>
      <c r="K14" s="981">
        <v>0</v>
      </c>
      <c r="L14" s="982">
        <v>0</v>
      </c>
      <c r="M14" s="981">
        <v>0</v>
      </c>
      <c r="N14" s="982">
        <v>0</v>
      </c>
      <c r="O14" s="981">
        <v>0</v>
      </c>
      <c r="P14" s="982">
        <f t="shared" si="0"/>
        <v>0</v>
      </c>
      <c r="R14" s="979"/>
    </row>
    <row r="15" spans="1:21" s="965" customFormat="1" ht="16.5" customHeight="1" x14ac:dyDescent="0.2">
      <c r="A15" s="965">
        <v>7</v>
      </c>
      <c r="B15" s="980" t="s">
        <v>4</v>
      </c>
      <c r="C15" s="981">
        <f t="shared" si="1"/>
        <v>53756</v>
      </c>
      <c r="D15" s="982">
        <f t="shared" si="2"/>
        <v>100</v>
      </c>
      <c r="E15" s="981">
        <v>13771</v>
      </c>
      <c r="F15" s="982">
        <v>25.617605476597959</v>
      </c>
      <c r="G15" s="981">
        <v>20672</v>
      </c>
      <c r="H15" s="982">
        <v>38.455242205521245</v>
      </c>
      <c r="I15" s="981">
        <v>14004</v>
      </c>
      <c r="J15" s="982">
        <v>26.051045464692312</v>
      </c>
      <c r="K15" s="981">
        <v>5309</v>
      </c>
      <c r="L15" s="982">
        <v>9.8761068531884799</v>
      </c>
      <c r="M15" s="981">
        <v>0</v>
      </c>
      <c r="N15" s="982">
        <v>0</v>
      </c>
      <c r="O15" s="981">
        <v>0</v>
      </c>
      <c r="P15" s="982">
        <f t="shared" si="0"/>
        <v>0</v>
      </c>
      <c r="R15" s="979"/>
    </row>
    <row r="16" spans="1:21" s="965" customFormat="1" ht="16.5" customHeight="1" x14ac:dyDescent="0.2">
      <c r="A16" s="965">
        <v>8</v>
      </c>
      <c r="B16" s="980" t="s">
        <v>40</v>
      </c>
      <c r="C16" s="981">
        <f t="shared" si="1"/>
        <v>11216</v>
      </c>
      <c r="D16" s="982">
        <f t="shared" si="2"/>
        <v>100</v>
      </c>
      <c r="E16" s="981">
        <v>1090</v>
      </c>
      <c r="F16" s="982">
        <v>9.7182596291012828</v>
      </c>
      <c r="G16" s="981">
        <v>7751</v>
      </c>
      <c r="H16" s="982">
        <v>69.106633380884446</v>
      </c>
      <c r="I16" s="981">
        <v>501</v>
      </c>
      <c r="J16" s="982">
        <v>4.466833095577746</v>
      </c>
      <c r="K16" s="981">
        <v>1874</v>
      </c>
      <c r="L16" s="982">
        <v>16.70827389443652</v>
      </c>
      <c r="M16" s="981">
        <v>0</v>
      </c>
      <c r="N16" s="982">
        <v>0</v>
      </c>
      <c r="O16" s="981">
        <v>0</v>
      </c>
      <c r="P16" s="982">
        <f t="shared" si="0"/>
        <v>0</v>
      </c>
      <c r="R16" s="979"/>
    </row>
    <row r="17" spans="1:18" s="965" customFormat="1" ht="16.5" customHeight="1" x14ac:dyDescent="0.2">
      <c r="A17" s="965">
        <v>9</v>
      </c>
      <c r="B17" s="980" t="s">
        <v>41</v>
      </c>
      <c r="C17" s="981">
        <f t="shared" si="1"/>
        <v>23836</v>
      </c>
      <c r="D17" s="982">
        <f t="shared" si="2"/>
        <v>100</v>
      </c>
      <c r="E17" s="981">
        <v>8610</v>
      </c>
      <c r="F17" s="982">
        <v>36.121832522235273</v>
      </c>
      <c r="G17" s="981">
        <v>13137</v>
      </c>
      <c r="H17" s="982">
        <v>55.114113106225879</v>
      </c>
      <c r="I17" s="981">
        <v>2089</v>
      </c>
      <c r="J17" s="982">
        <v>8.7640543715388493</v>
      </c>
      <c r="K17" s="981">
        <v>0</v>
      </c>
      <c r="L17" s="982">
        <v>0</v>
      </c>
      <c r="M17" s="981">
        <v>0</v>
      </c>
      <c r="N17" s="982">
        <v>0</v>
      </c>
      <c r="O17" s="981">
        <v>0</v>
      </c>
      <c r="P17" s="982">
        <f t="shared" si="0"/>
        <v>0</v>
      </c>
      <c r="R17" s="979"/>
    </row>
    <row r="18" spans="1:18" s="965" customFormat="1" ht="16.5" customHeight="1" x14ac:dyDescent="0.2">
      <c r="A18" s="965">
        <v>10</v>
      </c>
      <c r="B18" s="980" t="s">
        <v>3</v>
      </c>
      <c r="C18" s="981">
        <f t="shared" si="1"/>
        <v>23858</v>
      </c>
      <c r="D18" s="982">
        <f t="shared" si="2"/>
        <v>100</v>
      </c>
      <c r="E18" s="981">
        <v>12561</v>
      </c>
      <c r="F18" s="982">
        <v>52.649006622516559</v>
      </c>
      <c r="G18" s="981">
        <v>8256</v>
      </c>
      <c r="H18" s="982">
        <v>34.60474473970995</v>
      </c>
      <c r="I18" s="981">
        <v>951</v>
      </c>
      <c r="J18" s="982">
        <v>3.9860843322994381</v>
      </c>
      <c r="K18" s="981">
        <v>2090</v>
      </c>
      <c r="L18" s="982">
        <v>8.7601643054740546</v>
      </c>
      <c r="M18" s="981">
        <v>0</v>
      </c>
      <c r="N18" s="982">
        <v>0</v>
      </c>
      <c r="O18" s="981">
        <v>0</v>
      </c>
      <c r="P18" s="982">
        <f t="shared" si="0"/>
        <v>0</v>
      </c>
      <c r="R18" s="979"/>
    </row>
    <row r="19" spans="1:18" s="964" customFormat="1" ht="16.5" customHeight="1" x14ac:dyDescent="0.2">
      <c r="A19" s="964">
        <v>11</v>
      </c>
      <c r="B19" s="980" t="s">
        <v>2</v>
      </c>
      <c r="C19" s="981">
        <f t="shared" si="1"/>
        <v>19813</v>
      </c>
      <c r="D19" s="982">
        <f t="shared" si="2"/>
        <v>100</v>
      </c>
      <c r="E19" s="981">
        <v>14662</v>
      </c>
      <c r="F19" s="982">
        <v>74.001917932670466</v>
      </c>
      <c r="G19" s="981">
        <v>2937</v>
      </c>
      <c r="H19" s="982">
        <v>14.823600666229245</v>
      </c>
      <c r="I19" s="981">
        <v>886</v>
      </c>
      <c r="J19" s="982">
        <v>4.4718114369353454</v>
      </c>
      <c r="K19" s="981">
        <v>1328</v>
      </c>
      <c r="L19" s="982">
        <v>6.7026699641649419</v>
      </c>
      <c r="M19" s="981">
        <v>0</v>
      </c>
      <c r="N19" s="982">
        <v>0</v>
      </c>
      <c r="O19" s="981">
        <v>0</v>
      </c>
      <c r="P19" s="982">
        <f t="shared" si="0"/>
        <v>0</v>
      </c>
      <c r="R19" s="979"/>
    </row>
    <row r="20" spans="1:18" s="964" customFormat="1" ht="16.5" customHeight="1" x14ac:dyDescent="0.2">
      <c r="A20" s="964">
        <v>12</v>
      </c>
      <c r="B20" s="980" t="s">
        <v>35</v>
      </c>
      <c r="C20" s="981">
        <f t="shared" si="1"/>
        <v>16364</v>
      </c>
      <c r="D20" s="982">
        <f t="shared" si="2"/>
        <v>100</v>
      </c>
      <c r="E20" s="981">
        <v>2955</v>
      </c>
      <c r="F20" s="982">
        <v>18.057932045954534</v>
      </c>
      <c r="G20" s="981">
        <v>6687</v>
      </c>
      <c r="H20" s="982">
        <v>40.864091909068691</v>
      </c>
      <c r="I20" s="981">
        <v>3952</v>
      </c>
      <c r="J20" s="982">
        <v>24.150574431679296</v>
      </c>
      <c r="K20" s="981">
        <v>2770</v>
      </c>
      <c r="L20" s="982">
        <v>16.927401613297484</v>
      </c>
      <c r="M20" s="981">
        <v>0</v>
      </c>
      <c r="N20" s="982">
        <v>0</v>
      </c>
      <c r="O20" s="981">
        <v>0</v>
      </c>
      <c r="P20" s="982">
        <f t="shared" si="0"/>
        <v>0</v>
      </c>
      <c r="R20" s="979"/>
    </row>
    <row r="21" spans="1:18" s="964" customFormat="1" ht="16.5" customHeight="1" x14ac:dyDescent="0.2">
      <c r="A21" s="964">
        <v>13</v>
      </c>
      <c r="B21" s="980" t="s">
        <v>42</v>
      </c>
      <c r="C21" s="981">
        <f t="shared" si="1"/>
        <v>27738</v>
      </c>
      <c r="D21" s="982">
        <f t="shared" si="2"/>
        <v>100</v>
      </c>
      <c r="E21" s="981">
        <v>3305</v>
      </c>
      <c r="F21" s="982">
        <v>11.915062369312857</v>
      </c>
      <c r="G21" s="981">
        <v>15769</v>
      </c>
      <c r="H21" s="982">
        <v>56.849808926382586</v>
      </c>
      <c r="I21" s="981">
        <v>2213</v>
      </c>
      <c r="J21" s="982">
        <v>7.9782248179392887</v>
      </c>
      <c r="K21" s="981">
        <v>6451</v>
      </c>
      <c r="L21" s="982">
        <v>23.256903886365272</v>
      </c>
      <c r="M21" s="981">
        <v>0</v>
      </c>
      <c r="N21" s="982">
        <v>0</v>
      </c>
      <c r="O21" s="981">
        <v>0</v>
      </c>
      <c r="P21" s="982">
        <f t="shared" si="0"/>
        <v>0</v>
      </c>
      <c r="R21" s="979"/>
    </row>
    <row r="22" spans="1:18" s="964" customFormat="1" ht="16.5" customHeight="1" x14ac:dyDescent="0.2">
      <c r="A22" s="964">
        <v>14</v>
      </c>
      <c r="B22" s="980" t="s">
        <v>43</v>
      </c>
      <c r="C22" s="981">
        <f t="shared" si="1"/>
        <v>1495</v>
      </c>
      <c r="D22" s="982">
        <f t="shared" si="2"/>
        <v>100</v>
      </c>
      <c r="E22" s="981">
        <v>4</v>
      </c>
      <c r="F22" s="982">
        <v>0.26755852842809363</v>
      </c>
      <c r="G22" s="981">
        <v>798</v>
      </c>
      <c r="H22" s="982">
        <v>53.377926421404688</v>
      </c>
      <c r="I22" s="981">
        <v>288</v>
      </c>
      <c r="J22" s="982">
        <v>19.26421404682274</v>
      </c>
      <c r="K22" s="981">
        <v>405</v>
      </c>
      <c r="L22" s="982">
        <v>27.090301003344479</v>
      </c>
      <c r="M22" s="981">
        <v>0</v>
      </c>
      <c r="N22" s="982">
        <v>0</v>
      </c>
      <c r="O22" s="981">
        <v>0</v>
      </c>
      <c r="P22" s="982">
        <f t="shared" si="0"/>
        <v>0</v>
      </c>
      <c r="R22" s="979"/>
    </row>
    <row r="23" spans="1:18" s="964" customFormat="1" ht="16.5" customHeight="1" x14ac:dyDescent="0.2">
      <c r="A23" s="964">
        <v>15</v>
      </c>
      <c r="B23" s="980" t="s">
        <v>44</v>
      </c>
      <c r="C23" s="981">
        <f t="shared" si="1"/>
        <v>2793</v>
      </c>
      <c r="D23" s="982">
        <f t="shared" si="2"/>
        <v>100</v>
      </c>
      <c r="E23" s="981">
        <v>1570</v>
      </c>
      <c r="F23" s="982">
        <v>56.211958467597569</v>
      </c>
      <c r="G23" s="981">
        <v>827</v>
      </c>
      <c r="H23" s="982">
        <v>29.609738632295024</v>
      </c>
      <c r="I23" s="981">
        <v>270</v>
      </c>
      <c r="J23" s="982">
        <v>9.6670247046186901</v>
      </c>
      <c r="K23" s="981">
        <v>126</v>
      </c>
      <c r="L23" s="982">
        <v>4.5112781954887211</v>
      </c>
      <c r="M23" s="981">
        <v>0</v>
      </c>
      <c r="N23" s="982">
        <v>0</v>
      </c>
      <c r="O23" s="981">
        <v>0</v>
      </c>
      <c r="P23" s="982">
        <f t="shared" si="0"/>
        <v>0</v>
      </c>
      <c r="R23" s="979"/>
    </row>
    <row r="24" spans="1:18" s="964" customFormat="1" ht="16.5" customHeight="1" x14ac:dyDescent="0.2">
      <c r="A24" s="964">
        <v>16</v>
      </c>
      <c r="B24" s="980" t="s">
        <v>45</v>
      </c>
      <c r="C24" s="981">
        <f t="shared" si="1"/>
        <v>1364</v>
      </c>
      <c r="D24" s="982">
        <f t="shared" si="2"/>
        <v>100</v>
      </c>
      <c r="E24" s="981">
        <v>0</v>
      </c>
      <c r="F24" s="982">
        <v>0</v>
      </c>
      <c r="G24" s="981">
        <v>1362</v>
      </c>
      <c r="H24" s="982">
        <v>99.853372434017601</v>
      </c>
      <c r="I24" s="981">
        <v>2</v>
      </c>
      <c r="J24" s="982">
        <v>0.1466275659824047</v>
      </c>
      <c r="K24" s="981">
        <v>0</v>
      </c>
      <c r="L24" s="982">
        <v>0</v>
      </c>
      <c r="M24" s="981">
        <v>0</v>
      </c>
      <c r="N24" s="982">
        <v>0</v>
      </c>
      <c r="O24" s="981">
        <v>0</v>
      </c>
      <c r="P24" s="982">
        <f t="shared" si="0"/>
        <v>0</v>
      </c>
      <c r="R24" s="979"/>
    </row>
    <row r="25" spans="1:18" s="964" customFormat="1" ht="16.5" customHeight="1" x14ac:dyDescent="0.2">
      <c r="A25" s="964">
        <v>17</v>
      </c>
      <c r="B25" s="980" t="s">
        <v>46</v>
      </c>
      <c r="C25" s="981">
        <f>E25+G25+I25+K25+M25+O25</f>
        <v>965</v>
      </c>
      <c r="D25" s="982">
        <f t="shared" si="2"/>
        <v>100</v>
      </c>
      <c r="E25" s="981">
        <v>0</v>
      </c>
      <c r="F25" s="982">
        <v>0</v>
      </c>
      <c r="G25" s="981">
        <v>965</v>
      </c>
      <c r="H25" s="982">
        <v>100</v>
      </c>
      <c r="I25" s="981">
        <v>0</v>
      </c>
      <c r="J25" s="982">
        <v>0</v>
      </c>
      <c r="K25" s="981">
        <v>0</v>
      </c>
      <c r="L25" s="982">
        <v>0</v>
      </c>
      <c r="M25" s="981">
        <v>0</v>
      </c>
      <c r="N25" s="982">
        <v>0</v>
      </c>
      <c r="O25" s="981">
        <v>0</v>
      </c>
      <c r="P25" s="982">
        <f t="shared" si="0"/>
        <v>0</v>
      </c>
      <c r="R25" s="979"/>
    </row>
    <row r="26" spans="1:18" s="964" customFormat="1" ht="16.5" customHeight="1" x14ac:dyDescent="0.2">
      <c r="B26" s="983" t="s">
        <v>1</v>
      </c>
      <c r="C26" s="984">
        <f t="shared" si="1"/>
        <v>5</v>
      </c>
      <c r="D26" s="985">
        <f t="shared" si="2"/>
        <v>100</v>
      </c>
      <c r="E26" s="984">
        <v>4</v>
      </c>
      <c r="F26" s="985">
        <v>80</v>
      </c>
      <c r="G26" s="984">
        <v>1</v>
      </c>
      <c r="H26" s="985">
        <v>20</v>
      </c>
      <c r="I26" s="984">
        <v>0</v>
      </c>
      <c r="J26" s="985">
        <v>0</v>
      </c>
      <c r="K26" s="984">
        <v>0</v>
      </c>
      <c r="L26" s="985">
        <v>0</v>
      </c>
      <c r="M26" s="984">
        <v>0</v>
      </c>
      <c r="N26" s="985">
        <v>0</v>
      </c>
      <c r="O26" s="984">
        <v>0</v>
      </c>
      <c r="P26" s="985">
        <f t="shared" si="0"/>
        <v>0</v>
      </c>
      <c r="R26" s="979"/>
    </row>
    <row r="27" spans="1:18" s="1293" customFormat="1" x14ac:dyDescent="0.2">
      <c r="B27" s="1294" t="s">
        <v>0</v>
      </c>
      <c r="C27" s="1295">
        <f>SUM(C9:C26)</f>
        <v>218592</v>
      </c>
      <c r="D27" s="1296">
        <f>C27/$C27*100</f>
        <v>100</v>
      </c>
      <c r="E27" s="1297">
        <f>SUM(E9:E26)</f>
        <v>68685</v>
      </c>
      <c r="F27" s="1298">
        <f>E27/$C27*100</f>
        <v>31.421552481335091</v>
      </c>
      <c r="G27" s="1297">
        <f>SUM(G9:G26)</f>
        <v>96608</v>
      </c>
      <c r="H27" s="1298">
        <f>G27/$C27*100</f>
        <v>44.195578978187669</v>
      </c>
      <c r="I27" s="1297">
        <f>SUM(I9:I26)</f>
        <v>29443</v>
      </c>
      <c r="J27" s="1298">
        <f>I27/$C27*100</f>
        <v>13.469385887864149</v>
      </c>
      <c r="K27" s="1297">
        <f>SUM(K9:K26)</f>
        <v>23626</v>
      </c>
      <c r="L27" s="1298">
        <f>K27/$C27*100</f>
        <v>10.808263797394233</v>
      </c>
      <c r="M27" s="1297">
        <f>SUM(M9:M26)</f>
        <v>230</v>
      </c>
      <c r="N27" s="1298">
        <f>M27/$C27*100</f>
        <v>0.10521885521885521</v>
      </c>
      <c r="O27" s="1297">
        <f>SUM(O9:O26)</f>
        <v>0</v>
      </c>
      <c r="P27" s="1298">
        <f>O27/$C27*100</f>
        <v>0</v>
      </c>
    </row>
    <row r="28" spans="1:18" s="963" customFormat="1" hidden="1" x14ac:dyDescent="0.2">
      <c r="A28" s="966">
        <v>18</v>
      </c>
      <c r="B28" s="966" t="s">
        <v>39</v>
      </c>
      <c r="C28" s="986"/>
      <c r="D28" s="987"/>
      <c r="E28" s="986"/>
      <c r="F28" s="987"/>
      <c r="G28" s="986"/>
      <c r="H28" s="987"/>
      <c r="I28" s="986"/>
      <c r="J28" s="987"/>
      <c r="K28" s="986"/>
      <c r="L28" s="987"/>
      <c r="M28" s="986"/>
      <c r="N28" s="987"/>
      <c r="O28" s="986"/>
      <c r="P28" s="987"/>
    </row>
    <row r="29" spans="1:18" s="989" customFormat="1" hidden="1" x14ac:dyDescent="0.2">
      <c r="A29" s="966">
        <v>19</v>
      </c>
      <c r="B29" s="966" t="s">
        <v>47</v>
      </c>
      <c r="C29" s="988"/>
      <c r="D29" s="988"/>
      <c r="E29" s="988"/>
      <c r="F29" s="988"/>
      <c r="G29" s="988"/>
      <c r="H29" s="988"/>
      <c r="I29" s="988"/>
      <c r="K29" s="988"/>
      <c r="L29" s="988"/>
      <c r="M29" s="988"/>
      <c r="N29" s="988"/>
      <c r="O29" s="988"/>
      <c r="P29" s="988"/>
    </row>
    <row r="30" spans="1:18" hidden="1" x14ac:dyDescent="0.2"/>
    <row r="31" spans="1:18" hidden="1" x14ac:dyDescent="0.2">
      <c r="B31" s="962"/>
      <c r="M31" s="962"/>
      <c r="N31" s="962"/>
    </row>
    <row r="32" spans="1:18" hidden="1" x14ac:dyDescent="0.2">
      <c r="B32" s="962"/>
      <c r="D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x14ac:dyDescent="0.2">
      <c r="B41" s="962"/>
      <c r="D41" s="962"/>
      <c r="M41" s="962"/>
      <c r="N41" s="962"/>
    </row>
    <row r="42" spans="2:14" s="1333" customFormat="1" x14ac:dyDescent="0.2">
      <c r="B42" s="962"/>
      <c r="D42" s="962"/>
      <c r="M42" s="962"/>
      <c r="N42" s="962"/>
    </row>
    <row r="43" spans="2:14" s="1333" customFormat="1" x14ac:dyDescent="0.2">
      <c r="B43" s="962"/>
      <c r="D43" s="962"/>
      <c r="M43" s="962"/>
      <c r="N43" s="962"/>
    </row>
    <row r="44" spans="2:14" s="1333" customFormat="1" x14ac:dyDescent="0.2">
      <c r="D44" s="962"/>
      <c r="M44" s="962"/>
      <c r="N44" s="962"/>
    </row>
    <row r="45" spans="2:14" s="1333" customFormat="1" x14ac:dyDescent="0.2">
      <c r="D45" s="962"/>
      <c r="M45" s="962"/>
      <c r="N45" s="962"/>
    </row>
    <row r="46" spans="2:14" s="1333" customFormat="1" x14ac:dyDescent="0.2">
      <c r="D46" s="962"/>
      <c r="M46" s="962"/>
      <c r="N46" s="962"/>
    </row>
    <row r="47" spans="2:14" s="1333" customFormat="1" x14ac:dyDescent="0.2">
      <c r="D47" s="962"/>
      <c r="M47" s="962"/>
      <c r="N47" s="962"/>
    </row>
    <row r="48" spans="2:14" s="1333" customFormat="1" x14ac:dyDescent="0.2">
      <c r="D48" s="962"/>
    </row>
    <row r="49" spans="4:4" s="1333" customFormat="1" x14ac:dyDescent="0.2">
      <c r="D49" s="962"/>
    </row>
    <row r="50" spans="4:4" s="1333" customFormat="1" x14ac:dyDescent="0.2">
      <c r="D50" s="962"/>
    </row>
    <row r="51" spans="4:4" s="1333" customFormat="1" x14ac:dyDescent="0.2">
      <c r="D51" s="962"/>
    </row>
    <row r="52" spans="4:4" s="1333" customFormat="1" x14ac:dyDescent="0.2">
      <c r="D52" s="962"/>
    </row>
    <row r="53" spans="4:4" s="1333" customFormat="1" x14ac:dyDescent="0.2">
      <c r="D53" s="962"/>
    </row>
    <row r="54" spans="4:4" s="1333" customFormat="1" x14ac:dyDescent="0.2">
      <c r="D54" s="962"/>
    </row>
    <row r="55" spans="4:4" s="1333" customFormat="1" x14ac:dyDescent="0.2">
      <c r="D55" s="962"/>
    </row>
    <row r="56" spans="4:4" x14ac:dyDescent="0.2">
      <c r="D56" s="962"/>
    </row>
    <row r="57" spans="4:4" x14ac:dyDescent="0.2">
      <c r="D57" s="962"/>
    </row>
    <row r="58" spans="4:4" x14ac:dyDescent="0.2">
      <c r="D58" s="962"/>
    </row>
    <row r="59" spans="4:4" x14ac:dyDescent="0.2">
      <c r="D59"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 style="990" bestFit="1" customWidth="1"/>
    <col min="5" max="5" width="8.5703125" style="990" customWidth="1"/>
    <col min="6" max="6" width="6" style="990" customWidth="1"/>
    <col min="7" max="7" width="8.28515625" style="990" customWidth="1"/>
    <col min="8" max="8" width="7" style="990" bestFit="1" customWidth="1"/>
    <col min="9" max="9" width="9.7109375" style="990" customWidth="1"/>
    <col min="10" max="10" width="6" style="990"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B1" s="962" t="s">
        <v>32</v>
      </c>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8" t="s">
        <v>443</v>
      </c>
      <c r="C3" s="1498"/>
      <c r="D3" s="1498"/>
      <c r="E3" s="1498"/>
      <c r="F3" s="1498"/>
      <c r="G3" s="1498"/>
      <c r="H3" s="1498"/>
      <c r="I3" s="1498"/>
      <c r="J3" s="1498"/>
      <c r="K3" s="1498"/>
      <c r="L3" s="1498"/>
      <c r="M3" s="1498"/>
      <c r="N3" s="1498"/>
      <c r="O3" s="1498"/>
      <c r="P3" s="1498"/>
    </row>
    <row r="4" spans="1:21" s="969" customFormat="1" ht="15.75" x14ac:dyDescent="0.2">
      <c r="B4" s="1418" t="str">
        <f>porsaad!$B$6</f>
        <v>Situación a 30 de septiembre de 2024</v>
      </c>
      <c r="C4" s="1418"/>
      <c r="D4" s="1418"/>
      <c r="E4" s="1418"/>
      <c r="F4" s="1418"/>
      <c r="G4" s="1418"/>
      <c r="H4" s="1418"/>
      <c r="I4" s="1418"/>
      <c r="J4" s="1418"/>
      <c r="K4" s="1418"/>
      <c r="L4" s="1418"/>
      <c r="M4" s="1418"/>
      <c r="N4" s="1418"/>
      <c r="O4" s="1418"/>
      <c r="P4" s="1418"/>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21" t="s">
        <v>200</v>
      </c>
      <c r="D6" s="1622"/>
      <c r="E6" s="1622"/>
      <c r="F6" s="1622"/>
      <c r="G6" s="1622"/>
      <c r="H6" s="1622"/>
      <c r="I6" s="1622"/>
      <c r="J6" s="1622"/>
      <c r="K6" s="1622"/>
      <c r="L6" s="1622"/>
      <c r="M6" s="1622"/>
      <c r="N6" s="1622"/>
      <c r="O6" s="1622"/>
      <c r="P6" s="1623"/>
    </row>
    <row r="7" spans="1:21" s="969" customFormat="1" ht="57" customHeight="1" x14ac:dyDescent="0.2">
      <c r="B7" s="1624" t="s">
        <v>12</v>
      </c>
      <c r="C7" s="1626" t="s">
        <v>0</v>
      </c>
      <c r="D7" s="1627"/>
      <c r="E7" s="1619" t="s">
        <v>201</v>
      </c>
      <c r="F7" s="1628"/>
      <c r="G7" s="1629" t="s">
        <v>202</v>
      </c>
      <c r="H7" s="1630"/>
      <c r="I7" s="1629" t="s">
        <v>203</v>
      </c>
      <c r="J7" s="1630"/>
      <c r="K7" s="1629" t="s">
        <v>204</v>
      </c>
      <c r="L7" s="1630"/>
      <c r="M7" s="1629" t="s">
        <v>205</v>
      </c>
      <c r="N7" s="1630"/>
      <c r="O7" s="1619" t="s">
        <v>206</v>
      </c>
      <c r="P7" s="1620"/>
    </row>
    <row r="8" spans="1:21" s="974" customFormat="1" ht="12" customHeight="1" x14ac:dyDescent="0.2">
      <c r="B8" s="1625"/>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s="963" customFormat="1" ht="16.5" customHeight="1" x14ac:dyDescent="0.2">
      <c r="A9" s="963">
        <v>1</v>
      </c>
      <c r="B9" s="976" t="s">
        <v>8</v>
      </c>
      <c r="C9" s="977">
        <f>E9+G9+I9+K9+M9+O9</f>
        <v>2638</v>
      </c>
      <c r="D9" s="978">
        <f>IFERROR(C9/$C9*100,"-")</f>
        <v>100</v>
      </c>
      <c r="E9" s="977">
        <v>0</v>
      </c>
      <c r="F9" s="978">
        <v>0</v>
      </c>
      <c r="G9" s="977">
        <v>2540</v>
      </c>
      <c r="H9" s="978">
        <v>96.285064442759676</v>
      </c>
      <c r="I9" s="977">
        <v>98</v>
      </c>
      <c r="J9" s="978">
        <v>3.7149355572403335</v>
      </c>
      <c r="K9" s="977">
        <v>0</v>
      </c>
      <c r="L9" s="978">
        <v>0</v>
      </c>
      <c r="M9" s="977">
        <v>0</v>
      </c>
      <c r="N9" s="978">
        <v>0</v>
      </c>
      <c r="O9" s="977">
        <v>0</v>
      </c>
      <c r="P9" s="978">
        <f>IFERROR(O9/$C9*100,"-")</f>
        <v>0</v>
      </c>
      <c r="R9" s="979"/>
    </row>
    <row r="10" spans="1:21" s="964" customFormat="1" ht="16.5" customHeight="1" x14ac:dyDescent="0.2">
      <c r="A10" s="964">
        <v>2</v>
      </c>
      <c r="B10" s="980" t="s">
        <v>7</v>
      </c>
      <c r="C10" s="981">
        <f t="shared" ref="C10:C26" si="0">E10+G10+I10+K10+M10+O10</f>
        <v>3943</v>
      </c>
      <c r="D10" s="982">
        <f t="shared" ref="D10:D26" si="1">IFERROR(C10/$C10*100,"-")</f>
        <v>100</v>
      </c>
      <c r="E10" s="981">
        <v>1</v>
      </c>
      <c r="F10" s="982">
        <v>2.5361399949277198E-2</v>
      </c>
      <c r="G10" s="981">
        <v>3671</v>
      </c>
      <c r="H10" s="982">
        <v>93.101699213796607</v>
      </c>
      <c r="I10" s="981">
        <v>271</v>
      </c>
      <c r="J10" s="982">
        <v>6.8729393862541217</v>
      </c>
      <c r="K10" s="981">
        <v>0</v>
      </c>
      <c r="L10" s="982">
        <v>0</v>
      </c>
      <c r="M10" s="981">
        <v>0</v>
      </c>
      <c r="N10" s="982">
        <v>0</v>
      </c>
      <c r="O10" s="981">
        <v>0</v>
      </c>
      <c r="P10" s="982">
        <f t="shared" ref="P10:P26" si="2">IFERROR(O10/$C10*100,"-")</f>
        <v>0</v>
      </c>
      <c r="R10" s="979"/>
    </row>
    <row r="11" spans="1:21" s="964" customFormat="1" ht="16.5" customHeight="1" x14ac:dyDescent="0.2">
      <c r="A11" s="964">
        <v>3</v>
      </c>
      <c r="B11" s="980" t="s">
        <v>37</v>
      </c>
      <c r="C11" s="981">
        <f t="shared" si="0"/>
        <v>1670</v>
      </c>
      <c r="D11" s="982">
        <f t="shared" si="1"/>
        <v>100</v>
      </c>
      <c r="E11" s="981">
        <v>72</v>
      </c>
      <c r="F11" s="982">
        <v>4.3113772455089823</v>
      </c>
      <c r="G11" s="981">
        <v>1467</v>
      </c>
      <c r="H11" s="982">
        <v>87.844311377245504</v>
      </c>
      <c r="I11" s="981">
        <v>107</v>
      </c>
      <c r="J11" s="982">
        <v>6.4071856287425151</v>
      </c>
      <c r="K11" s="981">
        <v>1</v>
      </c>
      <c r="L11" s="982">
        <v>5.9880239520958084E-2</v>
      </c>
      <c r="M11" s="981">
        <v>23</v>
      </c>
      <c r="N11" s="982">
        <v>1.3772455089820359</v>
      </c>
      <c r="O11" s="981">
        <v>0</v>
      </c>
      <c r="P11" s="982">
        <f t="shared" si="2"/>
        <v>0</v>
      </c>
      <c r="R11" s="979"/>
    </row>
    <row r="12" spans="1:21" s="964" customFormat="1" ht="16.5" customHeight="1" x14ac:dyDescent="0.2">
      <c r="A12" s="964">
        <v>4</v>
      </c>
      <c r="B12" s="980" t="s">
        <v>38</v>
      </c>
      <c r="C12" s="981">
        <f t="shared" si="0"/>
        <v>385</v>
      </c>
      <c r="D12" s="982">
        <f t="shared" si="1"/>
        <v>100</v>
      </c>
      <c r="E12" s="981">
        <v>0</v>
      </c>
      <c r="F12" s="982">
        <v>0</v>
      </c>
      <c r="G12" s="981">
        <v>343</v>
      </c>
      <c r="H12" s="982">
        <v>89.090909090909093</v>
      </c>
      <c r="I12" s="981">
        <v>42</v>
      </c>
      <c r="J12" s="982">
        <v>10.909090909090908</v>
      </c>
      <c r="K12" s="981">
        <v>0</v>
      </c>
      <c r="L12" s="982">
        <v>0</v>
      </c>
      <c r="M12" s="981">
        <v>0</v>
      </c>
      <c r="N12" s="982">
        <v>0</v>
      </c>
      <c r="O12" s="981">
        <v>0</v>
      </c>
      <c r="P12" s="982">
        <f t="shared" si="2"/>
        <v>0</v>
      </c>
      <c r="R12" s="979"/>
    </row>
    <row r="13" spans="1:21" s="964" customFormat="1" ht="16.5" customHeight="1" x14ac:dyDescent="0.2">
      <c r="A13" s="964">
        <v>5</v>
      </c>
      <c r="B13" s="980" t="s">
        <v>6</v>
      </c>
      <c r="C13" s="981">
        <f t="shared" si="0"/>
        <v>4086</v>
      </c>
      <c r="D13" s="982">
        <f t="shared" si="1"/>
        <v>100</v>
      </c>
      <c r="E13" s="981">
        <v>2372</v>
      </c>
      <c r="F13" s="982">
        <v>58.051884483602542</v>
      </c>
      <c r="G13" s="981">
        <v>1022</v>
      </c>
      <c r="H13" s="982">
        <v>25.012236906510033</v>
      </c>
      <c r="I13" s="981">
        <v>236</v>
      </c>
      <c r="J13" s="982">
        <v>5.7758198727361725</v>
      </c>
      <c r="K13" s="981">
        <v>455</v>
      </c>
      <c r="L13" s="982">
        <v>11.13558492413118</v>
      </c>
      <c r="M13" s="981">
        <v>1</v>
      </c>
      <c r="N13" s="982">
        <v>2.4473813020068527E-2</v>
      </c>
      <c r="O13" s="981">
        <v>0</v>
      </c>
      <c r="P13" s="982">
        <f t="shared" si="2"/>
        <v>0</v>
      </c>
      <c r="R13" s="979"/>
    </row>
    <row r="14" spans="1:21" s="964" customFormat="1" ht="16.5" customHeight="1" x14ac:dyDescent="0.2">
      <c r="A14" s="964">
        <v>6</v>
      </c>
      <c r="B14" s="980" t="s">
        <v>5</v>
      </c>
      <c r="C14" s="981">
        <f t="shared" si="0"/>
        <v>97</v>
      </c>
      <c r="D14" s="982">
        <f t="shared" si="1"/>
        <v>100</v>
      </c>
      <c r="E14" s="981">
        <v>0</v>
      </c>
      <c r="F14" s="982">
        <v>0</v>
      </c>
      <c r="G14" s="981">
        <v>97</v>
      </c>
      <c r="H14" s="982">
        <v>100</v>
      </c>
      <c r="I14" s="981">
        <v>0</v>
      </c>
      <c r="J14" s="982">
        <v>0</v>
      </c>
      <c r="K14" s="981">
        <v>0</v>
      </c>
      <c r="L14" s="982">
        <v>0</v>
      </c>
      <c r="M14" s="981">
        <v>0</v>
      </c>
      <c r="N14" s="982">
        <v>0</v>
      </c>
      <c r="O14" s="981">
        <v>0</v>
      </c>
      <c r="P14" s="982">
        <f t="shared" si="2"/>
        <v>0</v>
      </c>
      <c r="R14" s="979"/>
    </row>
    <row r="15" spans="1:21" s="965" customFormat="1" ht="16.5" customHeight="1" x14ac:dyDescent="0.2">
      <c r="A15" s="965">
        <v>7</v>
      </c>
      <c r="B15" s="980" t="s">
        <v>4</v>
      </c>
      <c r="C15" s="981">
        <f t="shared" si="0"/>
        <v>16452</v>
      </c>
      <c r="D15" s="982">
        <f t="shared" si="1"/>
        <v>100</v>
      </c>
      <c r="E15" s="981">
        <v>1861</v>
      </c>
      <c r="F15" s="982">
        <v>11.311694626793095</v>
      </c>
      <c r="G15" s="981">
        <v>11159</v>
      </c>
      <c r="H15" s="982">
        <v>67.827619742280575</v>
      </c>
      <c r="I15" s="981">
        <v>1665</v>
      </c>
      <c r="J15" s="982">
        <v>10.120350109409189</v>
      </c>
      <c r="K15" s="981">
        <v>1767</v>
      </c>
      <c r="L15" s="982">
        <v>10.740335521517142</v>
      </c>
      <c r="M15" s="981">
        <v>0</v>
      </c>
      <c r="N15" s="982">
        <v>0</v>
      </c>
      <c r="O15" s="981">
        <v>0</v>
      </c>
      <c r="P15" s="982">
        <f t="shared" si="2"/>
        <v>0</v>
      </c>
      <c r="R15" s="979"/>
    </row>
    <row r="16" spans="1:21" s="965" customFormat="1" ht="16.5" customHeight="1" x14ac:dyDescent="0.2">
      <c r="A16" s="965">
        <v>8</v>
      </c>
      <c r="B16" s="980" t="s">
        <v>40</v>
      </c>
      <c r="C16" s="981">
        <f t="shared" si="0"/>
        <v>3905</v>
      </c>
      <c r="D16" s="982">
        <f t="shared" si="1"/>
        <v>100</v>
      </c>
      <c r="E16" s="981">
        <v>200</v>
      </c>
      <c r="F16" s="982">
        <v>5.1216389244558256</v>
      </c>
      <c r="G16" s="981">
        <v>3035</v>
      </c>
      <c r="H16" s="982">
        <v>77.72087067861716</v>
      </c>
      <c r="I16" s="981">
        <v>148</v>
      </c>
      <c r="J16" s="982">
        <v>3.7900128040973113</v>
      </c>
      <c r="K16" s="981">
        <v>522</v>
      </c>
      <c r="L16" s="982">
        <v>13.367477592829704</v>
      </c>
      <c r="M16" s="981">
        <v>0</v>
      </c>
      <c r="N16" s="982">
        <v>0</v>
      </c>
      <c r="O16" s="981">
        <v>0</v>
      </c>
      <c r="P16" s="982">
        <f t="shared" si="2"/>
        <v>0</v>
      </c>
      <c r="R16" s="979"/>
    </row>
    <row r="17" spans="1:18" s="965" customFormat="1" ht="16.5" customHeight="1" x14ac:dyDescent="0.2">
      <c r="A17" s="965">
        <v>9</v>
      </c>
      <c r="B17" s="980" t="s">
        <v>41</v>
      </c>
      <c r="C17" s="981">
        <f t="shared" si="0"/>
        <v>6347</v>
      </c>
      <c r="D17" s="982">
        <f t="shared" si="1"/>
        <v>100</v>
      </c>
      <c r="E17" s="981">
        <v>789</v>
      </c>
      <c r="F17" s="982">
        <v>12.431069796754372</v>
      </c>
      <c r="G17" s="981">
        <v>5194</v>
      </c>
      <c r="H17" s="982">
        <v>81.833937293209388</v>
      </c>
      <c r="I17" s="981">
        <v>364</v>
      </c>
      <c r="J17" s="982">
        <v>5.7349929100362376</v>
      </c>
      <c r="K17" s="981">
        <v>0</v>
      </c>
      <c r="L17" s="982">
        <v>0</v>
      </c>
      <c r="M17" s="981">
        <v>0</v>
      </c>
      <c r="N17" s="982">
        <v>0</v>
      </c>
      <c r="O17" s="981">
        <v>0</v>
      </c>
      <c r="P17" s="982">
        <f t="shared" si="2"/>
        <v>0</v>
      </c>
      <c r="R17" s="979"/>
    </row>
    <row r="18" spans="1:18" s="965" customFormat="1" ht="16.5" customHeight="1" x14ac:dyDescent="0.2">
      <c r="A18" s="965">
        <v>10</v>
      </c>
      <c r="B18" s="980" t="s">
        <v>3</v>
      </c>
      <c r="C18" s="981">
        <f t="shared" si="0"/>
        <v>7559</v>
      </c>
      <c r="D18" s="982">
        <f t="shared" si="1"/>
        <v>100</v>
      </c>
      <c r="E18" s="981">
        <v>2847</v>
      </c>
      <c r="F18" s="982">
        <v>37.663712131234291</v>
      </c>
      <c r="G18" s="981">
        <v>3487</v>
      </c>
      <c r="H18" s="982">
        <v>46.130440534462231</v>
      </c>
      <c r="I18" s="981">
        <v>512</v>
      </c>
      <c r="J18" s="982">
        <v>6.773382722582352</v>
      </c>
      <c r="K18" s="981">
        <v>713</v>
      </c>
      <c r="L18" s="982">
        <v>9.4324646117211266</v>
      </c>
      <c r="M18" s="981">
        <v>0</v>
      </c>
      <c r="N18" s="982">
        <v>0</v>
      </c>
      <c r="O18" s="981">
        <v>0</v>
      </c>
      <c r="P18" s="982">
        <f t="shared" si="2"/>
        <v>0</v>
      </c>
      <c r="R18" s="979"/>
    </row>
    <row r="19" spans="1:18" s="964" customFormat="1" ht="16.5" customHeight="1" x14ac:dyDescent="0.2">
      <c r="A19" s="964">
        <v>11</v>
      </c>
      <c r="B19" s="980" t="s">
        <v>2</v>
      </c>
      <c r="C19" s="981">
        <f t="shared" si="0"/>
        <v>6035</v>
      </c>
      <c r="D19" s="982">
        <f t="shared" si="1"/>
        <v>100</v>
      </c>
      <c r="E19" s="981">
        <v>3780</v>
      </c>
      <c r="F19" s="982">
        <v>62.634631317315659</v>
      </c>
      <c r="G19" s="981">
        <v>1687</v>
      </c>
      <c r="H19" s="982">
        <v>27.95360397680199</v>
      </c>
      <c r="I19" s="981">
        <v>313</v>
      </c>
      <c r="J19" s="982">
        <v>5.1864125932062963</v>
      </c>
      <c r="K19" s="981">
        <v>255</v>
      </c>
      <c r="L19" s="982">
        <v>4.225352112676056</v>
      </c>
      <c r="M19" s="981">
        <v>0</v>
      </c>
      <c r="N19" s="982">
        <v>0</v>
      </c>
      <c r="O19" s="981">
        <v>0</v>
      </c>
      <c r="P19" s="982">
        <f t="shared" si="2"/>
        <v>0</v>
      </c>
      <c r="R19" s="979"/>
    </row>
    <row r="20" spans="1:18" s="964" customFormat="1" ht="16.5" customHeight="1" x14ac:dyDescent="0.2">
      <c r="A20" s="964">
        <v>12</v>
      </c>
      <c r="B20" s="980" t="s">
        <v>35</v>
      </c>
      <c r="C20" s="981">
        <f t="shared" si="0"/>
        <v>6023</v>
      </c>
      <c r="D20" s="982">
        <f t="shared" si="1"/>
        <v>100</v>
      </c>
      <c r="E20" s="981">
        <v>449</v>
      </c>
      <c r="F20" s="982">
        <v>7.4547567657313625</v>
      </c>
      <c r="G20" s="981">
        <v>4060</v>
      </c>
      <c r="H20" s="982">
        <v>67.408268304831481</v>
      </c>
      <c r="I20" s="981">
        <v>1174</v>
      </c>
      <c r="J20" s="982">
        <v>19.49194753445127</v>
      </c>
      <c r="K20" s="981">
        <v>340</v>
      </c>
      <c r="L20" s="982">
        <v>5.6450273949858873</v>
      </c>
      <c r="M20" s="981">
        <v>0</v>
      </c>
      <c r="N20" s="982">
        <v>0</v>
      </c>
      <c r="O20" s="981">
        <v>0</v>
      </c>
      <c r="P20" s="982">
        <f t="shared" si="2"/>
        <v>0</v>
      </c>
      <c r="R20" s="979"/>
    </row>
    <row r="21" spans="1:18" s="964" customFormat="1" ht="16.5" customHeight="1" x14ac:dyDescent="0.2">
      <c r="A21" s="964">
        <v>13</v>
      </c>
      <c r="B21" s="980" t="s">
        <v>42</v>
      </c>
      <c r="C21" s="981">
        <f t="shared" si="0"/>
        <v>13151</v>
      </c>
      <c r="D21" s="982">
        <f t="shared" si="1"/>
        <v>100</v>
      </c>
      <c r="E21" s="981">
        <v>1269</v>
      </c>
      <c r="F21" s="982">
        <v>9.6494563151091164</v>
      </c>
      <c r="G21" s="981">
        <v>9530</v>
      </c>
      <c r="H21" s="982">
        <v>72.465972169416773</v>
      </c>
      <c r="I21" s="981">
        <v>939</v>
      </c>
      <c r="J21" s="982">
        <v>7.1401414341114746</v>
      </c>
      <c r="K21" s="981">
        <v>1413</v>
      </c>
      <c r="L21" s="982">
        <v>10.744430081362633</v>
      </c>
      <c r="M21" s="981">
        <v>0</v>
      </c>
      <c r="N21" s="982">
        <v>0</v>
      </c>
      <c r="O21" s="981">
        <v>0</v>
      </c>
      <c r="P21" s="982">
        <f t="shared" si="2"/>
        <v>0</v>
      </c>
      <c r="R21" s="979"/>
    </row>
    <row r="22" spans="1:18" s="964" customFormat="1" ht="16.5" customHeight="1" x14ac:dyDescent="0.2">
      <c r="A22" s="964">
        <v>14</v>
      </c>
      <c r="B22" s="980" t="s">
        <v>43</v>
      </c>
      <c r="C22" s="981">
        <f t="shared" si="0"/>
        <v>836</v>
      </c>
      <c r="D22" s="982">
        <f t="shared" si="1"/>
        <v>100</v>
      </c>
      <c r="E22" s="981">
        <v>3</v>
      </c>
      <c r="F22" s="982">
        <v>0.35885167464114831</v>
      </c>
      <c r="G22" s="981">
        <v>594</v>
      </c>
      <c r="H22" s="982">
        <v>71.05263157894737</v>
      </c>
      <c r="I22" s="981">
        <v>100</v>
      </c>
      <c r="J22" s="982">
        <v>11.961722488038278</v>
      </c>
      <c r="K22" s="981">
        <v>139</v>
      </c>
      <c r="L22" s="982">
        <v>16.626794258373206</v>
      </c>
      <c r="M22" s="981">
        <v>0</v>
      </c>
      <c r="N22" s="982">
        <v>0</v>
      </c>
      <c r="O22" s="981">
        <v>0</v>
      </c>
      <c r="P22" s="982">
        <f t="shared" si="2"/>
        <v>0</v>
      </c>
      <c r="R22" s="979"/>
    </row>
    <row r="23" spans="1:18" s="964" customFormat="1" ht="16.5" customHeight="1" x14ac:dyDescent="0.2">
      <c r="A23" s="964">
        <v>15</v>
      </c>
      <c r="B23" s="980" t="s">
        <v>44</v>
      </c>
      <c r="C23" s="981">
        <f t="shared" si="0"/>
        <v>726</v>
      </c>
      <c r="D23" s="982">
        <f t="shared" si="1"/>
        <v>100</v>
      </c>
      <c r="E23" s="981">
        <v>466</v>
      </c>
      <c r="F23" s="982">
        <v>64.187327823691462</v>
      </c>
      <c r="G23" s="981">
        <v>220</v>
      </c>
      <c r="H23" s="982">
        <v>30.303030303030305</v>
      </c>
      <c r="I23" s="981">
        <v>40</v>
      </c>
      <c r="J23" s="982">
        <v>5.5096418732782375</v>
      </c>
      <c r="K23" s="981">
        <v>0</v>
      </c>
      <c r="L23" s="982">
        <v>0</v>
      </c>
      <c r="M23" s="981">
        <v>0</v>
      </c>
      <c r="N23" s="982">
        <v>0</v>
      </c>
      <c r="O23" s="981">
        <v>0</v>
      </c>
      <c r="P23" s="982">
        <f t="shared" si="2"/>
        <v>0</v>
      </c>
      <c r="R23" s="979"/>
    </row>
    <row r="24" spans="1:18" s="964" customFormat="1" ht="16.5" customHeight="1" x14ac:dyDescent="0.2">
      <c r="A24" s="964">
        <v>16</v>
      </c>
      <c r="B24" s="980" t="s">
        <v>45</v>
      </c>
      <c r="C24" s="981">
        <f t="shared" si="0"/>
        <v>668</v>
      </c>
      <c r="D24" s="982">
        <f t="shared" si="1"/>
        <v>100</v>
      </c>
      <c r="E24" s="981">
        <v>0</v>
      </c>
      <c r="F24" s="982">
        <v>0</v>
      </c>
      <c r="G24" s="981">
        <v>667</v>
      </c>
      <c r="H24" s="982">
        <v>99.850299401197603</v>
      </c>
      <c r="I24" s="981">
        <v>1</v>
      </c>
      <c r="J24" s="982">
        <v>0.14970059880239522</v>
      </c>
      <c r="K24" s="981">
        <v>0</v>
      </c>
      <c r="L24" s="982">
        <v>0</v>
      </c>
      <c r="M24" s="981">
        <v>0</v>
      </c>
      <c r="N24" s="982">
        <v>0</v>
      </c>
      <c r="O24" s="981">
        <v>0</v>
      </c>
      <c r="P24" s="982">
        <f t="shared" si="2"/>
        <v>0</v>
      </c>
      <c r="R24" s="979"/>
    </row>
    <row r="25" spans="1:18" s="964" customFormat="1" ht="16.5" customHeight="1" x14ac:dyDescent="0.2">
      <c r="A25" s="964">
        <v>17</v>
      </c>
      <c r="B25" s="980" t="s">
        <v>46</v>
      </c>
      <c r="C25" s="981">
        <f t="shared" si="0"/>
        <v>458</v>
      </c>
      <c r="D25" s="982">
        <f t="shared" si="1"/>
        <v>100</v>
      </c>
      <c r="E25" s="981">
        <v>0</v>
      </c>
      <c r="F25" s="982">
        <v>0</v>
      </c>
      <c r="G25" s="981">
        <v>458</v>
      </c>
      <c r="H25" s="982">
        <v>100</v>
      </c>
      <c r="I25" s="981">
        <v>0</v>
      </c>
      <c r="J25" s="982">
        <v>0</v>
      </c>
      <c r="K25" s="981">
        <v>0</v>
      </c>
      <c r="L25" s="982">
        <v>0</v>
      </c>
      <c r="M25" s="981">
        <v>0</v>
      </c>
      <c r="N25" s="982">
        <v>0</v>
      </c>
      <c r="O25" s="981">
        <v>0</v>
      </c>
      <c r="P25" s="982">
        <f t="shared" si="2"/>
        <v>0</v>
      </c>
      <c r="R25" s="979"/>
    </row>
    <row r="26" spans="1:18" s="964" customFormat="1" ht="16.5" customHeight="1" x14ac:dyDescent="0.2">
      <c r="B26" s="983" t="s">
        <v>1</v>
      </c>
      <c r="C26" s="984">
        <f t="shared" si="0"/>
        <v>1</v>
      </c>
      <c r="D26" s="985">
        <f t="shared" si="1"/>
        <v>100</v>
      </c>
      <c r="E26" s="984">
        <v>1</v>
      </c>
      <c r="F26" s="985">
        <v>100</v>
      </c>
      <c r="G26" s="984">
        <v>0</v>
      </c>
      <c r="H26" s="985">
        <v>0</v>
      </c>
      <c r="I26" s="984">
        <v>0</v>
      </c>
      <c r="J26" s="985">
        <v>0</v>
      </c>
      <c r="K26" s="984">
        <v>0</v>
      </c>
      <c r="L26" s="985">
        <v>0</v>
      </c>
      <c r="M26" s="984">
        <v>0</v>
      </c>
      <c r="N26" s="985">
        <v>0</v>
      </c>
      <c r="O26" s="984">
        <v>0</v>
      </c>
      <c r="P26" s="985">
        <f t="shared" si="2"/>
        <v>0</v>
      </c>
      <c r="R26" s="979"/>
    </row>
    <row r="27" spans="1:18" s="1293" customFormat="1" x14ac:dyDescent="0.2">
      <c r="B27" s="1294" t="s">
        <v>0</v>
      </c>
      <c r="C27" s="1297">
        <f>SUM(C9:C26)</f>
        <v>74980</v>
      </c>
      <c r="D27" s="1298">
        <f>C27/$C27*100</f>
        <v>100</v>
      </c>
      <c r="E27" s="1297">
        <f>SUM(E9:E26)</f>
        <v>14110</v>
      </c>
      <c r="F27" s="1298">
        <f>E27/$C27*100</f>
        <v>18.818351560416112</v>
      </c>
      <c r="G27" s="1297">
        <f>SUM(G9:G26)</f>
        <v>49231</v>
      </c>
      <c r="H27" s="1298">
        <f>G27/$C27*100</f>
        <v>65.658842357962115</v>
      </c>
      <c r="I27" s="1297">
        <f>SUM(I9:I26)</f>
        <v>6010</v>
      </c>
      <c r="J27" s="1298">
        <f>I27/$C27*100</f>
        <v>8.0154707922112554</v>
      </c>
      <c r="K27" s="1297">
        <f>SUM(K9:K26)</f>
        <v>5605</v>
      </c>
      <c r="L27" s="1298">
        <f>K27/$C27*100</f>
        <v>7.4753267538010135</v>
      </c>
      <c r="M27" s="1297">
        <f>SUM(M9:M26)</f>
        <v>24</v>
      </c>
      <c r="N27" s="1298">
        <f>M27/$C27*100</f>
        <v>3.2008535609495868E-2</v>
      </c>
      <c r="O27" s="1297">
        <f>SUM(O9:O26)</f>
        <v>0</v>
      </c>
      <c r="P27" s="1298">
        <f>O27/$C27*100</f>
        <v>0</v>
      </c>
    </row>
    <row r="28" spans="1:18" s="963" customFormat="1" hidden="1" x14ac:dyDescent="0.2">
      <c r="A28" s="966">
        <v>18</v>
      </c>
      <c r="B28" s="966" t="s">
        <v>39</v>
      </c>
      <c r="C28" s="986"/>
      <c r="D28" s="987"/>
      <c r="E28" s="986"/>
      <c r="F28" s="987"/>
      <c r="G28" s="986"/>
      <c r="H28" s="987"/>
      <c r="I28" s="986"/>
      <c r="J28" s="987"/>
      <c r="K28" s="986"/>
      <c r="L28" s="987"/>
      <c r="M28" s="986"/>
      <c r="N28" s="987"/>
      <c r="O28" s="986"/>
      <c r="P28" s="987"/>
    </row>
    <row r="29" spans="1:18" s="989" customFormat="1" hidden="1" x14ac:dyDescent="0.2">
      <c r="A29" s="966">
        <v>19</v>
      </c>
      <c r="B29" s="966" t="s">
        <v>47</v>
      </c>
      <c r="C29" s="988"/>
      <c r="D29" s="988"/>
      <c r="E29" s="988"/>
      <c r="F29" s="988"/>
      <c r="G29" s="988"/>
      <c r="H29" s="988"/>
      <c r="I29" s="988"/>
      <c r="K29" s="988"/>
      <c r="L29" s="988"/>
      <c r="M29" s="988"/>
      <c r="N29" s="988"/>
      <c r="O29" s="988"/>
      <c r="P29" s="988"/>
    </row>
    <row r="30" spans="1:18" hidden="1" x14ac:dyDescent="0.2"/>
    <row r="31" spans="1:18" hidden="1" x14ac:dyDescent="0.2">
      <c r="B31" s="962"/>
      <c r="M31" s="962"/>
      <c r="N31" s="962"/>
    </row>
    <row r="32" spans="1:18" hidden="1" x14ac:dyDescent="0.2">
      <c r="B32" s="962"/>
      <c r="D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x14ac:dyDescent="0.2">
      <c r="B41" s="962"/>
      <c r="D41" s="962"/>
      <c r="M41" s="962"/>
      <c r="N41" s="962"/>
    </row>
    <row r="42" spans="2:14" s="1226" customFormat="1" x14ac:dyDescent="0.2">
      <c r="B42" s="966"/>
      <c r="D42" s="966"/>
      <c r="M42" s="966"/>
      <c r="N42" s="966"/>
    </row>
    <row r="43" spans="2:14" s="1226" customFormat="1" x14ac:dyDescent="0.2">
      <c r="B43" s="966"/>
      <c r="D43" s="966"/>
      <c r="M43" s="966"/>
      <c r="N43" s="966"/>
    </row>
    <row r="44" spans="2:14" s="1226" customFormat="1" x14ac:dyDescent="0.2">
      <c r="D44" s="966"/>
      <c r="M44" s="966"/>
      <c r="N44" s="966"/>
    </row>
    <row r="45" spans="2:14" s="1226" customFormat="1" x14ac:dyDescent="0.2">
      <c r="B45" s="1226" t="s">
        <v>39</v>
      </c>
      <c r="G45" s="1226">
        <f>IFERROR(GETPIVOTDATA("ID PRESTACION
COUNT",#REF!,"CCAA",$B45,"Grado Resuelto",$B$1,"Subtipo",G$1),0)</f>
        <v>0</v>
      </c>
    </row>
    <row r="46" spans="2:14" s="1226" customFormat="1" x14ac:dyDescent="0.2">
      <c r="B46" s="1226" t="s">
        <v>47</v>
      </c>
      <c r="G46" s="1226">
        <f>IFERROR(GETPIVOTDATA("ID PRESTACION
COUNT",#REF!,"CCAA",$B46,"Grado Resuelto",$B$1,"Subtipo",G$1),0)</f>
        <v>0</v>
      </c>
    </row>
    <row r="47" spans="2:14" s="1226" customFormat="1" x14ac:dyDescent="0.2">
      <c r="D47" s="966"/>
      <c r="M47" s="966"/>
      <c r="N47" s="966"/>
    </row>
    <row r="48" spans="2:14" s="1226" customFormat="1" x14ac:dyDescent="0.2">
      <c r="D48" s="966"/>
    </row>
    <row r="49" spans="4:4" s="1333" customFormat="1" x14ac:dyDescent="0.2">
      <c r="D49" s="962"/>
    </row>
    <row r="50" spans="4:4" s="1333" customFormat="1" x14ac:dyDescent="0.2">
      <c r="D50" s="962"/>
    </row>
    <row r="51" spans="4:4" x14ac:dyDescent="0.2">
      <c r="D51" s="962"/>
    </row>
    <row r="52" spans="4:4" x14ac:dyDescent="0.2">
      <c r="D52" s="962"/>
    </row>
    <row r="53" spans="4:4" x14ac:dyDescent="0.2">
      <c r="D53" s="962"/>
    </row>
    <row r="54" spans="4:4" x14ac:dyDescent="0.2">
      <c r="D54" s="962"/>
    </row>
    <row r="55" spans="4:4" x14ac:dyDescent="0.2">
      <c r="D55" s="962"/>
    </row>
    <row r="56" spans="4:4" x14ac:dyDescent="0.2">
      <c r="D56" s="962"/>
    </row>
    <row r="57" spans="4:4" x14ac:dyDescent="0.2">
      <c r="D57" s="962"/>
    </row>
    <row r="58" spans="4:4" x14ac:dyDescent="0.2">
      <c r="D58" s="962"/>
    </row>
    <row r="59" spans="4:4" x14ac:dyDescent="0.2">
      <c r="D59"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 style="990" bestFit="1" customWidth="1"/>
    <col min="5" max="5" width="8.5703125" style="990" customWidth="1"/>
    <col min="6" max="6" width="6.42578125" style="990" customWidth="1"/>
    <col min="7" max="7" width="8.28515625" style="990" customWidth="1"/>
    <col min="8" max="8" width="7" style="990" bestFit="1" customWidth="1"/>
    <col min="9" max="9" width="9.7109375" style="990" customWidth="1"/>
    <col min="10" max="10" width="6" style="990"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B1" s="962" t="s">
        <v>33</v>
      </c>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8" t="s">
        <v>442</v>
      </c>
      <c r="C3" s="1498"/>
      <c r="D3" s="1498"/>
      <c r="E3" s="1498"/>
      <c r="F3" s="1498"/>
      <c r="G3" s="1498"/>
      <c r="H3" s="1498"/>
      <c r="I3" s="1498"/>
      <c r="J3" s="1498"/>
      <c r="K3" s="1498"/>
      <c r="L3" s="1498"/>
      <c r="M3" s="1498"/>
      <c r="N3" s="1498"/>
      <c r="O3" s="1498"/>
      <c r="P3" s="1498"/>
    </row>
    <row r="4" spans="1:21" s="969" customFormat="1" ht="15.75" x14ac:dyDescent="0.2">
      <c r="B4" s="1418" t="str">
        <f>porsaad!$B$6</f>
        <v>Situación a 30 de septiembre de 2024</v>
      </c>
      <c r="C4" s="1418"/>
      <c r="D4" s="1418"/>
      <c r="E4" s="1418"/>
      <c r="F4" s="1418"/>
      <c r="G4" s="1418"/>
      <c r="H4" s="1418"/>
      <c r="I4" s="1418"/>
      <c r="J4" s="1418"/>
      <c r="K4" s="1418"/>
      <c r="L4" s="1418"/>
      <c r="M4" s="1418"/>
      <c r="N4" s="1418"/>
      <c r="O4" s="1418"/>
      <c r="P4" s="1418"/>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21" t="s">
        <v>200</v>
      </c>
      <c r="D6" s="1622"/>
      <c r="E6" s="1622"/>
      <c r="F6" s="1622"/>
      <c r="G6" s="1622"/>
      <c r="H6" s="1622"/>
      <c r="I6" s="1622"/>
      <c r="J6" s="1622"/>
      <c r="K6" s="1622"/>
      <c r="L6" s="1622"/>
      <c r="M6" s="1622"/>
      <c r="N6" s="1622"/>
      <c r="O6" s="1622"/>
      <c r="P6" s="1623"/>
    </row>
    <row r="7" spans="1:21" s="969" customFormat="1" ht="57" customHeight="1" x14ac:dyDescent="0.2">
      <c r="B7" s="1624" t="s">
        <v>12</v>
      </c>
      <c r="C7" s="1626" t="s">
        <v>0</v>
      </c>
      <c r="D7" s="1627"/>
      <c r="E7" s="1619" t="s">
        <v>201</v>
      </c>
      <c r="F7" s="1628"/>
      <c r="G7" s="1629" t="s">
        <v>202</v>
      </c>
      <c r="H7" s="1630"/>
      <c r="I7" s="1629" t="s">
        <v>203</v>
      </c>
      <c r="J7" s="1630"/>
      <c r="K7" s="1629" t="s">
        <v>204</v>
      </c>
      <c r="L7" s="1630"/>
      <c r="M7" s="1629" t="s">
        <v>205</v>
      </c>
      <c r="N7" s="1630"/>
      <c r="O7" s="1619" t="s">
        <v>206</v>
      </c>
      <c r="P7" s="1620"/>
    </row>
    <row r="8" spans="1:21" s="974" customFormat="1" ht="12" customHeight="1" x14ac:dyDescent="0.2">
      <c r="B8" s="1625"/>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s="963" customFormat="1" ht="16.5" customHeight="1" x14ac:dyDescent="0.2">
      <c r="A9" s="963">
        <v>1</v>
      </c>
      <c r="B9" s="976" t="s">
        <v>8</v>
      </c>
      <c r="C9" s="977">
        <f>E9+G9+I9+K9+M9+O9</f>
        <v>2412</v>
      </c>
      <c r="D9" s="978">
        <f>IFERROR(C9/$C9*100,"-")</f>
        <v>100</v>
      </c>
      <c r="E9" s="977">
        <v>0</v>
      </c>
      <c r="F9" s="978">
        <v>0</v>
      </c>
      <c r="G9" s="977">
        <v>2266</v>
      </c>
      <c r="H9" s="978">
        <v>93.946932006633503</v>
      </c>
      <c r="I9" s="977">
        <v>146</v>
      </c>
      <c r="J9" s="978">
        <v>6.0530679933665006</v>
      </c>
      <c r="K9" s="977">
        <v>0</v>
      </c>
      <c r="L9" s="978">
        <v>0</v>
      </c>
      <c r="M9" s="977">
        <v>0</v>
      </c>
      <c r="N9" s="978">
        <v>0</v>
      </c>
      <c r="O9" s="977">
        <v>0</v>
      </c>
      <c r="P9" s="978">
        <f>IFERROR(O9/$C9*100,"-")</f>
        <v>0</v>
      </c>
      <c r="R9" s="979"/>
    </row>
    <row r="10" spans="1:21" s="964" customFormat="1" ht="16.5" customHeight="1" x14ac:dyDescent="0.2">
      <c r="A10" s="964">
        <v>2</v>
      </c>
      <c r="B10" s="980" t="s">
        <v>7</v>
      </c>
      <c r="C10" s="981">
        <f t="shared" ref="C10:C26" si="0">E10+G10+I10+K10+M10+O10</f>
        <v>3911</v>
      </c>
      <c r="D10" s="982">
        <f t="shared" ref="D10:D26" si="1">IFERROR(C10/$C10*100,"-")</f>
        <v>100</v>
      </c>
      <c r="E10" s="981">
        <v>1</v>
      </c>
      <c r="F10" s="982">
        <v>2.5568908207619537E-2</v>
      </c>
      <c r="G10" s="981">
        <v>3566</v>
      </c>
      <c r="H10" s="982">
        <v>91.178726668371255</v>
      </c>
      <c r="I10" s="981">
        <v>344</v>
      </c>
      <c r="J10" s="982">
        <v>8.795704423421121</v>
      </c>
      <c r="K10" s="981">
        <v>0</v>
      </c>
      <c r="L10" s="982">
        <v>0</v>
      </c>
      <c r="M10" s="981">
        <v>0</v>
      </c>
      <c r="N10" s="982">
        <v>0</v>
      </c>
      <c r="O10" s="981">
        <v>0</v>
      </c>
      <c r="P10" s="982">
        <f t="shared" ref="P10:P26" si="2">IFERROR(O10/$C10*100,"-")</f>
        <v>0</v>
      </c>
      <c r="R10" s="979"/>
    </row>
    <row r="11" spans="1:21" s="964" customFormat="1" ht="16.5" customHeight="1" x14ac:dyDescent="0.2">
      <c r="A11" s="964">
        <v>3</v>
      </c>
      <c r="B11" s="980" t="s">
        <v>37</v>
      </c>
      <c r="C11" s="981">
        <f t="shared" si="0"/>
        <v>1698</v>
      </c>
      <c r="D11" s="982">
        <f t="shared" si="1"/>
        <v>100</v>
      </c>
      <c r="E11" s="981">
        <v>87</v>
      </c>
      <c r="F11" s="982">
        <v>5.1236749116607774</v>
      </c>
      <c r="G11" s="981">
        <v>1394</v>
      </c>
      <c r="H11" s="982">
        <v>82.09658421672556</v>
      </c>
      <c r="I11" s="981">
        <v>170</v>
      </c>
      <c r="J11" s="982">
        <v>10.011778563015312</v>
      </c>
      <c r="K11" s="981">
        <v>2</v>
      </c>
      <c r="L11" s="982">
        <v>0.11778563015312131</v>
      </c>
      <c r="M11" s="981">
        <v>45</v>
      </c>
      <c r="N11" s="982">
        <v>2.6501766784452299</v>
      </c>
      <c r="O11" s="981">
        <v>0</v>
      </c>
      <c r="P11" s="982">
        <f t="shared" si="2"/>
        <v>0</v>
      </c>
      <c r="R11" s="979"/>
    </row>
    <row r="12" spans="1:21" s="964" customFormat="1" ht="16.5" customHeight="1" x14ac:dyDescent="0.2">
      <c r="A12" s="964">
        <v>4</v>
      </c>
      <c r="B12" s="980" t="s">
        <v>38</v>
      </c>
      <c r="C12" s="981">
        <f t="shared" si="0"/>
        <v>356</v>
      </c>
      <c r="D12" s="982">
        <f t="shared" si="1"/>
        <v>100</v>
      </c>
      <c r="E12" s="981">
        <v>0</v>
      </c>
      <c r="F12" s="982">
        <v>0</v>
      </c>
      <c r="G12" s="981">
        <v>296</v>
      </c>
      <c r="H12" s="982">
        <v>83.146067415730343</v>
      </c>
      <c r="I12" s="981">
        <v>60</v>
      </c>
      <c r="J12" s="982">
        <v>16.853932584269664</v>
      </c>
      <c r="K12" s="981">
        <v>0</v>
      </c>
      <c r="L12" s="982">
        <v>0</v>
      </c>
      <c r="M12" s="981">
        <v>0</v>
      </c>
      <c r="N12" s="982">
        <v>0</v>
      </c>
      <c r="O12" s="981">
        <v>0</v>
      </c>
      <c r="P12" s="982">
        <f t="shared" si="2"/>
        <v>0</v>
      </c>
      <c r="R12" s="979"/>
    </row>
    <row r="13" spans="1:21" s="964" customFormat="1" ht="16.5" customHeight="1" x14ac:dyDescent="0.2">
      <c r="A13" s="964">
        <v>5</v>
      </c>
      <c r="B13" s="980" t="s">
        <v>6</v>
      </c>
      <c r="C13" s="981">
        <f t="shared" si="0"/>
        <v>4906</v>
      </c>
      <c r="D13" s="982">
        <f t="shared" si="1"/>
        <v>100</v>
      </c>
      <c r="E13" s="981">
        <v>3193</v>
      </c>
      <c r="F13" s="982">
        <v>65.083571137382805</v>
      </c>
      <c r="G13" s="981">
        <v>605</v>
      </c>
      <c r="H13" s="982">
        <v>12.331838565022421</v>
      </c>
      <c r="I13" s="981">
        <v>372</v>
      </c>
      <c r="J13" s="982">
        <v>7.5825519771708105</v>
      </c>
      <c r="K13" s="981">
        <v>734</v>
      </c>
      <c r="L13" s="982">
        <v>14.961271911944557</v>
      </c>
      <c r="M13" s="981">
        <v>2</v>
      </c>
      <c r="N13" s="982">
        <v>4.0766408479412965E-2</v>
      </c>
      <c r="O13" s="981">
        <v>0</v>
      </c>
      <c r="P13" s="982">
        <f t="shared" si="2"/>
        <v>0</v>
      </c>
      <c r="R13" s="979"/>
    </row>
    <row r="14" spans="1:21" s="964" customFormat="1" ht="16.5" customHeight="1" x14ac:dyDescent="0.2">
      <c r="A14" s="964">
        <v>6</v>
      </c>
      <c r="B14" s="980" t="s">
        <v>5</v>
      </c>
      <c r="C14" s="981">
        <f t="shared" si="0"/>
        <v>101</v>
      </c>
      <c r="D14" s="982">
        <f t="shared" si="1"/>
        <v>100</v>
      </c>
      <c r="E14" s="981">
        <v>0</v>
      </c>
      <c r="F14" s="982">
        <v>0</v>
      </c>
      <c r="G14" s="981">
        <v>101</v>
      </c>
      <c r="H14" s="982">
        <v>100</v>
      </c>
      <c r="I14" s="981">
        <v>0</v>
      </c>
      <c r="J14" s="982">
        <v>0</v>
      </c>
      <c r="K14" s="981">
        <v>0</v>
      </c>
      <c r="L14" s="982">
        <v>0</v>
      </c>
      <c r="M14" s="981">
        <v>0</v>
      </c>
      <c r="N14" s="982">
        <v>0</v>
      </c>
      <c r="O14" s="981">
        <v>0</v>
      </c>
      <c r="P14" s="982">
        <f t="shared" si="2"/>
        <v>0</v>
      </c>
      <c r="R14" s="979"/>
    </row>
    <row r="15" spans="1:21" s="965" customFormat="1" ht="16.5" customHeight="1" x14ac:dyDescent="0.2">
      <c r="A15" s="965">
        <v>7</v>
      </c>
      <c r="B15" s="980" t="s">
        <v>4</v>
      </c>
      <c r="C15" s="981">
        <f t="shared" si="0"/>
        <v>16993</v>
      </c>
      <c r="D15" s="982">
        <f t="shared" si="1"/>
        <v>100</v>
      </c>
      <c r="E15" s="981">
        <v>3425</v>
      </c>
      <c r="F15" s="982">
        <v>20.155358088624727</v>
      </c>
      <c r="G15" s="981">
        <v>9512</v>
      </c>
      <c r="H15" s="982">
        <v>55.975990113576181</v>
      </c>
      <c r="I15" s="981">
        <v>2155</v>
      </c>
      <c r="J15" s="982">
        <v>12.681692461601838</v>
      </c>
      <c r="K15" s="981">
        <v>1901</v>
      </c>
      <c r="L15" s="982">
        <v>11.186959336197258</v>
      </c>
      <c r="M15" s="981">
        <v>0</v>
      </c>
      <c r="N15" s="982">
        <v>0</v>
      </c>
      <c r="O15" s="981">
        <v>0</v>
      </c>
      <c r="P15" s="982">
        <f t="shared" si="2"/>
        <v>0</v>
      </c>
      <c r="R15" s="979"/>
    </row>
    <row r="16" spans="1:21" s="965" customFormat="1" ht="16.5" customHeight="1" x14ac:dyDescent="0.2">
      <c r="A16" s="965">
        <v>8</v>
      </c>
      <c r="B16" s="980" t="s">
        <v>40</v>
      </c>
      <c r="C16" s="981">
        <f t="shared" si="0"/>
        <v>4147</v>
      </c>
      <c r="D16" s="982">
        <f t="shared" si="1"/>
        <v>100</v>
      </c>
      <c r="E16" s="981">
        <v>287</v>
      </c>
      <c r="F16" s="982">
        <v>6.9206655413551958</v>
      </c>
      <c r="G16" s="981">
        <v>2974</v>
      </c>
      <c r="H16" s="982">
        <v>71.714492404147578</v>
      </c>
      <c r="I16" s="981">
        <v>213</v>
      </c>
      <c r="J16" s="982">
        <v>5.1362430672775501</v>
      </c>
      <c r="K16" s="981">
        <v>673</v>
      </c>
      <c r="L16" s="982">
        <v>16.228598987219677</v>
      </c>
      <c r="M16" s="981">
        <v>0</v>
      </c>
      <c r="N16" s="982">
        <v>0</v>
      </c>
      <c r="O16" s="981">
        <v>0</v>
      </c>
      <c r="P16" s="982">
        <f t="shared" si="2"/>
        <v>0</v>
      </c>
      <c r="R16" s="979"/>
    </row>
    <row r="17" spans="1:18" s="965" customFormat="1" ht="16.5" customHeight="1" x14ac:dyDescent="0.2">
      <c r="A17" s="965">
        <v>9</v>
      </c>
      <c r="B17" s="980" t="s">
        <v>41</v>
      </c>
      <c r="C17" s="981">
        <f t="shared" si="0"/>
        <v>11541</v>
      </c>
      <c r="D17" s="982">
        <f t="shared" si="1"/>
        <v>100</v>
      </c>
      <c r="E17" s="981">
        <v>2460</v>
      </c>
      <c r="F17" s="982">
        <v>21.315310631661035</v>
      </c>
      <c r="G17" s="981">
        <v>7937</v>
      </c>
      <c r="H17" s="982">
        <v>68.772203448574643</v>
      </c>
      <c r="I17" s="981">
        <v>1144</v>
      </c>
      <c r="J17" s="982">
        <v>9.9124859197643183</v>
      </c>
      <c r="K17" s="981">
        <v>0</v>
      </c>
      <c r="L17" s="982">
        <v>0</v>
      </c>
      <c r="M17" s="981">
        <v>0</v>
      </c>
      <c r="N17" s="982">
        <v>0</v>
      </c>
      <c r="O17" s="981">
        <v>0</v>
      </c>
      <c r="P17" s="982">
        <f t="shared" si="2"/>
        <v>0</v>
      </c>
      <c r="R17" s="979"/>
    </row>
    <row r="18" spans="1:18" s="965" customFormat="1" ht="16.5" customHeight="1" x14ac:dyDescent="0.2">
      <c r="A18" s="965">
        <v>10</v>
      </c>
      <c r="B18" s="980" t="s">
        <v>3</v>
      </c>
      <c r="C18" s="981">
        <f t="shared" si="0"/>
        <v>8957</v>
      </c>
      <c r="D18" s="982">
        <f t="shared" si="1"/>
        <v>100</v>
      </c>
      <c r="E18" s="981">
        <v>4362</v>
      </c>
      <c r="F18" s="982">
        <v>48.699341297309367</v>
      </c>
      <c r="G18" s="981">
        <v>3460</v>
      </c>
      <c r="H18" s="982">
        <v>38.629005247292618</v>
      </c>
      <c r="I18" s="981">
        <v>332</v>
      </c>
      <c r="J18" s="982">
        <v>3.7065981913587143</v>
      </c>
      <c r="K18" s="981">
        <v>803</v>
      </c>
      <c r="L18" s="982">
        <v>8.9650552640392984</v>
      </c>
      <c r="M18" s="981">
        <v>0</v>
      </c>
      <c r="N18" s="982">
        <v>0</v>
      </c>
      <c r="O18" s="981">
        <v>0</v>
      </c>
      <c r="P18" s="982">
        <f t="shared" si="2"/>
        <v>0</v>
      </c>
      <c r="R18" s="979"/>
    </row>
    <row r="19" spans="1:18" s="964" customFormat="1" ht="16.5" customHeight="1" x14ac:dyDescent="0.2">
      <c r="A19" s="964">
        <v>11</v>
      </c>
      <c r="B19" s="980" t="s">
        <v>2</v>
      </c>
      <c r="C19" s="981">
        <f t="shared" si="0"/>
        <v>6537</v>
      </c>
      <c r="D19" s="982">
        <f t="shared" si="1"/>
        <v>100</v>
      </c>
      <c r="E19" s="981">
        <v>4554</v>
      </c>
      <c r="F19" s="982">
        <v>69.664983937586044</v>
      </c>
      <c r="G19" s="981">
        <v>1250</v>
      </c>
      <c r="H19" s="982">
        <v>19.121921370659322</v>
      </c>
      <c r="I19" s="981">
        <v>308</v>
      </c>
      <c r="J19" s="982">
        <v>4.7116414257304573</v>
      </c>
      <c r="K19" s="981">
        <v>425</v>
      </c>
      <c r="L19" s="982">
        <v>6.5014532660241695</v>
      </c>
      <c r="M19" s="981">
        <v>0</v>
      </c>
      <c r="N19" s="982">
        <v>0</v>
      </c>
      <c r="O19" s="981">
        <v>0</v>
      </c>
      <c r="P19" s="982">
        <f t="shared" si="2"/>
        <v>0</v>
      </c>
      <c r="R19" s="979"/>
    </row>
    <row r="20" spans="1:18" s="964" customFormat="1" ht="16.5" customHeight="1" x14ac:dyDescent="0.2">
      <c r="A20" s="964">
        <v>12</v>
      </c>
      <c r="B20" s="980" t="s">
        <v>35</v>
      </c>
      <c r="C20" s="981">
        <f t="shared" si="0"/>
        <v>5306</v>
      </c>
      <c r="D20" s="982">
        <f t="shared" si="1"/>
        <v>100</v>
      </c>
      <c r="E20" s="981">
        <v>846</v>
      </c>
      <c r="F20" s="982">
        <v>15.944214097248398</v>
      </c>
      <c r="G20" s="981">
        <v>2588</v>
      </c>
      <c r="H20" s="982">
        <v>48.774971730116853</v>
      </c>
      <c r="I20" s="981">
        <v>1139</v>
      </c>
      <c r="J20" s="982">
        <v>21.466264606106293</v>
      </c>
      <c r="K20" s="981">
        <v>733</v>
      </c>
      <c r="L20" s="982">
        <v>13.814549566528459</v>
      </c>
      <c r="M20" s="981">
        <v>0</v>
      </c>
      <c r="N20" s="982">
        <v>0</v>
      </c>
      <c r="O20" s="981">
        <v>0</v>
      </c>
      <c r="P20" s="982">
        <f t="shared" si="2"/>
        <v>0</v>
      </c>
      <c r="R20" s="979"/>
    </row>
    <row r="21" spans="1:18" s="964" customFormat="1" ht="16.5" customHeight="1" x14ac:dyDescent="0.2">
      <c r="A21" s="964">
        <v>13</v>
      </c>
      <c r="B21" s="980" t="s">
        <v>42</v>
      </c>
      <c r="C21" s="981">
        <f t="shared" si="0"/>
        <v>9937</v>
      </c>
      <c r="D21" s="982">
        <f t="shared" si="1"/>
        <v>100</v>
      </c>
      <c r="E21" s="981">
        <v>985</v>
      </c>
      <c r="F21" s="982">
        <v>9.9124484250779901</v>
      </c>
      <c r="G21" s="981">
        <v>6236</v>
      </c>
      <c r="H21" s="982">
        <v>62.755358760189196</v>
      </c>
      <c r="I21" s="981">
        <v>870</v>
      </c>
      <c r="J21" s="982">
        <v>8.7551574922008655</v>
      </c>
      <c r="K21" s="981">
        <v>1846</v>
      </c>
      <c r="L21" s="982">
        <v>18.577035322531952</v>
      </c>
      <c r="M21" s="981">
        <v>0</v>
      </c>
      <c r="N21" s="982">
        <v>0</v>
      </c>
      <c r="O21" s="981">
        <v>0</v>
      </c>
      <c r="P21" s="982">
        <f t="shared" si="2"/>
        <v>0</v>
      </c>
      <c r="R21" s="979"/>
    </row>
    <row r="22" spans="1:18" s="964" customFormat="1" ht="16.5" customHeight="1" x14ac:dyDescent="0.2">
      <c r="A22" s="964">
        <v>14</v>
      </c>
      <c r="B22" s="980" t="s">
        <v>43</v>
      </c>
      <c r="C22" s="981">
        <f t="shared" si="0"/>
        <v>463</v>
      </c>
      <c r="D22" s="982">
        <f t="shared" si="1"/>
        <v>100</v>
      </c>
      <c r="E22" s="981">
        <v>1</v>
      </c>
      <c r="F22" s="982">
        <v>0.21598272138228944</v>
      </c>
      <c r="G22" s="981">
        <v>204</v>
      </c>
      <c r="H22" s="982">
        <v>44.060475161987043</v>
      </c>
      <c r="I22" s="981">
        <v>113</v>
      </c>
      <c r="J22" s="982">
        <v>24.406047516198704</v>
      </c>
      <c r="K22" s="981">
        <v>145</v>
      </c>
      <c r="L22" s="982">
        <v>31.317494600431967</v>
      </c>
      <c r="M22" s="981">
        <v>0</v>
      </c>
      <c r="N22" s="982">
        <v>0</v>
      </c>
      <c r="O22" s="981">
        <v>0</v>
      </c>
      <c r="P22" s="982">
        <f t="shared" si="2"/>
        <v>0</v>
      </c>
      <c r="R22" s="979"/>
    </row>
    <row r="23" spans="1:18" s="964" customFormat="1" ht="16.5" customHeight="1" x14ac:dyDescent="0.2">
      <c r="A23" s="964">
        <v>15</v>
      </c>
      <c r="B23" s="980" t="s">
        <v>44</v>
      </c>
      <c r="C23" s="981">
        <f t="shared" si="0"/>
        <v>1327</v>
      </c>
      <c r="D23" s="982">
        <f t="shared" si="1"/>
        <v>100</v>
      </c>
      <c r="E23" s="981">
        <v>635</v>
      </c>
      <c r="F23" s="982">
        <v>47.852298417483048</v>
      </c>
      <c r="G23" s="981">
        <v>590</v>
      </c>
      <c r="H23" s="982">
        <v>44.461190655614168</v>
      </c>
      <c r="I23" s="981">
        <v>101</v>
      </c>
      <c r="J23" s="982">
        <v>7.6111529766390351</v>
      </c>
      <c r="K23" s="981">
        <v>1</v>
      </c>
      <c r="L23" s="982">
        <v>7.5357950263752832E-2</v>
      </c>
      <c r="M23" s="981">
        <v>0</v>
      </c>
      <c r="N23" s="982">
        <v>0</v>
      </c>
      <c r="O23" s="981">
        <v>0</v>
      </c>
      <c r="P23" s="982">
        <f t="shared" si="2"/>
        <v>0</v>
      </c>
      <c r="R23" s="979"/>
    </row>
    <row r="24" spans="1:18" s="964" customFormat="1" ht="16.5" customHeight="1" x14ac:dyDescent="0.2">
      <c r="A24" s="964">
        <v>16</v>
      </c>
      <c r="B24" s="980" t="s">
        <v>45</v>
      </c>
      <c r="C24" s="981">
        <f t="shared" si="0"/>
        <v>663</v>
      </c>
      <c r="D24" s="982">
        <f t="shared" si="1"/>
        <v>100</v>
      </c>
      <c r="E24" s="981">
        <v>0</v>
      </c>
      <c r="F24" s="982">
        <v>0</v>
      </c>
      <c r="G24" s="981">
        <v>662</v>
      </c>
      <c r="H24" s="982">
        <v>99.849170437405732</v>
      </c>
      <c r="I24" s="981">
        <v>1</v>
      </c>
      <c r="J24" s="982">
        <v>0.1508295625942685</v>
      </c>
      <c r="K24" s="981">
        <v>0</v>
      </c>
      <c r="L24" s="982">
        <v>0</v>
      </c>
      <c r="M24" s="981">
        <v>0</v>
      </c>
      <c r="N24" s="982">
        <v>0</v>
      </c>
      <c r="O24" s="981">
        <v>0</v>
      </c>
      <c r="P24" s="982">
        <f t="shared" si="2"/>
        <v>0</v>
      </c>
      <c r="R24" s="979"/>
    </row>
    <row r="25" spans="1:18" s="964" customFormat="1" ht="16.5" customHeight="1" x14ac:dyDescent="0.2">
      <c r="A25" s="964">
        <v>17</v>
      </c>
      <c r="B25" s="980" t="s">
        <v>46</v>
      </c>
      <c r="C25" s="981">
        <f t="shared" si="0"/>
        <v>497</v>
      </c>
      <c r="D25" s="982">
        <f t="shared" si="1"/>
        <v>100</v>
      </c>
      <c r="E25" s="981">
        <v>0</v>
      </c>
      <c r="F25" s="982">
        <v>0</v>
      </c>
      <c r="G25" s="981">
        <v>497</v>
      </c>
      <c r="H25" s="982">
        <v>100</v>
      </c>
      <c r="I25" s="981">
        <v>0</v>
      </c>
      <c r="J25" s="982">
        <v>0</v>
      </c>
      <c r="K25" s="981">
        <v>0</v>
      </c>
      <c r="L25" s="982">
        <v>0</v>
      </c>
      <c r="M25" s="981">
        <v>0</v>
      </c>
      <c r="N25" s="982">
        <v>0</v>
      </c>
      <c r="O25" s="981">
        <v>0</v>
      </c>
      <c r="P25" s="982">
        <f t="shared" si="2"/>
        <v>0</v>
      </c>
      <c r="R25" s="979"/>
    </row>
    <row r="26" spans="1:18" s="964" customFormat="1" ht="16.5" customHeight="1" x14ac:dyDescent="0.2">
      <c r="B26" s="983" t="s">
        <v>1</v>
      </c>
      <c r="C26" s="984">
        <f t="shared" si="0"/>
        <v>3</v>
      </c>
      <c r="D26" s="985">
        <f t="shared" si="1"/>
        <v>100</v>
      </c>
      <c r="E26" s="984">
        <v>2</v>
      </c>
      <c r="F26" s="985">
        <v>66.666666666666657</v>
      </c>
      <c r="G26" s="984">
        <v>1</v>
      </c>
      <c r="H26" s="985">
        <v>33.333333333333329</v>
      </c>
      <c r="I26" s="984">
        <v>0</v>
      </c>
      <c r="J26" s="985">
        <v>0</v>
      </c>
      <c r="K26" s="984">
        <v>0</v>
      </c>
      <c r="L26" s="985">
        <v>0</v>
      </c>
      <c r="M26" s="984">
        <v>0</v>
      </c>
      <c r="N26" s="985">
        <v>0</v>
      </c>
      <c r="O26" s="984">
        <v>0</v>
      </c>
      <c r="P26" s="985">
        <f t="shared" si="2"/>
        <v>0</v>
      </c>
      <c r="R26" s="979"/>
    </row>
    <row r="27" spans="1:18" s="1293" customFormat="1" x14ac:dyDescent="0.2">
      <c r="B27" s="1294" t="s">
        <v>0</v>
      </c>
      <c r="C27" s="1295">
        <f>SUM(C9:C26)</f>
        <v>79755</v>
      </c>
      <c r="D27" s="1296">
        <f>C27/$C27*100</f>
        <v>100</v>
      </c>
      <c r="E27" s="1297">
        <f>SUM(E9:E26)</f>
        <v>20838</v>
      </c>
      <c r="F27" s="1298">
        <f>E27/$C27*100</f>
        <v>26.127515516268573</v>
      </c>
      <c r="G27" s="1297">
        <f>SUM(G9:G26)</f>
        <v>44139</v>
      </c>
      <c r="H27" s="1298">
        <f>G27/$C27*100</f>
        <v>55.343238668422046</v>
      </c>
      <c r="I27" s="1297">
        <f>SUM(I9:I26)</f>
        <v>7468</v>
      </c>
      <c r="J27" s="1298">
        <f>I27/$C27*100</f>
        <v>9.3636762585417834</v>
      </c>
      <c r="K27" s="1297">
        <f>SUM(K9:K26)</f>
        <v>7263</v>
      </c>
      <c r="L27" s="1298">
        <f>K27/$C27*100</f>
        <v>9.1066390821892043</v>
      </c>
      <c r="M27" s="1297">
        <f>SUM(M9:M26)</f>
        <v>47</v>
      </c>
      <c r="N27" s="1298">
        <f>M27/$C27*100</f>
        <v>5.8930474578396334E-2</v>
      </c>
      <c r="O27" s="1297">
        <f>SUM(O9:O26)</f>
        <v>0</v>
      </c>
      <c r="P27" s="1298">
        <f>O27/$C27*100</f>
        <v>0</v>
      </c>
    </row>
    <row r="28" spans="1:18" s="963" customFormat="1" hidden="1" x14ac:dyDescent="0.2">
      <c r="A28" s="966">
        <v>18</v>
      </c>
      <c r="B28" s="966" t="s">
        <v>39</v>
      </c>
      <c r="C28" s="986"/>
      <c r="D28" s="987"/>
      <c r="E28" s="986"/>
      <c r="F28" s="987"/>
      <c r="G28" s="986"/>
      <c r="H28" s="987"/>
      <c r="I28" s="986"/>
      <c r="J28" s="987"/>
      <c r="K28" s="986"/>
      <c r="L28" s="987"/>
      <c r="M28" s="986"/>
      <c r="N28" s="987"/>
      <c r="O28" s="986"/>
      <c r="P28" s="987"/>
    </row>
    <row r="29" spans="1:18" s="989" customFormat="1" hidden="1" x14ac:dyDescent="0.2">
      <c r="A29" s="966">
        <v>19</v>
      </c>
      <c r="B29" s="966" t="s">
        <v>47</v>
      </c>
      <c r="C29" s="988"/>
      <c r="D29" s="988"/>
      <c r="E29" s="988"/>
      <c r="F29" s="988"/>
      <c r="G29" s="988"/>
      <c r="H29" s="988"/>
      <c r="I29" s="988"/>
      <c r="K29" s="988"/>
      <c r="L29" s="988"/>
      <c r="M29" s="988"/>
      <c r="N29" s="988"/>
      <c r="O29" s="988"/>
      <c r="P29" s="988"/>
    </row>
    <row r="30" spans="1:18" hidden="1" x14ac:dyDescent="0.2"/>
    <row r="31" spans="1:18" hidden="1" x14ac:dyDescent="0.2">
      <c r="B31" s="962"/>
      <c r="M31" s="962"/>
      <c r="N31" s="962"/>
    </row>
    <row r="32" spans="1:18" hidden="1" x14ac:dyDescent="0.2">
      <c r="B32" s="962"/>
      <c r="D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x14ac:dyDescent="0.2">
      <c r="B41" s="962"/>
      <c r="D41" s="962"/>
      <c r="M41" s="962"/>
      <c r="N41" s="962"/>
    </row>
    <row r="42" spans="2:14" s="1333" customFormat="1" x14ac:dyDescent="0.2">
      <c r="B42" s="962"/>
      <c r="D42" s="962"/>
      <c r="M42" s="962"/>
      <c r="N42" s="962"/>
    </row>
    <row r="43" spans="2:14" s="1226" customFormat="1" x14ac:dyDescent="0.2">
      <c r="B43" s="966"/>
      <c r="D43" s="966"/>
      <c r="M43" s="966"/>
      <c r="N43" s="966"/>
    </row>
    <row r="44" spans="2:14" s="1226" customFormat="1" x14ac:dyDescent="0.2">
      <c r="D44" s="966"/>
      <c r="M44" s="966"/>
      <c r="N44" s="966"/>
    </row>
    <row r="45" spans="2:14" s="1226" customFormat="1" x14ac:dyDescent="0.2">
      <c r="B45" s="1226" t="s">
        <v>39</v>
      </c>
      <c r="D45" s="966"/>
      <c r="G45" s="1226">
        <f>IFERROR(GETPIVOTDATA("ID PRESTACION
COUNT",#REF!,"CCAA",$B45,"Grado Resuelto",$B$1,"Subtipo",G$1),0)</f>
        <v>0</v>
      </c>
      <c r="M45" s="966"/>
      <c r="N45" s="966"/>
    </row>
    <row r="46" spans="2:14" s="1226" customFormat="1" x14ac:dyDescent="0.2">
      <c r="B46" s="1226" t="s">
        <v>47</v>
      </c>
      <c r="D46" s="966"/>
      <c r="G46" s="1226">
        <f>IFERROR(GETPIVOTDATA("ID PRESTACION
COUNT",#REF!,"CCAA",$B46,"Grado Resuelto",$B$1,"Subtipo",G$1),0)</f>
        <v>0</v>
      </c>
      <c r="M46" s="966"/>
      <c r="N46" s="966"/>
    </row>
    <row r="47" spans="2:14" s="1226" customFormat="1" x14ac:dyDescent="0.2">
      <c r="D47" s="966"/>
      <c r="M47" s="966"/>
      <c r="N47" s="966"/>
    </row>
    <row r="48" spans="2:14" s="1333" customFormat="1" x14ac:dyDescent="0.2">
      <c r="D48" s="962"/>
    </row>
    <row r="49" spans="4:4" s="1333" customFormat="1" x14ac:dyDescent="0.2">
      <c r="D49" s="962"/>
    </row>
    <row r="50" spans="4:4" x14ac:dyDescent="0.2">
      <c r="D50" s="962"/>
    </row>
    <row r="51" spans="4:4" x14ac:dyDescent="0.2">
      <c r="D51" s="962"/>
    </row>
    <row r="52" spans="4:4" x14ac:dyDescent="0.2">
      <c r="D52" s="962"/>
    </row>
    <row r="53" spans="4:4" x14ac:dyDescent="0.2">
      <c r="D53" s="962"/>
    </row>
    <row r="54" spans="4:4" x14ac:dyDescent="0.2">
      <c r="D54" s="962"/>
    </row>
    <row r="55" spans="4:4" x14ac:dyDescent="0.2">
      <c r="D55" s="962"/>
    </row>
    <row r="56" spans="4:4" x14ac:dyDescent="0.2">
      <c r="D56" s="962"/>
    </row>
    <row r="57" spans="4:4" x14ac:dyDescent="0.2">
      <c r="D57" s="962"/>
    </row>
    <row r="58" spans="4:4" x14ac:dyDescent="0.2">
      <c r="D58" s="962"/>
    </row>
    <row r="59" spans="4:4" x14ac:dyDescent="0.2">
      <c r="D59"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110" zoomScaleNormal="110" workbookViewId="0"/>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42578125" style="990" bestFit="1" customWidth="1"/>
    <col min="5" max="5" width="8.5703125" style="990" customWidth="1"/>
    <col min="6" max="6" width="7.42578125" style="990" bestFit="1" customWidth="1"/>
    <col min="7" max="7" width="8.28515625" style="990" customWidth="1"/>
    <col min="8" max="8" width="7" style="990" bestFit="1" customWidth="1"/>
    <col min="9" max="9" width="9.7109375" style="990" customWidth="1"/>
    <col min="10" max="10" width="7.42578125" style="990" bestFit="1"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B1" s="962" t="s">
        <v>48</v>
      </c>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8" t="s">
        <v>441</v>
      </c>
      <c r="C3" s="1498"/>
      <c r="D3" s="1498"/>
      <c r="E3" s="1498"/>
      <c r="F3" s="1498"/>
      <c r="G3" s="1498"/>
      <c r="H3" s="1498"/>
      <c r="I3" s="1498"/>
      <c r="J3" s="1498"/>
      <c r="K3" s="1498"/>
      <c r="L3" s="1498"/>
      <c r="M3" s="1498"/>
      <c r="N3" s="1498"/>
      <c r="O3" s="1498"/>
      <c r="P3" s="1498"/>
    </row>
    <row r="4" spans="1:21" s="969" customFormat="1" ht="15.75" x14ac:dyDescent="0.2">
      <c r="B4" s="1418" t="str">
        <f>porsaad!$B$6</f>
        <v>Situación a 30 de septiembre de 2024</v>
      </c>
      <c r="C4" s="1418"/>
      <c r="D4" s="1418"/>
      <c r="E4" s="1418"/>
      <c r="F4" s="1418"/>
      <c r="G4" s="1418"/>
      <c r="H4" s="1418"/>
      <c r="I4" s="1418"/>
      <c r="J4" s="1418"/>
      <c r="K4" s="1418"/>
      <c r="L4" s="1418"/>
      <c r="M4" s="1418"/>
      <c r="N4" s="1418"/>
      <c r="O4" s="1418"/>
      <c r="P4" s="1418"/>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21" t="s">
        <v>200</v>
      </c>
      <c r="D6" s="1622"/>
      <c r="E6" s="1622"/>
      <c r="F6" s="1622"/>
      <c r="G6" s="1622"/>
      <c r="H6" s="1622"/>
      <c r="I6" s="1622"/>
      <c r="J6" s="1622"/>
      <c r="K6" s="1622"/>
      <c r="L6" s="1622"/>
      <c r="M6" s="1622"/>
      <c r="N6" s="1622"/>
      <c r="O6" s="1622"/>
      <c r="P6" s="1623"/>
    </row>
    <row r="7" spans="1:21" s="969" customFormat="1" ht="57" customHeight="1" x14ac:dyDescent="0.2">
      <c r="B7" s="1624" t="s">
        <v>12</v>
      </c>
      <c r="C7" s="1626" t="s">
        <v>0</v>
      </c>
      <c r="D7" s="1627"/>
      <c r="E7" s="1619" t="s">
        <v>201</v>
      </c>
      <c r="F7" s="1628"/>
      <c r="G7" s="1629" t="s">
        <v>202</v>
      </c>
      <c r="H7" s="1630"/>
      <c r="I7" s="1629" t="s">
        <v>203</v>
      </c>
      <c r="J7" s="1630"/>
      <c r="K7" s="1629" t="s">
        <v>204</v>
      </c>
      <c r="L7" s="1630"/>
      <c r="M7" s="1629" t="s">
        <v>205</v>
      </c>
      <c r="N7" s="1630"/>
      <c r="O7" s="1619" t="s">
        <v>206</v>
      </c>
      <c r="P7" s="1620"/>
    </row>
    <row r="8" spans="1:21" s="974" customFormat="1" ht="12" customHeight="1" x14ac:dyDescent="0.2">
      <c r="B8" s="1625"/>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s="963" customFormat="1" ht="16.5" customHeight="1" x14ac:dyDescent="0.2">
      <c r="A9" s="963">
        <v>1</v>
      </c>
      <c r="B9" s="976" t="s">
        <v>8</v>
      </c>
      <c r="C9" s="977">
        <f>E9+G9+I9+K9+M9+O9</f>
        <v>114</v>
      </c>
      <c r="D9" s="978">
        <f>IFERROR(C9/$C9*100,"-")</f>
        <v>100</v>
      </c>
      <c r="E9" s="977">
        <v>0</v>
      </c>
      <c r="F9" s="978">
        <v>0</v>
      </c>
      <c r="G9" s="977">
        <v>12</v>
      </c>
      <c r="H9" s="978">
        <v>10.526315789473683</v>
      </c>
      <c r="I9" s="977">
        <v>102</v>
      </c>
      <c r="J9" s="978">
        <v>89.473684210526315</v>
      </c>
      <c r="K9" s="977">
        <v>0</v>
      </c>
      <c r="L9" s="978">
        <v>0</v>
      </c>
      <c r="M9" s="977">
        <v>0</v>
      </c>
      <c r="N9" s="978">
        <v>0</v>
      </c>
      <c r="O9" s="977">
        <v>0</v>
      </c>
      <c r="P9" s="978">
        <f>IFERROR(O9/$C9*100,"-")</f>
        <v>0</v>
      </c>
      <c r="R9" s="979"/>
    </row>
    <row r="10" spans="1:21" s="964" customFormat="1" ht="16.5" customHeight="1" x14ac:dyDescent="0.2">
      <c r="A10" s="964">
        <v>2</v>
      </c>
      <c r="B10" s="980" t="s">
        <v>7</v>
      </c>
      <c r="C10" s="981">
        <f t="shared" ref="C10:C26" si="0">E10+G10+I10+K10+M10+O10</f>
        <v>1685</v>
      </c>
      <c r="D10" s="982">
        <f t="shared" ref="D10:D26" si="1">IFERROR(C10/$C10*100,"-")</f>
        <v>100</v>
      </c>
      <c r="E10" s="981">
        <v>0</v>
      </c>
      <c r="F10" s="982">
        <v>0</v>
      </c>
      <c r="G10" s="981">
        <v>43</v>
      </c>
      <c r="H10" s="982">
        <v>2.5519287833827895</v>
      </c>
      <c r="I10" s="981">
        <v>1642</v>
      </c>
      <c r="J10" s="982">
        <v>97.448071216617222</v>
      </c>
      <c r="K10" s="981">
        <v>0</v>
      </c>
      <c r="L10" s="982">
        <v>0</v>
      </c>
      <c r="M10" s="981">
        <v>0</v>
      </c>
      <c r="N10" s="982">
        <v>0</v>
      </c>
      <c r="O10" s="981">
        <v>0</v>
      </c>
      <c r="P10" s="982">
        <f t="shared" ref="P10:P26" si="2">IFERROR(O10/$C10*100,"-")</f>
        <v>0</v>
      </c>
      <c r="R10" s="979"/>
    </row>
    <row r="11" spans="1:21" s="964" customFormat="1" ht="16.5" customHeight="1" x14ac:dyDescent="0.2">
      <c r="A11" s="964">
        <v>3</v>
      </c>
      <c r="B11" s="980" t="s">
        <v>37</v>
      </c>
      <c r="C11" s="981">
        <f t="shared" si="0"/>
        <v>1419</v>
      </c>
      <c r="D11" s="982">
        <f t="shared" si="1"/>
        <v>100</v>
      </c>
      <c r="E11" s="981">
        <v>115</v>
      </c>
      <c r="F11" s="982">
        <v>8.1042988019732221</v>
      </c>
      <c r="G11" s="981">
        <v>19</v>
      </c>
      <c r="H11" s="982">
        <v>1.3389711064129668</v>
      </c>
      <c r="I11" s="981">
        <v>138</v>
      </c>
      <c r="J11" s="982">
        <v>9.7251585623678647</v>
      </c>
      <c r="K11" s="981">
        <v>990</v>
      </c>
      <c r="L11" s="982">
        <v>69.767441860465112</v>
      </c>
      <c r="M11" s="981">
        <v>157</v>
      </c>
      <c r="N11" s="982">
        <v>11.064129668780831</v>
      </c>
      <c r="O11" s="981">
        <v>0</v>
      </c>
      <c r="P11" s="982">
        <f t="shared" si="2"/>
        <v>0</v>
      </c>
      <c r="R11" s="979"/>
    </row>
    <row r="12" spans="1:21" s="964" customFormat="1" ht="16.5" customHeight="1" x14ac:dyDescent="0.2">
      <c r="A12" s="964">
        <v>4</v>
      </c>
      <c r="B12" s="980" t="s">
        <v>38</v>
      </c>
      <c r="C12" s="981">
        <f t="shared" si="0"/>
        <v>40</v>
      </c>
      <c r="D12" s="982">
        <f t="shared" si="1"/>
        <v>100</v>
      </c>
      <c r="E12" s="981">
        <v>0</v>
      </c>
      <c r="F12" s="982">
        <v>0</v>
      </c>
      <c r="G12" s="981">
        <v>0</v>
      </c>
      <c r="H12" s="982">
        <v>0</v>
      </c>
      <c r="I12" s="981">
        <v>40</v>
      </c>
      <c r="J12" s="982">
        <v>100</v>
      </c>
      <c r="K12" s="981">
        <v>0</v>
      </c>
      <c r="L12" s="982">
        <v>0</v>
      </c>
      <c r="M12" s="981">
        <v>0</v>
      </c>
      <c r="N12" s="982">
        <v>0</v>
      </c>
      <c r="O12" s="981">
        <v>0</v>
      </c>
      <c r="P12" s="982">
        <f t="shared" si="2"/>
        <v>0</v>
      </c>
      <c r="R12" s="979"/>
    </row>
    <row r="13" spans="1:21" s="964" customFormat="1" ht="16.5" customHeight="1" x14ac:dyDescent="0.2">
      <c r="A13" s="964">
        <v>5</v>
      </c>
      <c r="B13" s="980" t="s">
        <v>6</v>
      </c>
      <c r="C13" s="981">
        <f t="shared" si="0"/>
        <v>5928</v>
      </c>
      <c r="D13" s="982">
        <f t="shared" si="1"/>
        <v>100</v>
      </c>
      <c r="E13" s="981">
        <v>4312</v>
      </c>
      <c r="F13" s="982">
        <v>72.739541160593788</v>
      </c>
      <c r="G13" s="981">
        <v>4</v>
      </c>
      <c r="H13" s="982">
        <v>6.7476383265856948E-2</v>
      </c>
      <c r="I13" s="981">
        <v>519</v>
      </c>
      <c r="J13" s="982">
        <v>8.7550607287449385</v>
      </c>
      <c r="K13" s="981">
        <v>1091</v>
      </c>
      <c r="L13" s="982">
        <v>18.404183535762485</v>
      </c>
      <c r="M13" s="981">
        <v>2</v>
      </c>
      <c r="N13" s="982">
        <v>3.3738191632928474E-2</v>
      </c>
      <c r="O13" s="981">
        <v>0</v>
      </c>
      <c r="P13" s="982">
        <f t="shared" si="2"/>
        <v>0</v>
      </c>
      <c r="R13" s="979"/>
    </row>
    <row r="14" spans="1:21" s="964" customFormat="1" ht="16.5" customHeight="1" x14ac:dyDescent="0.2">
      <c r="A14" s="964">
        <v>6</v>
      </c>
      <c r="B14" s="980" t="s">
        <v>5</v>
      </c>
      <c r="C14" s="981">
        <f t="shared" si="0"/>
        <v>0</v>
      </c>
      <c r="D14" s="982" t="str">
        <f t="shared" si="1"/>
        <v>-</v>
      </c>
      <c r="E14" s="981">
        <v>0</v>
      </c>
      <c r="F14" s="982" t="s">
        <v>364</v>
      </c>
      <c r="G14" s="981">
        <v>0</v>
      </c>
      <c r="H14" s="982" t="s">
        <v>364</v>
      </c>
      <c r="I14" s="981">
        <v>0</v>
      </c>
      <c r="J14" s="982" t="s">
        <v>364</v>
      </c>
      <c r="K14" s="981">
        <v>0</v>
      </c>
      <c r="L14" s="982" t="s">
        <v>364</v>
      </c>
      <c r="M14" s="981">
        <v>0</v>
      </c>
      <c r="N14" s="982" t="s">
        <v>364</v>
      </c>
      <c r="O14" s="981">
        <v>0</v>
      </c>
      <c r="P14" s="982" t="str">
        <f t="shared" si="2"/>
        <v>-</v>
      </c>
      <c r="R14" s="979"/>
    </row>
    <row r="15" spans="1:21" s="965" customFormat="1" ht="16.5" customHeight="1" x14ac:dyDescent="0.2">
      <c r="A15" s="965">
        <v>7</v>
      </c>
      <c r="B15" s="980" t="s">
        <v>4</v>
      </c>
      <c r="C15" s="981">
        <f t="shared" si="0"/>
        <v>20311</v>
      </c>
      <c r="D15" s="982">
        <f t="shared" si="1"/>
        <v>100</v>
      </c>
      <c r="E15" s="981">
        <v>8485</v>
      </c>
      <c r="F15" s="982">
        <v>41.775392644379892</v>
      </c>
      <c r="G15" s="981">
        <v>1</v>
      </c>
      <c r="H15" s="982">
        <v>4.9234405002215554E-3</v>
      </c>
      <c r="I15" s="981">
        <v>10184</v>
      </c>
      <c r="J15" s="982">
        <v>50.140318054256319</v>
      </c>
      <c r="K15" s="981">
        <v>1641</v>
      </c>
      <c r="L15" s="982">
        <v>8.0793658608635717</v>
      </c>
      <c r="M15" s="981">
        <v>0</v>
      </c>
      <c r="N15" s="982">
        <v>0</v>
      </c>
      <c r="O15" s="981">
        <v>0</v>
      </c>
      <c r="P15" s="982">
        <f t="shared" si="2"/>
        <v>0</v>
      </c>
      <c r="R15" s="979"/>
    </row>
    <row r="16" spans="1:21" s="965" customFormat="1" ht="16.5" customHeight="1" x14ac:dyDescent="0.2">
      <c r="A16" s="965">
        <v>8</v>
      </c>
      <c r="B16" s="980" t="s">
        <v>40</v>
      </c>
      <c r="C16" s="981">
        <f t="shared" si="0"/>
        <v>3164</v>
      </c>
      <c r="D16" s="982">
        <f t="shared" si="1"/>
        <v>100</v>
      </c>
      <c r="E16" s="981">
        <v>603</v>
      </c>
      <c r="F16" s="982">
        <v>19.058154235145388</v>
      </c>
      <c r="G16" s="981">
        <v>1742</v>
      </c>
      <c r="H16" s="982">
        <v>55.056890012642221</v>
      </c>
      <c r="I16" s="981">
        <v>140</v>
      </c>
      <c r="J16" s="982">
        <v>4.4247787610619467</v>
      </c>
      <c r="K16" s="981">
        <v>679</v>
      </c>
      <c r="L16" s="982">
        <v>21.460176991150444</v>
      </c>
      <c r="M16" s="981">
        <v>0</v>
      </c>
      <c r="N16" s="982">
        <v>0</v>
      </c>
      <c r="O16" s="981">
        <v>0</v>
      </c>
      <c r="P16" s="982">
        <f t="shared" si="2"/>
        <v>0</v>
      </c>
      <c r="R16" s="979"/>
    </row>
    <row r="17" spans="1:18" s="965" customFormat="1" ht="16.5" customHeight="1" x14ac:dyDescent="0.2">
      <c r="A17" s="965">
        <v>9</v>
      </c>
      <c r="B17" s="980" t="s">
        <v>41</v>
      </c>
      <c r="C17" s="981">
        <f t="shared" si="0"/>
        <v>5948</v>
      </c>
      <c r="D17" s="982">
        <f t="shared" si="1"/>
        <v>100</v>
      </c>
      <c r="E17" s="981">
        <v>5361</v>
      </c>
      <c r="F17" s="982">
        <v>90.131136516476133</v>
      </c>
      <c r="G17" s="981">
        <v>6</v>
      </c>
      <c r="H17" s="982">
        <v>0.10087424344317418</v>
      </c>
      <c r="I17" s="981">
        <v>581</v>
      </c>
      <c r="J17" s="982">
        <v>9.7679892400806985</v>
      </c>
      <c r="K17" s="981">
        <v>0</v>
      </c>
      <c r="L17" s="982">
        <v>0</v>
      </c>
      <c r="M17" s="981">
        <v>0</v>
      </c>
      <c r="N17" s="982">
        <v>0</v>
      </c>
      <c r="O17" s="981">
        <v>0</v>
      </c>
      <c r="P17" s="982">
        <f t="shared" si="2"/>
        <v>0</v>
      </c>
      <c r="R17" s="979"/>
    </row>
    <row r="18" spans="1:18" s="965" customFormat="1" ht="16.5" customHeight="1" x14ac:dyDescent="0.2">
      <c r="A18" s="965">
        <v>10</v>
      </c>
      <c r="B18" s="980" t="s">
        <v>3</v>
      </c>
      <c r="C18" s="981">
        <f t="shared" si="0"/>
        <v>7342</v>
      </c>
      <c r="D18" s="982">
        <f t="shared" si="1"/>
        <v>100</v>
      </c>
      <c r="E18" s="981">
        <v>5352</v>
      </c>
      <c r="F18" s="982">
        <v>72.895668755107607</v>
      </c>
      <c r="G18" s="981">
        <v>1309</v>
      </c>
      <c r="H18" s="982">
        <v>17.82892944701716</v>
      </c>
      <c r="I18" s="981">
        <v>107</v>
      </c>
      <c r="J18" s="982">
        <v>1.4573685644238628</v>
      </c>
      <c r="K18" s="981">
        <v>574</v>
      </c>
      <c r="L18" s="982">
        <v>7.8180332334513754</v>
      </c>
      <c r="M18" s="981">
        <v>0</v>
      </c>
      <c r="N18" s="982">
        <v>0</v>
      </c>
      <c r="O18" s="981">
        <v>0</v>
      </c>
      <c r="P18" s="982">
        <f t="shared" si="2"/>
        <v>0</v>
      </c>
      <c r="R18" s="979"/>
    </row>
    <row r="19" spans="1:18" s="964" customFormat="1" ht="16.5" customHeight="1" x14ac:dyDescent="0.2">
      <c r="A19" s="964">
        <v>11</v>
      </c>
      <c r="B19" s="980" t="s">
        <v>2</v>
      </c>
      <c r="C19" s="981">
        <f t="shared" si="0"/>
        <v>7241</v>
      </c>
      <c r="D19" s="982">
        <f t="shared" si="1"/>
        <v>100</v>
      </c>
      <c r="E19" s="981">
        <v>6328</v>
      </c>
      <c r="F19" s="982">
        <v>87.391244303273027</v>
      </c>
      <c r="G19" s="981">
        <v>0</v>
      </c>
      <c r="H19" s="982">
        <v>0</v>
      </c>
      <c r="I19" s="981">
        <v>265</v>
      </c>
      <c r="J19" s="982">
        <v>3.6597155089076092</v>
      </c>
      <c r="K19" s="981">
        <v>648</v>
      </c>
      <c r="L19" s="982">
        <v>8.9490401878193619</v>
      </c>
      <c r="M19" s="981">
        <v>0</v>
      </c>
      <c r="N19" s="982">
        <v>0</v>
      </c>
      <c r="O19" s="981">
        <v>0</v>
      </c>
      <c r="P19" s="982">
        <f t="shared" si="2"/>
        <v>0</v>
      </c>
      <c r="R19" s="979"/>
    </row>
    <row r="20" spans="1:18" s="964" customFormat="1" ht="16.5" customHeight="1" x14ac:dyDescent="0.2">
      <c r="A20" s="964">
        <v>12</v>
      </c>
      <c r="B20" s="980" t="s">
        <v>35</v>
      </c>
      <c r="C20" s="981">
        <f t="shared" si="0"/>
        <v>5035</v>
      </c>
      <c r="D20" s="982">
        <f t="shared" si="1"/>
        <v>100</v>
      </c>
      <c r="E20" s="981">
        <v>1660</v>
      </c>
      <c r="F20" s="982">
        <v>32.969215491559083</v>
      </c>
      <c r="G20" s="981">
        <v>39</v>
      </c>
      <c r="H20" s="982">
        <v>0.77457795431976162</v>
      </c>
      <c r="I20" s="981">
        <v>1639</v>
      </c>
      <c r="J20" s="982">
        <v>32.552135054617679</v>
      </c>
      <c r="K20" s="981">
        <v>1697</v>
      </c>
      <c r="L20" s="982">
        <v>33.70407149950347</v>
      </c>
      <c r="M20" s="981">
        <v>0</v>
      </c>
      <c r="N20" s="982">
        <v>0</v>
      </c>
      <c r="O20" s="981">
        <v>0</v>
      </c>
      <c r="P20" s="982">
        <f t="shared" si="2"/>
        <v>0</v>
      </c>
      <c r="R20" s="979"/>
    </row>
    <row r="21" spans="1:18" s="964" customFormat="1" ht="16.5" customHeight="1" x14ac:dyDescent="0.2">
      <c r="A21" s="964">
        <v>13</v>
      </c>
      <c r="B21" s="980" t="s">
        <v>42</v>
      </c>
      <c r="C21" s="981">
        <f t="shared" si="0"/>
        <v>4650</v>
      </c>
      <c r="D21" s="982">
        <f t="shared" si="1"/>
        <v>100</v>
      </c>
      <c r="E21" s="981">
        <v>1051</v>
      </c>
      <c r="F21" s="982">
        <v>22.602150537634408</v>
      </c>
      <c r="G21" s="981">
        <v>3</v>
      </c>
      <c r="H21" s="982">
        <v>6.4516129032258063E-2</v>
      </c>
      <c r="I21" s="981">
        <v>404</v>
      </c>
      <c r="J21" s="982">
        <v>8.6881720430107521</v>
      </c>
      <c r="K21" s="981">
        <v>3192</v>
      </c>
      <c r="L21" s="982">
        <v>68.645161290322577</v>
      </c>
      <c r="M21" s="981">
        <v>0</v>
      </c>
      <c r="N21" s="982">
        <v>0</v>
      </c>
      <c r="O21" s="981">
        <v>0</v>
      </c>
      <c r="P21" s="982">
        <f t="shared" si="2"/>
        <v>0</v>
      </c>
      <c r="R21" s="979"/>
    </row>
    <row r="22" spans="1:18" s="964" customFormat="1" ht="16.5" customHeight="1" x14ac:dyDescent="0.2">
      <c r="A22" s="964">
        <v>14</v>
      </c>
      <c r="B22" s="980" t="s">
        <v>43</v>
      </c>
      <c r="C22" s="981">
        <f t="shared" si="0"/>
        <v>196</v>
      </c>
      <c r="D22" s="982">
        <f t="shared" si="1"/>
        <v>100</v>
      </c>
      <c r="E22" s="981">
        <v>0</v>
      </c>
      <c r="F22" s="982">
        <v>0</v>
      </c>
      <c r="G22" s="981">
        <v>0</v>
      </c>
      <c r="H22" s="982">
        <v>0</v>
      </c>
      <c r="I22" s="981">
        <v>75</v>
      </c>
      <c r="J22" s="982">
        <v>38.265306122448976</v>
      </c>
      <c r="K22" s="981">
        <v>121</v>
      </c>
      <c r="L22" s="982">
        <v>61.734693877551017</v>
      </c>
      <c r="M22" s="981">
        <v>0</v>
      </c>
      <c r="N22" s="982">
        <v>0</v>
      </c>
      <c r="O22" s="981">
        <v>0</v>
      </c>
      <c r="P22" s="982">
        <f t="shared" si="2"/>
        <v>0</v>
      </c>
      <c r="R22" s="979"/>
    </row>
    <row r="23" spans="1:18" s="964" customFormat="1" ht="16.5" customHeight="1" x14ac:dyDescent="0.2">
      <c r="A23" s="964">
        <v>15</v>
      </c>
      <c r="B23" s="980" t="s">
        <v>44</v>
      </c>
      <c r="C23" s="981">
        <f t="shared" si="0"/>
        <v>740</v>
      </c>
      <c r="D23" s="982">
        <f t="shared" si="1"/>
        <v>100</v>
      </c>
      <c r="E23" s="981">
        <v>469</v>
      </c>
      <c r="F23" s="982">
        <v>63.378378378378372</v>
      </c>
      <c r="G23" s="981">
        <v>17</v>
      </c>
      <c r="H23" s="982">
        <v>2.2972972972972974</v>
      </c>
      <c r="I23" s="981">
        <v>129</v>
      </c>
      <c r="J23" s="982">
        <v>17.432432432432432</v>
      </c>
      <c r="K23" s="981">
        <v>125</v>
      </c>
      <c r="L23" s="982">
        <v>16.891891891891891</v>
      </c>
      <c r="M23" s="981">
        <v>0</v>
      </c>
      <c r="N23" s="982">
        <v>0</v>
      </c>
      <c r="O23" s="981">
        <v>0</v>
      </c>
      <c r="P23" s="982">
        <f t="shared" si="2"/>
        <v>0</v>
      </c>
      <c r="R23" s="979"/>
    </row>
    <row r="24" spans="1:18" s="964" customFormat="1" ht="16.5" customHeight="1" x14ac:dyDescent="0.2">
      <c r="A24" s="964">
        <v>16</v>
      </c>
      <c r="B24" s="980" t="s">
        <v>45</v>
      </c>
      <c r="C24" s="981">
        <f t="shared" si="0"/>
        <v>33</v>
      </c>
      <c r="D24" s="982">
        <f t="shared" si="1"/>
        <v>100</v>
      </c>
      <c r="E24" s="981">
        <v>0</v>
      </c>
      <c r="F24" s="982">
        <v>0</v>
      </c>
      <c r="G24" s="981">
        <v>33</v>
      </c>
      <c r="H24" s="982">
        <v>100</v>
      </c>
      <c r="I24" s="981">
        <v>0</v>
      </c>
      <c r="J24" s="982">
        <v>0</v>
      </c>
      <c r="K24" s="981">
        <v>0</v>
      </c>
      <c r="L24" s="982">
        <v>0</v>
      </c>
      <c r="M24" s="981">
        <v>0</v>
      </c>
      <c r="N24" s="982">
        <v>0</v>
      </c>
      <c r="O24" s="981">
        <v>0</v>
      </c>
      <c r="P24" s="982">
        <f t="shared" si="2"/>
        <v>0</v>
      </c>
      <c r="R24" s="979"/>
    </row>
    <row r="25" spans="1:18" s="964" customFormat="1" ht="16.5" customHeight="1" x14ac:dyDescent="0.2">
      <c r="A25" s="964">
        <v>17</v>
      </c>
      <c r="B25" s="980" t="s">
        <v>46</v>
      </c>
      <c r="C25" s="981">
        <f t="shared" si="0"/>
        <v>10</v>
      </c>
      <c r="D25" s="982">
        <f t="shared" si="1"/>
        <v>100</v>
      </c>
      <c r="E25" s="981">
        <v>0</v>
      </c>
      <c r="F25" s="982">
        <v>0</v>
      </c>
      <c r="G25" s="981">
        <v>10</v>
      </c>
      <c r="H25" s="982">
        <v>100</v>
      </c>
      <c r="I25" s="981">
        <v>0</v>
      </c>
      <c r="J25" s="982">
        <v>0</v>
      </c>
      <c r="K25" s="981">
        <v>0</v>
      </c>
      <c r="L25" s="982">
        <v>0</v>
      </c>
      <c r="M25" s="981">
        <v>0</v>
      </c>
      <c r="N25" s="982">
        <v>0</v>
      </c>
      <c r="O25" s="981">
        <v>0</v>
      </c>
      <c r="P25" s="982">
        <f t="shared" si="2"/>
        <v>0</v>
      </c>
      <c r="R25" s="979"/>
    </row>
    <row r="26" spans="1:18" s="964" customFormat="1" ht="16.5" customHeight="1" x14ac:dyDescent="0.2">
      <c r="B26" s="983" t="s">
        <v>1</v>
      </c>
      <c r="C26" s="984">
        <f t="shared" si="0"/>
        <v>1</v>
      </c>
      <c r="D26" s="985">
        <f t="shared" si="1"/>
        <v>100</v>
      </c>
      <c r="E26" s="984">
        <v>1</v>
      </c>
      <c r="F26" s="985">
        <v>100</v>
      </c>
      <c r="G26" s="984">
        <v>0</v>
      </c>
      <c r="H26" s="985">
        <v>0</v>
      </c>
      <c r="I26" s="984">
        <v>0</v>
      </c>
      <c r="J26" s="985">
        <v>0</v>
      </c>
      <c r="K26" s="984">
        <v>0</v>
      </c>
      <c r="L26" s="985">
        <v>0</v>
      </c>
      <c r="M26" s="984">
        <v>0</v>
      </c>
      <c r="N26" s="985">
        <v>0</v>
      </c>
      <c r="O26" s="984">
        <v>0</v>
      </c>
      <c r="P26" s="985">
        <f t="shared" si="2"/>
        <v>0</v>
      </c>
      <c r="R26" s="979"/>
    </row>
    <row r="27" spans="1:18" s="1293" customFormat="1" x14ac:dyDescent="0.2">
      <c r="B27" s="1294" t="s">
        <v>0</v>
      </c>
      <c r="C27" s="1297">
        <f>SUM(C9:C26)</f>
        <v>63857</v>
      </c>
      <c r="D27" s="1298">
        <f>C27/$C27*100</f>
        <v>100</v>
      </c>
      <c r="E27" s="1297">
        <f>SUM(E9:E26)</f>
        <v>33737</v>
      </c>
      <c r="F27" s="1298">
        <f>E27/$C27*100</f>
        <v>52.832109244092273</v>
      </c>
      <c r="G27" s="1297">
        <f>SUM(G9:G26)</f>
        <v>3238</v>
      </c>
      <c r="H27" s="1298">
        <f>G27/$C27*100</f>
        <v>5.0707048561629895</v>
      </c>
      <c r="I27" s="1297">
        <f>SUM(I9:I26)</f>
        <v>15965</v>
      </c>
      <c r="J27" s="1298">
        <f>I27/$C27*100</f>
        <v>25.001174499271812</v>
      </c>
      <c r="K27" s="1297">
        <f>SUM(K9:K26)</f>
        <v>10758</v>
      </c>
      <c r="L27" s="1298">
        <f>K27/$C27*100</f>
        <v>16.847017554849117</v>
      </c>
      <c r="M27" s="1297">
        <f>SUM(M9:M26)</f>
        <v>159</v>
      </c>
      <c r="N27" s="1298">
        <f>M27/$C27*100</f>
        <v>0.24899384562381571</v>
      </c>
      <c r="O27" s="1297">
        <f>SUM(O9:O26)</f>
        <v>0</v>
      </c>
      <c r="P27" s="1298">
        <f>O27/$C27*100</f>
        <v>0</v>
      </c>
    </row>
    <row r="28" spans="1:18" s="963" customFormat="1" hidden="1" x14ac:dyDescent="0.2">
      <c r="A28" s="966">
        <v>18</v>
      </c>
      <c r="B28" s="966" t="s">
        <v>39</v>
      </c>
      <c r="C28" s="986"/>
      <c r="D28" s="987"/>
      <c r="E28" s="986"/>
      <c r="F28" s="987"/>
      <c r="G28" s="986"/>
      <c r="H28" s="987"/>
      <c r="I28" s="986"/>
      <c r="J28" s="987"/>
      <c r="K28" s="986"/>
      <c r="L28" s="987"/>
      <c r="M28" s="986"/>
      <c r="N28" s="987"/>
      <c r="O28" s="986"/>
      <c r="P28" s="987"/>
    </row>
    <row r="29" spans="1:18" s="989" customFormat="1" hidden="1" x14ac:dyDescent="0.2">
      <c r="A29" s="966">
        <v>19</v>
      </c>
      <c r="B29" s="966" t="s">
        <v>47</v>
      </c>
      <c r="C29" s="988"/>
      <c r="D29" s="988"/>
      <c r="E29" s="988"/>
      <c r="F29" s="988"/>
      <c r="G29" s="988"/>
      <c r="H29" s="988"/>
      <c r="I29" s="988"/>
      <c r="K29" s="988"/>
      <c r="L29" s="988"/>
      <c r="M29" s="988"/>
      <c r="N29" s="988"/>
      <c r="O29" s="988"/>
      <c r="P29" s="988"/>
    </row>
    <row r="30" spans="1:18" hidden="1" x14ac:dyDescent="0.2"/>
    <row r="31" spans="1:18" hidden="1" x14ac:dyDescent="0.2">
      <c r="B31" s="962"/>
      <c r="M31" s="962"/>
      <c r="N31" s="962"/>
    </row>
    <row r="32" spans="1:18" hidden="1" x14ac:dyDescent="0.2">
      <c r="B32" s="962"/>
      <c r="D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x14ac:dyDescent="0.2">
      <c r="B41" s="962"/>
      <c r="D41" s="962"/>
      <c r="M41" s="962"/>
      <c r="N41" s="962"/>
    </row>
    <row r="42" spans="2:14" s="1226" customFormat="1" x14ac:dyDescent="0.2">
      <c r="B42" s="966"/>
      <c r="D42" s="966"/>
      <c r="M42" s="966"/>
      <c r="N42" s="966"/>
    </row>
    <row r="43" spans="2:14" s="1226" customFormat="1" x14ac:dyDescent="0.2">
      <c r="B43" s="966"/>
      <c r="D43" s="966"/>
      <c r="M43" s="966"/>
      <c r="N43" s="966"/>
    </row>
    <row r="44" spans="2:14" s="1226" customFormat="1" x14ac:dyDescent="0.2">
      <c r="D44" s="966"/>
      <c r="M44" s="966"/>
      <c r="N44" s="966"/>
    </row>
    <row r="45" spans="2:14" s="1226" customFormat="1" x14ac:dyDescent="0.2">
      <c r="B45" s="1226" t="s">
        <v>39</v>
      </c>
      <c r="D45" s="966"/>
      <c r="G45" s="1226">
        <f>IFERROR(GETPIVOTDATA("ID PRESTACION
COUNT",#REF!,"CCAA",$B45,"Grado Resuelto",$B$1,"Subtipo",G$1),0)</f>
        <v>0</v>
      </c>
      <c r="M45" s="966"/>
      <c r="N45" s="966"/>
    </row>
    <row r="46" spans="2:14" s="1226" customFormat="1" x14ac:dyDescent="0.2">
      <c r="B46" s="1226" t="s">
        <v>47</v>
      </c>
      <c r="D46" s="966"/>
      <c r="G46" s="1226">
        <f>IFERROR(GETPIVOTDATA("ID PRESTACION
COUNT",#REF!,"CCAA",$B46,"Grado Resuelto",$B$1,"Subtipo",G$1),0)</f>
        <v>0</v>
      </c>
      <c r="M46" s="966"/>
      <c r="N46" s="966"/>
    </row>
    <row r="47" spans="2:14" s="1226" customFormat="1" x14ac:dyDescent="0.2">
      <c r="D47" s="966"/>
      <c r="M47" s="966"/>
      <c r="N47" s="966"/>
    </row>
    <row r="48" spans="2:14" s="1226" customFormat="1" x14ac:dyDescent="0.2">
      <c r="D48" s="966"/>
    </row>
    <row r="49" spans="4:4" x14ac:dyDescent="0.2">
      <c r="D49" s="962"/>
    </row>
    <row r="50" spans="4:4" x14ac:dyDescent="0.2">
      <c r="D50" s="962"/>
    </row>
    <row r="51" spans="4:4" x14ac:dyDescent="0.2">
      <c r="D51" s="962"/>
    </row>
    <row r="52" spans="4:4" x14ac:dyDescent="0.2">
      <c r="D52" s="962"/>
    </row>
    <row r="53" spans="4:4" x14ac:dyDescent="0.2">
      <c r="D53" s="962"/>
    </row>
    <row r="54" spans="4:4" x14ac:dyDescent="0.2">
      <c r="D54" s="962"/>
    </row>
    <row r="55" spans="4:4" x14ac:dyDescent="0.2">
      <c r="D55" s="962"/>
    </row>
    <row r="56" spans="4:4" x14ac:dyDescent="0.2">
      <c r="D56" s="962"/>
    </row>
    <row r="57" spans="4:4" x14ac:dyDescent="0.2">
      <c r="D57" s="962"/>
    </row>
    <row r="58" spans="4:4" x14ac:dyDescent="0.2">
      <c r="D58" s="962"/>
    </row>
    <row r="59" spans="4:4" x14ac:dyDescent="0.2">
      <c r="D59"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5" x14ac:dyDescent="0.25"/>
  <cols>
    <col min="1" max="1" width="1.140625" style="1016" customWidth="1"/>
    <col min="2" max="2" width="25.28515625" style="1016" customWidth="1"/>
    <col min="3" max="3" width="11.28515625" style="1016" customWidth="1"/>
    <col min="4" max="16384" width="11.42578125" style="1016"/>
  </cols>
  <sheetData>
    <row r="1" spans="1:39" s="995" customFormat="1" x14ac:dyDescent="0.2">
      <c r="D1" s="998"/>
      <c r="E1" s="998"/>
      <c r="N1" s="998"/>
    </row>
    <row r="2" spans="1:39" s="999" customFormat="1" ht="47.25" customHeight="1" x14ac:dyDescent="0.25">
      <c r="B2" s="1635"/>
      <c r="C2" s="1635"/>
      <c r="D2" s="1635"/>
      <c r="E2" s="1635"/>
      <c r="F2" s="1635"/>
      <c r="G2" s="1635"/>
      <c r="H2" s="1635"/>
      <c r="I2" s="1000"/>
      <c r="L2" s="1001"/>
      <c r="N2" s="1002"/>
      <c r="O2" s="1002"/>
      <c r="P2" s="1002"/>
      <c r="Q2" s="1002"/>
      <c r="R2" s="1002"/>
      <c r="S2" s="1002"/>
      <c r="T2" s="1002"/>
      <c r="U2" s="1002"/>
      <c r="V2" s="1002"/>
      <c r="W2" s="1002"/>
      <c r="X2" s="1002"/>
      <c r="Y2" s="1002"/>
      <c r="Z2" s="1002"/>
      <c r="AA2" s="1002"/>
      <c r="AB2" s="1002"/>
      <c r="AC2" s="1002"/>
      <c r="AD2" s="1002"/>
      <c r="AE2" s="1002"/>
      <c r="AF2" s="1002"/>
      <c r="AG2" s="1002"/>
    </row>
    <row r="3" spans="1:39" s="1003" customFormat="1" ht="1.5" customHeight="1" x14ac:dyDescent="0.2">
      <c r="B3" s="1004"/>
      <c r="C3" s="1004"/>
      <c r="D3" s="1004"/>
      <c r="E3" s="1004"/>
      <c r="F3" s="1004"/>
      <c r="G3" s="1004"/>
      <c r="H3" s="1004"/>
      <c r="I3" s="1004"/>
      <c r="J3" s="1004"/>
      <c r="K3" s="1004"/>
      <c r="L3" s="1004"/>
      <c r="M3" s="1004"/>
      <c r="N3" s="1005"/>
      <c r="O3" s="1002"/>
      <c r="P3" s="1002"/>
      <c r="Q3" s="1002"/>
      <c r="R3" s="1002"/>
      <c r="S3" s="1002"/>
      <c r="T3" s="1002"/>
      <c r="U3" s="1002"/>
      <c r="V3" s="1002"/>
      <c r="W3" s="1002"/>
      <c r="X3" s="1002"/>
      <c r="Y3" s="1002"/>
      <c r="Z3" s="1002"/>
      <c r="AA3" s="1002"/>
      <c r="AB3" s="1002"/>
      <c r="AC3" s="1002"/>
      <c r="AD3" s="1002"/>
      <c r="AE3" s="1002"/>
      <c r="AF3" s="1002"/>
      <c r="AG3" s="1002"/>
    </row>
    <row r="4" spans="1:39" s="1003" customFormat="1" ht="24.75" customHeight="1" x14ac:dyDescent="0.2">
      <c r="A4" s="1006"/>
      <c r="B4" s="1636" t="s">
        <v>444</v>
      </c>
      <c r="C4" s="1636"/>
      <c r="D4" s="1636"/>
      <c r="E4" s="1636"/>
      <c r="F4" s="1636"/>
      <c r="G4" s="1636"/>
      <c r="H4" s="1636"/>
      <c r="I4" s="1636"/>
      <c r="J4" s="1636"/>
      <c r="K4" s="1636"/>
      <c r="L4" s="1636"/>
      <c r="M4" s="1007"/>
      <c r="N4" s="1005"/>
      <c r="O4" s="1002"/>
      <c r="P4" s="1002"/>
      <c r="Q4" s="1002"/>
      <c r="R4" s="1002"/>
      <c r="S4" s="1002"/>
      <c r="T4" s="1002"/>
      <c r="U4" s="1002"/>
      <c r="V4" s="1002"/>
      <c r="W4" s="1002"/>
      <c r="X4" s="1002"/>
      <c r="Y4" s="1002"/>
      <c r="Z4" s="1002"/>
      <c r="AA4" s="1002"/>
      <c r="AB4" s="1002"/>
      <c r="AC4" s="1002"/>
      <c r="AD4" s="1002"/>
      <c r="AE4" s="1002"/>
      <c r="AF4" s="1002"/>
      <c r="AG4" s="1002"/>
    </row>
    <row r="5" spans="1:39" s="1003" customFormat="1" ht="14.25" customHeight="1" x14ac:dyDescent="0.2">
      <c r="A5" s="1006"/>
      <c r="B5" s="1637" t="s">
        <v>491</v>
      </c>
      <c r="C5" s="1637"/>
      <c r="D5" s="1637"/>
      <c r="E5" s="1637"/>
      <c r="F5" s="1637"/>
      <c r="G5" s="1637"/>
      <c r="H5" s="1637"/>
      <c r="I5" s="1637"/>
      <c r="J5" s="1637"/>
      <c r="K5" s="1637"/>
      <c r="L5" s="1637"/>
      <c r="M5" s="1008"/>
      <c r="N5" s="1008"/>
      <c r="O5" s="971"/>
      <c r="P5" s="971"/>
      <c r="Q5" s="971"/>
      <c r="R5" s="971"/>
      <c r="S5" s="971"/>
      <c r="T5" s="971"/>
      <c r="U5" s="971"/>
      <c r="V5" s="971"/>
      <c r="W5" s="971"/>
      <c r="X5" s="971"/>
      <c r="Y5" s="971"/>
      <c r="Z5" s="971"/>
      <c r="AA5" s="971"/>
      <c r="AB5" s="971"/>
      <c r="AC5" s="1002"/>
      <c r="AD5" s="1002"/>
      <c r="AE5" s="1002"/>
      <c r="AF5" s="1002"/>
      <c r="AG5" s="1002"/>
    </row>
    <row r="6" spans="1:39" s="126" customFormat="1" x14ac:dyDescent="0.25">
      <c r="B6" s="996"/>
      <c r="C6" s="996"/>
      <c r="D6" s="996"/>
      <c r="E6" s="996"/>
      <c r="F6" s="996"/>
      <c r="G6" s="127"/>
      <c r="H6" s="127"/>
      <c r="I6" s="127"/>
      <c r="J6" s="127"/>
      <c r="K6" s="127"/>
      <c r="L6" s="127"/>
      <c r="M6" s="127"/>
      <c r="N6" s="128"/>
      <c r="O6" s="128"/>
      <c r="P6" s="128"/>
      <c r="Q6" s="128"/>
      <c r="R6" s="128"/>
      <c r="S6" s="128"/>
      <c r="T6" s="128"/>
      <c r="U6" s="128"/>
      <c r="V6" s="128"/>
      <c r="W6" s="128"/>
      <c r="X6" s="128"/>
      <c r="Y6" s="128"/>
      <c r="Z6" s="128"/>
      <c r="AA6" s="128"/>
      <c r="AB6" s="128"/>
      <c r="AC6" s="997"/>
      <c r="AD6" s="997"/>
      <c r="AE6" s="997"/>
      <c r="AF6" s="997"/>
      <c r="AG6" s="997"/>
    </row>
    <row r="7" spans="1:39" s="201" customFormat="1" x14ac:dyDescent="0.25">
      <c r="B7" s="127"/>
      <c r="C7" s="1634"/>
      <c r="D7" s="1634"/>
      <c r="E7" s="1634"/>
      <c r="F7" s="1634"/>
      <c r="G7" s="1634"/>
      <c r="H7" s="1634"/>
      <c r="I7" s="127"/>
      <c r="J7" s="1634"/>
      <c r="K7" s="1634"/>
      <c r="L7" s="1634"/>
      <c r="M7" s="1634"/>
      <c r="N7" s="127"/>
      <c r="O7" s="127"/>
      <c r="P7" s="127"/>
      <c r="Q7" s="1634"/>
      <c r="R7" s="1634"/>
      <c r="S7" s="1634"/>
      <c r="T7" s="1634"/>
      <c r="U7" s="1634"/>
      <c r="V7" s="1634"/>
      <c r="W7" s="127"/>
      <c r="X7" s="127"/>
      <c r="AF7" s="1631"/>
      <c r="AG7" s="1631"/>
      <c r="AH7" s="1631"/>
      <c r="AI7" s="1631"/>
      <c r="AJ7" s="1631"/>
      <c r="AK7" s="1631"/>
      <c r="AL7" s="1631"/>
      <c r="AM7" s="1631"/>
    </row>
    <row r="8" spans="1:39" s="201" customFormat="1" x14ac:dyDescent="0.2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25">
      <c r="A9" s="1632"/>
      <c r="B9" s="207" t="s">
        <v>139</v>
      </c>
      <c r="C9" s="1009">
        <v>223384</v>
      </c>
      <c r="D9" s="1010">
        <v>0.35025573322211317</v>
      </c>
      <c r="E9" s="1011"/>
      <c r="F9" s="1011"/>
      <c r="G9" s="1011"/>
      <c r="H9" s="1011" t="s">
        <v>140</v>
      </c>
      <c r="I9" s="207">
        <v>178281</v>
      </c>
      <c r="J9" s="1010">
        <v>0.27959813874125083</v>
      </c>
      <c r="K9" s="1011"/>
      <c r="L9" s="1011"/>
      <c r="M9" s="1011"/>
      <c r="N9" s="127"/>
      <c r="O9" s="1633"/>
      <c r="P9" s="1012"/>
      <c r="Q9" s="1011"/>
      <c r="R9" s="1011"/>
      <c r="S9" s="1011"/>
      <c r="T9" s="1011"/>
      <c r="U9" s="1011"/>
      <c r="V9" s="1011"/>
      <c r="W9" s="127"/>
      <c r="X9" s="127"/>
      <c r="AD9" s="1632"/>
      <c r="AE9" s="1013"/>
      <c r="AF9" s="1014"/>
      <c r="AG9" s="1014"/>
      <c r="AH9" s="1014"/>
      <c r="AI9" s="1014"/>
      <c r="AJ9" s="1014"/>
      <c r="AK9" s="1014"/>
      <c r="AL9" s="1014"/>
      <c r="AM9" s="1014"/>
    </row>
    <row r="10" spans="1:39" s="201" customFormat="1" x14ac:dyDescent="0.25">
      <c r="A10" s="1632"/>
      <c r="B10" s="207" t="s">
        <v>143</v>
      </c>
      <c r="C10" s="1009">
        <v>152015</v>
      </c>
      <c r="D10" s="1010">
        <v>0.23835245713999004</v>
      </c>
      <c r="E10" s="1011"/>
      <c r="F10" s="1011"/>
      <c r="G10" s="1011"/>
      <c r="H10" s="1011" t="s">
        <v>142</v>
      </c>
      <c r="I10" s="207">
        <v>301463</v>
      </c>
      <c r="J10" s="1010">
        <v>0.47278450142950568</v>
      </c>
      <c r="K10" s="1011"/>
      <c r="L10" s="1011"/>
      <c r="M10" s="1011"/>
      <c r="N10" s="127"/>
      <c r="O10" s="1633"/>
      <c r="P10" s="1012"/>
      <c r="Q10" s="1011"/>
      <c r="R10" s="1011"/>
      <c r="S10" s="1011"/>
      <c r="T10" s="1011"/>
      <c r="U10" s="1011"/>
      <c r="V10" s="1011"/>
      <c r="W10" s="127"/>
      <c r="X10" s="127"/>
      <c r="AD10" s="1632"/>
      <c r="AE10" s="1013"/>
      <c r="AF10" s="1014"/>
      <c r="AG10" s="1014"/>
      <c r="AH10" s="1014"/>
      <c r="AI10" s="1014"/>
      <c r="AJ10" s="1014"/>
      <c r="AK10" s="1014"/>
      <c r="AL10" s="1014"/>
      <c r="AM10" s="1014"/>
    </row>
    <row r="11" spans="1:39" s="201" customFormat="1" x14ac:dyDescent="0.25">
      <c r="A11" s="1632"/>
      <c r="B11" s="207" t="s">
        <v>141</v>
      </c>
      <c r="C11" s="1009">
        <v>128121</v>
      </c>
      <c r="D11" s="1010">
        <v>0.20088777529344251</v>
      </c>
      <c r="E11" s="1011"/>
      <c r="F11" s="1011"/>
      <c r="G11" s="1011"/>
      <c r="H11" s="1011" t="s">
        <v>144</v>
      </c>
      <c r="I11" s="207">
        <v>112105</v>
      </c>
      <c r="J11" s="1010">
        <v>0.17581430070275536</v>
      </c>
      <c r="K11" s="1011"/>
      <c r="L11" s="1011"/>
      <c r="M11" s="1011"/>
      <c r="N11" s="127"/>
      <c r="O11" s="1633"/>
      <c r="P11" s="1012"/>
      <c r="Q11" s="1011"/>
      <c r="R11" s="1011"/>
      <c r="S11" s="1011"/>
      <c r="T11" s="1011"/>
      <c r="U11" s="1011"/>
      <c r="V11" s="1011"/>
      <c r="W11" s="127"/>
      <c r="X11" s="127"/>
      <c r="AD11" s="1632"/>
      <c r="AE11" s="1013"/>
      <c r="AF11" s="1014"/>
      <c r="AG11" s="1014"/>
      <c r="AH11" s="1014"/>
      <c r="AI11" s="1014"/>
      <c r="AJ11" s="1014"/>
      <c r="AK11" s="1014"/>
      <c r="AL11" s="1014"/>
      <c r="AM11" s="1014"/>
    </row>
    <row r="12" spans="1:39" s="201" customFormat="1" x14ac:dyDescent="0.25">
      <c r="A12" s="1632"/>
      <c r="B12" s="207" t="s">
        <v>147</v>
      </c>
      <c r="C12" s="1009">
        <v>27902</v>
      </c>
      <c r="D12" s="1010">
        <v>4.3749039628457727E-2</v>
      </c>
      <c r="E12" s="1011"/>
      <c r="F12" s="1011"/>
      <c r="G12" s="1011"/>
      <c r="H12" s="1011" t="s">
        <v>146</v>
      </c>
      <c r="I12" s="207">
        <v>40204</v>
      </c>
      <c r="J12" s="1010">
        <v>6.3051943672927838E-2</v>
      </c>
      <c r="K12" s="1011"/>
      <c r="L12" s="1011"/>
      <c r="M12" s="1011"/>
      <c r="N12" s="127"/>
      <c r="O12" s="1633"/>
      <c r="P12" s="1012"/>
      <c r="Q12" s="1011"/>
      <c r="R12" s="1011"/>
      <c r="S12" s="1011"/>
      <c r="T12" s="1011"/>
      <c r="U12" s="1011"/>
      <c r="V12" s="1011"/>
      <c r="W12" s="127"/>
      <c r="X12" s="127"/>
      <c r="AD12" s="1632"/>
      <c r="AE12" s="1013"/>
      <c r="AF12" s="1014"/>
      <c r="AG12" s="1014"/>
      <c r="AH12" s="1014"/>
      <c r="AI12" s="1014"/>
      <c r="AJ12" s="1014"/>
      <c r="AK12" s="1014"/>
      <c r="AL12" s="1014"/>
      <c r="AM12" s="1014"/>
    </row>
    <row r="13" spans="1:39" s="201" customFormat="1" x14ac:dyDescent="0.25">
      <c r="A13" s="1632"/>
      <c r="B13" s="207" t="s">
        <v>145</v>
      </c>
      <c r="C13" s="1009">
        <v>21083</v>
      </c>
      <c r="D13" s="1010">
        <v>3.3057164450103017E-2</v>
      </c>
      <c r="E13" s="1011"/>
      <c r="F13" s="1011"/>
      <c r="G13" s="1011"/>
      <c r="H13" s="1011" t="s">
        <v>148</v>
      </c>
      <c r="I13" s="207">
        <v>5580</v>
      </c>
      <c r="J13" s="1010">
        <v>8.7511154535602764E-3</v>
      </c>
      <c r="K13" s="1011"/>
      <c r="L13" s="1011"/>
      <c r="M13" s="1011"/>
      <c r="N13" s="127"/>
      <c r="O13" s="1633"/>
      <c r="P13" s="1012"/>
      <c r="Q13" s="1011"/>
      <c r="R13" s="1011"/>
      <c r="S13" s="1011"/>
      <c r="T13" s="1011"/>
      <c r="U13" s="1011"/>
      <c r="V13" s="1011"/>
      <c r="W13" s="127"/>
      <c r="X13" s="127"/>
      <c r="AD13" s="1632"/>
      <c r="AE13" s="1013"/>
      <c r="AF13" s="1014"/>
      <c r="AG13" s="1014"/>
      <c r="AH13" s="1014"/>
      <c r="AI13" s="1014"/>
      <c r="AJ13" s="1014"/>
      <c r="AK13" s="1014"/>
      <c r="AL13" s="1014"/>
      <c r="AM13" s="1014"/>
    </row>
    <row r="14" spans="1:39" s="201" customFormat="1" x14ac:dyDescent="0.25">
      <c r="A14" s="1632"/>
      <c r="B14" s="207" t="s">
        <v>151</v>
      </c>
      <c r="C14" s="1009">
        <v>10760</v>
      </c>
      <c r="D14" s="1010">
        <v>1.687118007319207E-2</v>
      </c>
      <c r="E14" s="1011"/>
      <c r="F14" s="1011"/>
      <c r="G14" s="1011"/>
      <c r="H14" s="1011" t="s">
        <v>150</v>
      </c>
      <c r="I14" s="207">
        <v>883</v>
      </c>
      <c r="J14" s="1011"/>
      <c r="K14" s="1011"/>
      <c r="L14" s="1011"/>
      <c r="M14" s="1011"/>
      <c r="N14" s="127"/>
      <c r="O14" s="1633"/>
      <c r="P14" s="1012"/>
      <c r="Q14" s="1011"/>
      <c r="R14" s="1011"/>
      <c r="S14" s="1011"/>
      <c r="T14" s="1011"/>
      <c r="U14" s="1011"/>
      <c r="V14" s="1011"/>
      <c r="W14" s="127"/>
      <c r="X14" s="127"/>
      <c r="AD14" s="1632"/>
      <c r="AE14" s="1013"/>
      <c r="AF14" s="1014"/>
      <c r="AG14" s="1014"/>
      <c r="AH14" s="1014"/>
      <c r="AI14" s="1014"/>
      <c r="AJ14" s="1014"/>
      <c r="AK14" s="1014"/>
      <c r="AL14" s="1014"/>
      <c r="AM14" s="1014"/>
    </row>
    <row r="15" spans="1:39" s="201" customFormat="1" x14ac:dyDescent="0.25">
      <c r="A15" s="1632"/>
      <c r="B15" s="207" t="s">
        <v>149</v>
      </c>
      <c r="C15" s="1009">
        <v>11091</v>
      </c>
      <c r="D15" s="1010">
        <v>1.7390172694402718E-2</v>
      </c>
      <c r="E15" s="1011"/>
      <c r="F15" s="1011"/>
      <c r="G15" s="1011"/>
      <c r="H15" s="1011"/>
      <c r="I15" s="127"/>
      <c r="J15" s="1011"/>
      <c r="K15" s="1011"/>
      <c r="L15" s="1011"/>
      <c r="M15" s="1011"/>
      <c r="N15" s="127"/>
      <c r="O15" s="1633"/>
      <c r="P15" s="1012"/>
      <c r="Q15" s="1011"/>
      <c r="R15" s="1011"/>
      <c r="S15" s="1011"/>
      <c r="T15" s="1011"/>
      <c r="U15" s="1011"/>
      <c r="V15" s="1011"/>
      <c r="W15" s="127"/>
      <c r="X15" s="127"/>
      <c r="AD15" s="1632"/>
      <c r="AE15" s="1013"/>
      <c r="AF15" s="1014"/>
      <c r="AG15" s="1014"/>
      <c r="AH15" s="1014"/>
      <c r="AI15" s="1014"/>
      <c r="AJ15" s="1014"/>
      <c r="AK15" s="1014"/>
      <c r="AL15" s="1014"/>
      <c r="AM15" s="1014"/>
    </row>
    <row r="16" spans="1:39" s="201" customFormat="1" x14ac:dyDescent="0.25">
      <c r="A16" s="1632"/>
      <c r="B16" s="207" t="s">
        <v>191</v>
      </c>
      <c r="C16" s="1009">
        <v>8560</v>
      </c>
      <c r="D16" s="1010">
        <v>1.3421682288710421E-2</v>
      </c>
      <c r="E16" s="1011"/>
      <c r="F16" s="1011"/>
      <c r="G16" s="1011"/>
      <c r="H16" s="1011"/>
      <c r="I16" s="127"/>
      <c r="J16" s="1011"/>
      <c r="K16" s="1011"/>
      <c r="L16" s="1011"/>
      <c r="M16" s="1011"/>
      <c r="N16" s="127"/>
      <c r="O16" s="1633"/>
      <c r="P16" s="1012"/>
      <c r="Q16" s="1011"/>
      <c r="R16" s="1011"/>
      <c r="S16" s="1011"/>
      <c r="T16" s="1011"/>
      <c r="U16" s="1011"/>
      <c r="V16" s="1011"/>
      <c r="W16" s="127"/>
      <c r="X16" s="127"/>
      <c r="AD16" s="1632"/>
      <c r="AE16" s="1013"/>
      <c r="AF16" s="1014"/>
      <c r="AG16" s="1014"/>
      <c r="AH16" s="1014"/>
      <c r="AI16" s="1014"/>
      <c r="AJ16" s="1014"/>
      <c r="AK16" s="1014"/>
      <c r="AL16" s="1014"/>
      <c r="AM16" s="1014"/>
    </row>
    <row r="17" spans="1:28" s="201" customFormat="1" x14ac:dyDescent="0.25">
      <c r="A17" s="1015"/>
      <c r="B17" s="207" t="s">
        <v>150</v>
      </c>
      <c r="C17" s="205">
        <v>54858</v>
      </c>
      <c r="D17" s="1010">
        <v>8.6014795209588352E-2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2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25">
      <c r="B19" s="127" t="s">
        <v>23</v>
      </c>
      <c r="C19" s="127">
        <v>174012</v>
      </c>
      <c r="D19" s="206">
        <v>0.27252566889474972</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25">
      <c r="B20" s="127" t="s">
        <v>24</v>
      </c>
      <c r="C20" s="127">
        <v>464504</v>
      </c>
      <c r="D20" s="206">
        <v>0.72747433110525028</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2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2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7" customFormat="1" x14ac:dyDescent="0.25">
      <c r="B23" s="128"/>
      <c r="C23" s="128"/>
      <c r="D23" s="128"/>
      <c r="E23" s="127"/>
      <c r="F23" s="127"/>
      <c r="G23" s="127"/>
      <c r="H23" s="127"/>
      <c r="I23" s="127"/>
      <c r="J23" s="127"/>
      <c r="K23" s="127"/>
      <c r="L23" s="127"/>
      <c r="M23" s="127"/>
      <c r="N23" s="996"/>
      <c r="O23" s="996"/>
      <c r="P23" s="996"/>
      <c r="Q23" s="996"/>
      <c r="R23" s="996"/>
      <c r="S23" s="996"/>
      <c r="T23" s="996"/>
      <c r="U23" s="996"/>
      <c r="V23" s="996"/>
      <c r="W23" s="996"/>
      <c r="X23" s="996"/>
      <c r="Y23" s="996"/>
      <c r="Z23" s="996"/>
      <c r="AA23" s="996"/>
      <c r="AB23" s="996"/>
    </row>
    <row r="24" spans="1:28" s="997" customFormat="1" x14ac:dyDescent="0.25">
      <c r="B24" s="127"/>
      <c r="C24" s="127"/>
      <c r="D24" s="127"/>
      <c r="E24" s="127"/>
      <c r="F24" s="127"/>
      <c r="G24" s="127"/>
      <c r="H24" s="127"/>
      <c r="I24" s="127"/>
      <c r="J24" s="127"/>
      <c r="K24" s="127"/>
      <c r="L24" s="127"/>
      <c r="M24" s="127"/>
      <c r="N24" s="996"/>
      <c r="O24" s="996"/>
      <c r="P24" s="996"/>
      <c r="Q24" s="996"/>
      <c r="R24" s="996"/>
      <c r="S24" s="996"/>
      <c r="T24" s="996"/>
      <c r="U24" s="996"/>
      <c r="V24" s="996"/>
      <c r="W24" s="996"/>
      <c r="X24" s="996"/>
      <c r="Y24" s="996"/>
      <c r="Z24" s="996"/>
      <c r="AA24" s="996"/>
      <c r="AB24" s="996"/>
    </row>
    <row r="25" spans="1:28" s="997" customFormat="1" x14ac:dyDescent="0.25">
      <c r="B25" s="127"/>
      <c r="C25" s="127"/>
      <c r="D25" s="127"/>
      <c r="E25" s="127"/>
      <c r="F25" s="127"/>
      <c r="G25" s="127"/>
      <c r="H25" s="127"/>
      <c r="I25" s="127"/>
      <c r="J25" s="127"/>
      <c r="K25" s="127"/>
      <c r="L25" s="127"/>
      <c r="M25" s="127"/>
      <c r="N25" s="996"/>
      <c r="O25" s="996"/>
      <c r="P25" s="996"/>
      <c r="Q25" s="996"/>
      <c r="R25" s="996"/>
      <c r="S25" s="996"/>
      <c r="T25" s="996"/>
      <c r="U25" s="996"/>
      <c r="V25" s="996"/>
      <c r="W25" s="996"/>
      <c r="X25" s="996"/>
      <c r="Y25" s="996"/>
      <c r="Z25" s="996"/>
      <c r="AA25" s="996"/>
      <c r="AB25" s="996"/>
    </row>
    <row r="26" spans="1:28" s="997" customFormat="1" x14ac:dyDescent="0.25">
      <c r="B26" s="127"/>
      <c r="C26" s="127"/>
      <c r="D26" s="127"/>
      <c r="E26" s="127"/>
      <c r="F26" s="127"/>
      <c r="G26" s="127"/>
      <c r="H26" s="127"/>
      <c r="I26" s="127"/>
      <c r="J26" s="127"/>
      <c r="K26" s="127"/>
      <c r="L26" s="127"/>
      <c r="M26" s="127"/>
      <c r="N26" s="996"/>
      <c r="O26" s="996"/>
      <c r="P26" s="996"/>
      <c r="Q26" s="996"/>
      <c r="R26" s="996"/>
      <c r="S26" s="996"/>
      <c r="T26" s="996"/>
      <c r="U26" s="996"/>
      <c r="V26" s="996"/>
      <c r="W26" s="996"/>
      <c r="X26" s="996"/>
      <c r="Y26" s="996"/>
      <c r="Z26" s="996"/>
      <c r="AA26" s="996"/>
      <c r="AB26" s="996"/>
    </row>
    <row r="27" spans="1:28" s="997" customFormat="1" x14ac:dyDescent="0.25">
      <c r="B27" s="127"/>
      <c r="C27" s="127"/>
      <c r="D27" s="127"/>
      <c r="E27" s="127"/>
      <c r="F27" s="127"/>
      <c r="G27" s="127"/>
      <c r="H27" s="127"/>
      <c r="I27" s="127"/>
      <c r="J27" s="127"/>
      <c r="K27" s="127"/>
      <c r="L27" s="127"/>
      <c r="M27" s="127"/>
      <c r="N27" s="996"/>
      <c r="O27" s="996"/>
      <c r="P27" s="996"/>
      <c r="Q27" s="996"/>
      <c r="R27" s="996"/>
      <c r="S27" s="996"/>
      <c r="T27" s="996"/>
      <c r="U27" s="996"/>
      <c r="V27" s="996"/>
      <c r="W27" s="996"/>
      <c r="X27" s="996"/>
      <c r="Y27" s="996"/>
      <c r="Z27" s="996"/>
      <c r="AA27" s="996"/>
      <c r="AB27" s="996"/>
    </row>
    <row r="28" spans="1:28" s="997" customFormat="1" x14ac:dyDescent="0.25">
      <c r="B28" s="127"/>
      <c r="C28" s="127"/>
      <c r="D28" s="127"/>
      <c r="E28" s="127"/>
      <c r="F28" s="127"/>
      <c r="G28" s="127"/>
      <c r="H28" s="127"/>
      <c r="I28" s="127"/>
      <c r="J28" s="127"/>
      <c r="K28" s="127"/>
      <c r="L28" s="127"/>
      <c r="M28" s="127"/>
      <c r="N28" s="996"/>
      <c r="O28" s="996"/>
      <c r="P28" s="996"/>
      <c r="Q28" s="996"/>
      <c r="R28" s="996"/>
      <c r="S28" s="996"/>
      <c r="T28" s="996"/>
      <c r="U28" s="996"/>
      <c r="V28" s="996"/>
      <c r="W28" s="996"/>
      <c r="X28" s="996"/>
      <c r="Y28" s="996"/>
      <c r="Z28" s="996"/>
      <c r="AA28" s="996"/>
      <c r="AB28" s="996"/>
    </row>
    <row r="29" spans="1:28" s="997" customFormat="1" x14ac:dyDescent="0.25">
      <c r="B29" s="127"/>
      <c r="C29" s="127"/>
      <c r="D29" s="127"/>
      <c r="E29" s="127"/>
      <c r="F29" s="127"/>
      <c r="G29" s="127"/>
      <c r="H29" s="127"/>
      <c r="I29" s="127"/>
      <c r="J29" s="127"/>
      <c r="K29" s="127"/>
      <c r="L29" s="127"/>
      <c r="M29" s="127"/>
      <c r="N29" s="996"/>
      <c r="O29" s="996"/>
      <c r="P29" s="996"/>
      <c r="Q29" s="996"/>
      <c r="R29" s="996"/>
      <c r="S29" s="996"/>
      <c r="T29" s="996"/>
      <c r="U29" s="996"/>
      <c r="V29" s="996"/>
      <c r="W29" s="996"/>
      <c r="X29" s="996"/>
      <c r="Y29" s="996"/>
      <c r="Z29" s="996"/>
      <c r="AA29" s="996"/>
      <c r="AB29" s="996"/>
    </row>
    <row r="30" spans="1:28" s="996" customFormat="1" x14ac:dyDescent="0.25">
      <c r="B30" s="127"/>
      <c r="C30" s="127"/>
      <c r="D30" s="127"/>
      <c r="E30" s="127"/>
      <c r="F30" s="127"/>
      <c r="G30" s="127"/>
      <c r="H30" s="127"/>
      <c r="I30" s="127"/>
      <c r="J30" s="127"/>
      <c r="K30" s="127"/>
      <c r="L30" s="127"/>
      <c r="M30" s="127"/>
    </row>
    <row r="31" spans="1:28" s="996" customFormat="1" x14ac:dyDescent="0.25">
      <c r="B31" s="127"/>
      <c r="C31" s="127"/>
      <c r="D31" s="127"/>
      <c r="E31" s="127"/>
      <c r="F31" s="127"/>
      <c r="G31" s="127"/>
      <c r="H31" s="127"/>
      <c r="I31" s="127"/>
      <c r="J31" s="127"/>
      <c r="K31" s="127"/>
      <c r="L31" s="127"/>
      <c r="M31" s="127"/>
    </row>
    <row r="32" spans="1:28" s="996" customFormat="1" x14ac:dyDescent="0.25">
      <c r="B32" s="127"/>
      <c r="C32" s="127"/>
      <c r="D32" s="127"/>
      <c r="E32" s="127"/>
      <c r="F32" s="127"/>
      <c r="G32" s="127"/>
      <c r="H32" s="127"/>
      <c r="I32" s="127"/>
      <c r="J32" s="127"/>
      <c r="K32" s="127"/>
      <c r="L32" s="127"/>
      <c r="M32" s="127"/>
    </row>
    <row r="33" spans="2:13" s="996" customFormat="1" x14ac:dyDescent="0.25">
      <c r="B33" s="127"/>
      <c r="C33" s="127"/>
      <c r="D33" s="127"/>
      <c r="E33" s="127"/>
      <c r="F33" s="127"/>
      <c r="G33" s="127"/>
      <c r="H33" s="127"/>
      <c r="I33" s="127"/>
      <c r="J33" s="127"/>
      <c r="K33" s="127"/>
      <c r="L33" s="127"/>
      <c r="M33" s="127"/>
    </row>
    <row r="34" spans="2:13" s="996" customFormat="1" x14ac:dyDescent="0.25">
      <c r="B34" s="127"/>
      <c r="C34" s="127"/>
      <c r="D34" s="127"/>
      <c r="E34" s="127"/>
      <c r="F34" s="127"/>
      <c r="G34" s="127"/>
      <c r="H34" s="127"/>
    </row>
    <row r="35" spans="2:13" s="996" customFormat="1" x14ac:dyDescent="0.25">
      <c r="B35" s="127"/>
      <c r="C35" s="127"/>
      <c r="D35" s="127"/>
      <c r="E35" s="127"/>
      <c r="F35" s="127"/>
      <c r="G35" s="127"/>
      <c r="H35" s="127"/>
    </row>
    <row r="36" spans="2:13" s="996" customFormat="1" x14ac:dyDescent="0.25">
      <c r="B36" s="127"/>
      <c r="C36" s="127"/>
      <c r="D36" s="127"/>
      <c r="E36" s="127"/>
      <c r="F36" s="127"/>
      <c r="G36" s="127"/>
      <c r="H36" s="127"/>
    </row>
    <row r="37" spans="2:13" s="996" customFormat="1" x14ac:dyDescent="0.25">
      <c r="B37" s="127"/>
      <c r="C37" s="127"/>
      <c r="D37" s="127"/>
      <c r="E37" s="127"/>
      <c r="F37" s="127"/>
      <c r="G37" s="127"/>
      <c r="H37" s="127"/>
    </row>
    <row r="38" spans="2:13" s="996" customFormat="1" x14ac:dyDescent="0.25">
      <c r="B38" s="127"/>
      <c r="C38" s="127"/>
      <c r="D38" s="127"/>
      <c r="E38" s="127"/>
      <c r="F38" s="127"/>
      <c r="G38" s="127"/>
      <c r="H38" s="127"/>
    </row>
    <row r="39" spans="2:13" s="996" customFormat="1" x14ac:dyDescent="0.25">
      <c r="B39" s="127"/>
      <c r="C39" s="127"/>
      <c r="D39" s="127"/>
      <c r="E39" s="127"/>
      <c r="F39" s="127"/>
      <c r="G39" s="127"/>
      <c r="H39" s="127"/>
    </row>
    <row r="40" spans="2:13" s="996" customFormat="1" x14ac:dyDescent="0.25">
      <c r="B40" s="127"/>
      <c r="C40" s="127"/>
      <c r="D40" s="127"/>
      <c r="E40" s="127"/>
      <c r="F40" s="127"/>
      <c r="G40" s="127"/>
      <c r="H40" s="127"/>
    </row>
    <row r="41" spans="2:13" s="996" customFormat="1" x14ac:dyDescent="0.25">
      <c r="B41" s="127"/>
      <c r="C41" s="127"/>
      <c r="D41" s="127"/>
      <c r="E41" s="127"/>
      <c r="F41" s="127"/>
      <c r="G41" s="127"/>
      <c r="H41" s="127"/>
    </row>
    <row r="42" spans="2:13" s="996" customFormat="1" x14ac:dyDescent="0.25">
      <c r="B42" s="127"/>
      <c r="C42" s="127"/>
      <c r="D42" s="127"/>
    </row>
    <row r="43" spans="2:13" s="996" customFormat="1" x14ac:dyDescent="0.25"/>
    <row r="44" spans="2:13" s="996" customFormat="1" x14ac:dyDescent="0.25"/>
    <row r="45" spans="2:13" s="996" customFormat="1" x14ac:dyDescent="0.25"/>
    <row r="46" spans="2:13" s="996" customFormat="1" x14ac:dyDescent="0.25"/>
    <row r="47" spans="2:13" s="996" customFormat="1" x14ac:dyDescent="0.25"/>
    <row r="48" spans="2:13" s="996" customFormat="1" x14ac:dyDescent="0.25"/>
    <row r="49" s="996" customFormat="1" x14ac:dyDescent="0.25"/>
    <row r="50" s="996" customFormat="1" x14ac:dyDescent="0.25"/>
    <row r="51" s="996" customFormat="1" x14ac:dyDescent="0.25"/>
    <row r="52" s="996" customFormat="1" x14ac:dyDescent="0.25"/>
    <row r="53" s="996" customFormat="1" x14ac:dyDescent="0.25"/>
    <row r="54" s="996" customFormat="1" x14ac:dyDescent="0.25"/>
    <row r="55" s="996" customFormat="1" x14ac:dyDescent="0.25"/>
    <row r="56" s="996" customFormat="1" x14ac:dyDescent="0.25"/>
    <row r="57" s="996" customFormat="1" x14ac:dyDescent="0.25"/>
    <row r="58" s="996" customFormat="1" x14ac:dyDescent="0.25"/>
    <row r="59" s="996" customFormat="1" x14ac:dyDescent="0.25"/>
    <row r="60" s="996" customFormat="1" x14ac:dyDescent="0.25"/>
    <row r="61" s="996" customFormat="1" x14ac:dyDescent="0.25"/>
    <row r="62" s="996" customFormat="1" x14ac:dyDescent="0.25"/>
    <row r="63" s="996" customFormat="1" x14ac:dyDescent="0.25"/>
    <row r="64" s="996" customFormat="1" x14ac:dyDescent="0.25"/>
    <row r="65" spans="2:4" s="996" customFormat="1" x14ac:dyDescent="0.25"/>
    <row r="66" spans="2:4" s="996" customFormat="1" x14ac:dyDescent="0.25"/>
    <row r="67" spans="2:4" s="128" customFormat="1" x14ac:dyDescent="0.25">
      <c r="B67" s="996"/>
      <c r="C67" s="996"/>
      <c r="D67" s="996"/>
    </row>
    <row r="68" spans="2:4" s="128" customFormat="1" x14ac:dyDescent="0.25"/>
    <row r="69" spans="2:4" s="128" customFormat="1" x14ac:dyDescent="0.25"/>
    <row r="70" spans="2:4" s="128" customFormat="1" x14ac:dyDescent="0.25"/>
    <row r="71" spans="2:4" s="128" customFormat="1" x14ac:dyDescent="0.25"/>
    <row r="72" spans="2:4" s="128" customFormat="1" x14ac:dyDescent="0.25"/>
    <row r="73" spans="2:4" s="128" customFormat="1" x14ac:dyDescent="0.25"/>
    <row r="74" spans="2:4" s="128" customFormat="1" x14ac:dyDescent="0.25"/>
    <row r="75" spans="2:4" s="128" customFormat="1" x14ac:dyDescent="0.25"/>
    <row r="76" spans="2:4" s="128" customFormat="1" x14ac:dyDescent="0.25"/>
    <row r="77" spans="2:4" s="128" customFormat="1" x14ac:dyDescent="0.25"/>
    <row r="78" spans="2:4" s="128" customFormat="1" x14ac:dyDescent="0.25"/>
    <row r="79" spans="2:4" s="128" customFormat="1" x14ac:dyDescent="0.25"/>
    <row r="80" spans="2:4" s="128" customFormat="1" x14ac:dyDescent="0.25"/>
    <row r="81" s="128" customFormat="1" x14ac:dyDescent="0.25"/>
    <row r="82" s="128" customFormat="1" x14ac:dyDescent="0.25"/>
    <row r="83" s="128" customFormat="1" x14ac:dyDescent="0.25"/>
    <row r="84" s="128" customFormat="1" x14ac:dyDescent="0.25"/>
    <row r="85" s="128" customFormat="1" x14ac:dyDescent="0.25"/>
    <row r="86" s="128" customFormat="1" x14ac:dyDescent="0.25"/>
    <row r="87" s="128" customFormat="1" x14ac:dyDescent="0.25"/>
    <row r="88" s="128" customFormat="1" x14ac:dyDescent="0.25"/>
    <row r="89" s="128" customFormat="1" x14ac:dyDescent="0.25"/>
    <row r="90" s="128" customFormat="1" x14ac:dyDescent="0.25"/>
    <row r="91" s="128" customFormat="1" x14ac:dyDescent="0.25"/>
    <row r="92" s="128" customFormat="1" x14ac:dyDescent="0.25"/>
    <row r="93" s="128" customFormat="1" x14ac:dyDescent="0.25"/>
    <row r="94" s="128" customFormat="1" x14ac:dyDescent="0.25"/>
    <row r="95" s="128" customFormat="1" x14ac:dyDescent="0.25"/>
    <row r="96" s="128" customFormat="1" x14ac:dyDescent="0.25"/>
    <row r="97" spans="2:4" s="128" customFormat="1" x14ac:dyDescent="0.25"/>
    <row r="98" spans="2:4" s="128" customFormat="1" x14ac:dyDescent="0.25"/>
    <row r="99" spans="2:4" x14ac:dyDescent="0.25">
      <c r="B99" s="128"/>
      <c r="C99" s="128"/>
      <c r="D99" s="128"/>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2578125" defaultRowHeight="15" x14ac:dyDescent="0.25"/>
  <cols>
    <col min="1" max="1" width="4.28515625" style="666" customWidth="1"/>
    <col min="2" max="2" width="12.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9.28515625" style="666" bestFit="1" customWidth="1"/>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8" t="s">
        <v>447</v>
      </c>
      <c r="C6" s="1498"/>
      <c r="D6" s="1498"/>
      <c r="E6" s="1498"/>
      <c r="F6" s="1498"/>
      <c r="G6" s="1498"/>
      <c r="H6" s="1498"/>
      <c r="I6" s="1498"/>
      <c r="J6" s="1498"/>
      <c r="K6" s="1498"/>
      <c r="L6" s="1498"/>
      <c r="M6" s="1498"/>
      <c r="N6" s="1498"/>
      <c r="O6" s="1018"/>
    </row>
    <row r="7" spans="1:17" s="621" customFormat="1" ht="11.25" customHeight="1" x14ac:dyDescent="0.2">
      <c r="A7" s="1017"/>
      <c r="B7" s="1498"/>
      <c r="C7" s="1498"/>
      <c r="D7" s="1498"/>
      <c r="E7" s="1498"/>
      <c r="F7" s="1498"/>
      <c r="G7" s="1498"/>
      <c r="H7" s="1498"/>
      <c r="I7" s="1498"/>
      <c r="J7" s="1498"/>
      <c r="K7" s="1498"/>
      <c r="L7" s="1498"/>
      <c r="M7" s="1498"/>
      <c r="N7" s="1498"/>
      <c r="O7" s="1018"/>
    </row>
    <row r="8" spans="1:17" s="621" customFormat="1" ht="15.75" customHeight="1" x14ac:dyDescent="0.2">
      <c r="A8" s="1017"/>
      <c r="B8" s="1638" t="str">
        <f>porsaad!$B$6</f>
        <v>Situación a 30 de septiembre de 2024</v>
      </c>
      <c r="C8" s="1638"/>
      <c r="D8" s="1638"/>
      <c r="E8" s="1638"/>
      <c r="F8" s="1638"/>
      <c r="G8" s="1638"/>
      <c r="H8" s="1638"/>
      <c r="I8" s="1638"/>
      <c r="J8" s="1638"/>
      <c r="K8" s="1638"/>
      <c r="L8" s="1638"/>
      <c r="M8" s="1638"/>
      <c r="N8" s="1638"/>
      <c r="O8" s="1019"/>
      <c r="P8" s="1019"/>
      <c r="Q8" s="1019"/>
    </row>
    <row r="9" spans="1:17" s="700" customFormat="1" ht="6" customHeight="1" x14ac:dyDescent="0.25">
      <c r="A9" s="1020"/>
      <c r="B9" s="666"/>
      <c r="C9" s="666"/>
      <c r="D9" s="666"/>
      <c r="E9" s="666"/>
      <c r="F9" s="666"/>
      <c r="G9" s="666"/>
      <c r="H9" s="666"/>
      <c r="I9" s="666"/>
      <c r="J9" s="666"/>
      <c r="K9" s="666"/>
      <c r="L9" s="666"/>
      <c r="M9" s="666"/>
      <c r="N9" s="666"/>
      <c r="O9" s="666"/>
      <c r="P9" s="666"/>
      <c r="Q9" s="666"/>
    </row>
    <row r="10" spans="1:17" s="101" customFormat="1" x14ac:dyDescent="0.25"/>
    <row r="11" spans="1:17" s="101" customFormat="1" x14ac:dyDescent="0.25">
      <c r="C11" s="1639" t="s">
        <v>0</v>
      </c>
      <c r="D11" s="1639"/>
      <c r="E11" s="1639"/>
    </row>
    <row r="12" spans="1:17" s="101" customFormat="1" x14ac:dyDescent="0.25">
      <c r="C12" s="101" t="s">
        <v>23</v>
      </c>
      <c r="D12" s="101" t="s">
        <v>24</v>
      </c>
      <c r="E12" s="101" t="s">
        <v>154</v>
      </c>
      <c r="F12" s="101" t="s">
        <v>68</v>
      </c>
      <c r="G12" s="101" t="s">
        <v>155</v>
      </c>
      <c r="H12" s="101" t="s">
        <v>156</v>
      </c>
    </row>
    <row r="13" spans="1:17" s="101" customFormat="1" x14ac:dyDescent="0.25">
      <c r="B13" s="101" t="s">
        <v>8</v>
      </c>
      <c r="C13" s="1021">
        <v>15795</v>
      </c>
      <c r="D13" s="1021">
        <v>70848</v>
      </c>
      <c r="E13" s="1021" t="e">
        <v>#REF!</v>
      </c>
      <c r="F13" s="1021">
        <v>86643</v>
      </c>
      <c r="G13" s="129">
        <v>0.18229978186350887</v>
      </c>
      <c r="H13" s="129">
        <v>0.81770021813649107</v>
      </c>
      <c r="I13" s="129">
        <v>0.27252566889474972</v>
      </c>
      <c r="M13" s="1021"/>
      <c r="N13" s="1021"/>
      <c r="O13" s="1022"/>
      <c r="P13" s="1022"/>
      <c r="Q13" s="1022"/>
    </row>
    <row r="14" spans="1:17" s="101" customFormat="1" x14ac:dyDescent="0.25">
      <c r="B14" s="101" t="s">
        <v>7</v>
      </c>
      <c r="C14" s="1021">
        <v>6930</v>
      </c>
      <c r="D14" s="1021">
        <v>16002</v>
      </c>
      <c r="E14" s="1021" t="e">
        <v>#REF!</v>
      </c>
      <c r="F14" s="1021">
        <v>22932</v>
      </c>
      <c r="G14" s="129">
        <v>0.30219780219780218</v>
      </c>
      <c r="H14" s="129">
        <v>0.69780219780219777</v>
      </c>
      <c r="I14" s="129">
        <v>0.27252566889474972</v>
      </c>
      <c r="M14" s="1021"/>
      <c r="N14" s="1021"/>
      <c r="O14" s="1022"/>
      <c r="P14" s="1022"/>
      <c r="Q14" s="1022"/>
    </row>
    <row r="15" spans="1:17" s="101" customFormat="1" x14ac:dyDescent="0.25">
      <c r="B15" s="101" t="s">
        <v>37</v>
      </c>
      <c r="C15" s="1021">
        <v>3073</v>
      </c>
      <c r="D15" s="1021">
        <v>8819</v>
      </c>
      <c r="E15" s="1021" t="e">
        <v>#REF!</v>
      </c>
      <c r="F15" s="1021">
        <v>11892</v>
      </c>
      <c r="G15" s="129">
        <v>0.25840901446350489</v>
      </c>
      <c r="H15" s="129">
        <v>0.74159098553649516</v>
      </c>
      <c r="I15" s="129">
        <v>0.27252566889474972</v>
      </c>
      <c r="M15" s="1021"/>
      <c r="N15" s="1021"/>
      <c r="O15" s="1022"/>
      <c r="P15" s="1022"/>
      <c r="Q15" s="1022"/>
    </row>
    <row r="16" spans="1:17" s="101" customFormat="1" x14ac:dyDescent="0.25">
      <c r="B16" s="101" t="s">
        <v>38</v>
      </c>
      <c r="C16" s="1021">
        <v>7495</v>
      </c>
      <c r="D16" s="1021">
        <v>18091</v>
      </c>
      <c r="E16" s="1021" t="e">
        <v>#REF!</v>
      </c>
      <c r="F16" s="1021">
        <v>25586</v>
      </c>
      <c r="G16" s="129">
        <v>0.2929336355819589</v>
      </c>
      <c r="H16" s="129">
        <v>0.70706636441804116</v>
      </c>
      <c r="I16" s="129">
        <v>0.27252566889474972</v>
      </c>
      <c r="M16" s="1021"/>
      <c r="N16" s="1021"/>
      <c r="O16" s="1022"/>
      <c r="P16" s="1022"/>
      <c r="Q16" s="1022"/>
    </row>
    <row r="17" spans="2:17" s="101" customFormat="1" x14ac:dyDescent="0.25">
      <c r="B17" s="101" t="s">
        <v>6</v>
      </c>
      <c r="C17" s="1021">
        <v>5123</v>
      </c>
      <c r="D17" s="1021">
        <v>14446</v>
      </c>
      <c r="E17" s="1021" t="e">
        <v>#REF!</v>
      </c>
      <c r="F17" s="1021">
        <v>19569</v>
      </c>
      <c r="G17" s="129">
        <v>0.26179160917778116</v>
      </c>
      <c r="H17" s="129">
        <v>0.73820839082221879</v>
      </c>
      <c r="I17" s="129">
        <v>0.27252566889474972</v>
      </c>
      <c r="M17" s="1021"/>
      <c r="N17" s="1021"/>
      <c r="O17" s="1022"/>
      <c r="P17" s="1022"/>
      <c r="Q17" s="1022"/>
    </row>
    <row r="18" spans="2:17" s="101" customFormat="1" x14ac:dyDescent="0.25">
      <c r="B18" s="101" t="s">
        <v>5</v>
      </c>
      <c r="C18" s="1021">
        <v>2638</v>
      </c>
      <c r="D18" s="1021">
        <v>6797</v>
      </c>
      <c r="E18" s="1021" t="e">
        <v>#REF!</v>
      </c>
      <c r="F18" s="1021">
        <v>9435</v>
      </c>
      <c r="G18" s="129">
        <v>0.27959724430312666</v>
      </c>
      <c r="H18" s="129">
        <v>0.7204027556968734</v>
      </c>
      <c r="I18" s="129">
        <v>0.27252566889474972</v>
      </c>
      <c r="M18" s="1021"/>
      <c r="N18" s="1021"/>
      <c r="O18" s="1022"/>
      <c r="P18" s="1022"/>
      <c r="Q18" s="1022"/>
    </row>
    <row r="19" spans="2:17" s="101" customFormat="1" x14ac:dyDescent="0.25">
      <c r="B19" s="101" t="s">
        <v>4</v>
      </c>
      <c r="C19" s="1021">
        <v>8855</v>
      </c>
      <c r="D19" s="1021">
        <v>27091</v>
      </c>
      <c r="E19" s="1021" t="e">
        <v>#REF!</v>
      </c>
      <c r="F19" s="1021">
        <v>35946</v>
      </c>
      <c r="G19" s="129">
        <v>0.24634173482445892</v>
      </c>
      <c r="H19" s="129">
        <v>0.75365826517554113</v>
      </c>
      <c r="I19" s="129">
        <v>0.27252566889474972</v>
      </c>
      <c r="M19" s="1021"/>
      <c r="N19" s="1021"/>
      <c r="O19" s="1022"/>
      <c r="P19" s="1022"/>
      <c r="Q19" s="1022"/>
    </row>
    <row r="20" spans="2:17" s="101" customFormat="1" x14ac:dyDescent="0.25">
      <c r="B20" s="101" t="s">
        <v>40</v>
      </c>
      <c r="C20" s="1021">
        <v>4647</v>
      </c>
      <c r="D20" s="1021">
        <v>15592</v>
      </c>
      <c r="E20" s="1021" t="e">
        <v>#REF!</v>
      </c>
      <c r="F20" s="1021">
        <v>20239</v>
      </c>
      <c r="G20" s="129">
        <v>0.22960620584020949</v>
      </c>
      <c r="H20" s="129">
        <v>0.77039379415979048</v>
      </c>
      <c r="I20" s="129">
        <v>0.27252566889474972</v>
      </c>
      <c r="M20" s="1021"/>
      <c r="N20" s="1021"/>
      <c r="O20" s="1022"/>
      <c r="P20" s="1022"/>
      <c r="Q20" s="1022"/>
    </row>
    <row r="21" spans="2:17" s="101" customFormat="1" x14ac:dyDescent="0.25">
      <c r="B21" s="101" t="s">
        <v>41</v>
      </c>
      <c r="C21" s="1021">
        <v>48508</v>
      </c>
      <c r="D21" s="1021">
        <v>90125</v>
      </c>
      <c r="E21" s="1021" t="e">
        <v>#REF!</v>
      </c>
      <c r="F21" s="1021">
        <v>138633</v>
      </c>
      <c r="G21" s="129">
        <v>0.3499022599236834</v>
      </c>
      <c r="H21" s="129">
        <v>0.6500977400763166</v>
      </c>
      <c r="I21" s="129">
        <v>0.27252566889474972</v>
      </c>
      <c r="M21" s="1021"/>
      <c r="N21" s="1021"/>
      <c r="O21" s="1022"/>
      <c r="P21" s="1022"/>
      <c r="Q21" s="1022"/>
    </row>
    <row r="22" spans="2:17" s="101" customFormat="1" x14ac:dyDescent="0.25">
      <c r="B22" s="101" t="s">
        <v>3</v>
      </c>
      <c r="C22" s="1021">
        <v>29335</v>
      </c>
      <c r="D22" s="1021">
        <v>81191</v>
      </c>
      <c r="E22" s="1021" t="e">
        <v>#REF!</v>
      </c>
      <c r="F22" s="1021">
        <v>110526</v>
      </c>
      <c r="G22" s="129">
        <v>0.26541266308379929</v>
      </c>
      <c r="H22" s="129">
        <v>0.73458733691620071</v>
      </c>
      <c r="I22" s="129">
        <v>0.27252566889474972</v>
      </c>
      <c r="M22" s="1021"/>
      <c r="N22" s="1021"/>
      <c r="O22" s="1022"/>
      <c r="P22" s="1022"/>
      <c r="Q22" s="1022"/>
    </row>
    <row r="23" spans="2:17" s="101" customFormat="1" x14ac:dyDescent="0.25">
      <c r="B23" s="101" t="s">
        <v>2</v>
      </c>
      <c r="C23" s="1021">
        <v>1282</v>
      </c>
      <c r="D23" s="1021">
        <v>5627</v>
      </c>
      <c r="E23" s="1021" t="e">
        <v>#REF!</v>
      </c>
      <c r="F23" s="1021">
        <v>6909</v>
      </c>
      <c r="G23" s="129">
        <v>0.18555507309306701</v>
      </c>
      <c r="H23" s="129">
        <v>0.81444492690693293</v>
      </c>
      <c r="I23" s="129">
        <v>0.27252566889474972</v>
      </c>
      <c r="M23" s="1021"/>
      <c r="N23" s="1021"/>
      <c r="O23" s="1022"/>
      <c r="P23" s="1022"/>
      <c r="Q23" s="1022"/>
    </row>
    <row r="24" spans="2:17" s="101" customFormat="1" x14ac:dyDescent="0.25">
      <c r="B24" s="101" t="s">
        <v>35</v>
      </c>
      <c r="C24" s="1021">
        <v>3142</v>
      </c>
      <c r="D24" s="1021">
        <v>16698</v>
      </c>
      <c r="E24" s="1021" t="e">
        <v>#REF!</v>
      </c>
      <c r="F24" s="1021">
        <v>19840</v>
      </c>
      <c r="G24" s="129">
        <v>0.15836693548387096</v>
      </c>
      <c r="H24" s="129">
        <v>0.84163306451612907</v>
      </c>
      <c r="I24" s="129">
        <v>0.27252566889474972</v>
      </c>
      <c r="M24" s="1021"/>
      <c r="N24" s="1021"/>
      <c r="O24" s="1022"/>
      <c r="P24" s="1022"/>
      <c r="Q24" s="1022"/>
    </row>
    <row r="25" spans="2:17" s="101" customFormat="1" x14ac:dyDescent="0.25">
      <c r="B25" s="101" t="s">
        <v>42</v>
      </c>
      <c r="C25" s="1021">
        <v>13073</v>
      </c>
      <c r="D25" s="1021">
        <v>38462</v>
      </c>
      <c r="E25" s="1021" t="e">
        <v>#REF!</v>
      </c>
      <c r="F25" s="1021">
        <v>51535</v>
      </c>
      <c r="G25" s="129">
        <v>0.25367226156980693</v>
      </c>
      <c r="H25" s="129">
        <v>0.74632773843019307</v>
      </c>
      <c r="I25" s="129">
        <v>0.27252566889474972</v>
      </c>
      <c r="M25" s="1021"/>
      <c r="N25" s="1021"/>
      <c r="O25" s="1022"/>
      <c r="P25" s="1022"/>
      <c r="Q25" s="1022"/>
    </row>
    <row r="26" spans="2:17" s="101" customFormat="1" x14ac:dyDescent="0.25">
      <c r="B26" s="101" t="s">
        <v>43</v>
      </c>
      <c r="C26" s="1021">
        <v>7893</v>
      </c>
      <c r="D26" s="1021">
        <v>19655</v>
      </c>
      <c r="E26" s="1021" t="e">
        <v>#REF!</v>
      </c>
      <c r="F26" s="1021">
        <v>27548</v>
      </c>
      <c r="G26" s="129">
        <v>0.28651807753738928</v>
      </c>
      <c r="H26" s="129">
        <v>0.71348192246261066</v>
      </c>
      <c r="I26" s="129">
        <v>0.27252566889474972</v>
      </c>
      <c r="M26" s="1021"/>
      <c r="N26" s="1021"/>
      <c r="O26" s="1022"/>
      <c r="P26" s="1022"/>
      <c r="Q26" s="1022"/>
    </row>
    <row r="27" spans="2:17" s="101" customFormat="1" x14ac:dyDescent="0.25">
      <c r="B27" s="101" t="s">
        <v>44</v>
      </c>
      <c r="C27" s="1021">
        <v>2866</v>
      </c>
      <c r="D27" s="1021">
        <v>7244</v>
      </c>
      <c r="E27" s="1021" t="e">
        <v>#REF!</v>
      </c>
      <c r="F27" s="1021">
        <v>10110</v>
      </c>
      <c r="G27" s="129">
        <v>0.28348170128585559</v>
      </c>
      <c r="H27" s="129">
        <v>0.71651829871414441</v>
      </c>
      <c r="I27" s="129">
        <v>0.27252566889474972</v>
      </c>
      <c r="M27" s="1021"/>
      <c r="N27" s="1021"/>
      <c r="O27" s="1022"/>
      <c r="P27" s="1022"/>
      <c r="Q27" s="1022"/>
    </row>
    <row r="28" spans="2:17" s="101" customFormat="1" x14ac:dyDescent="0.25">
      <c r="B28" s="101" t="s">
        <v>45</v>
      </c>
      <c r="C28" s="1021">
        <v>12750</v>
      </c>
      <c r="D28" s="1021">
        <v>25354</v>
      </c>
      <c r="E28" s="1021" t="e">
        <v>#REF!</v>
      </c>
      <c r="F28" s="1021">
        <v>38104</v>
      </c>
      <c r="G28" s="129">
        <v>0.33461053957589754</v>
      </c>
      <c r="H28" s="129">
        <v>0.66538946042410241</v>
      </c>
      <c r="I28" s="129">
        <v>0.27252566889474972</v>
      </c>
      <c r="M28" s="1021"/>
      <c r="N28" s="1021"/>
      <c r="O28" s="1022"/>
      <c r="P28" s="1022"/>
      <c r="Q28" s="1022"/>
    </row>
    <row r="29" spans="2:17" s="101" customFormat="1" x14ac:dyDescent="0.25">
      <c r="B29" s="101" t="s">
        <v>46</v>
      </c>
      <c r="C29" s="1021">
        <v>351</v>
      </c>
      <c r="D29" s="1021">
        <v>836</v>
      </c>
      <c r="E29" s="1021" t="e">
        <v>#REF!</v>
      </c>
      <c r="F29" s="1021">
        <v>1187</v>
      </c>
      <c r="G29" s="129">
        <v>0.29570345408593091</v>
      </c>
      <c r="H29" s="129">
        <v>0.70429654591406909</v>
      </c>
      <c r="I29" s="129">
        <v>0.27252566889474972</v>
      </c>
      <c r="M29" s="1021"/>
      <c r="N29" s="1021"/>
      <c r="O29" s="1022"/>
      <c r="P29" s="1022"/>
      <c r="Q29" s="1022"/>
    </row>
    <row r="30" spans="2:17" s="101" customFormat="1" x14ac:dyDescent="0.25">
      <c r="B30" s="101" t="s">
        <v>39</v>
      </c>
      <c r="C30" s="1021">
        <v>145</v>
      </c>
      <c r="D30" s="1021">
        <v>713</v>
      </c>
      <c r="E30" s="1021" t="e">
        <v>#REF!</v>
      </c>
      <c r="F30" s="1021">
        <v>858</v>
      </c>
      <c r="G30" s="129">
        <v>0.16899766899766899</v>
      </c>
      <c r="H30" s="129">
        <v>0.83100233100233101</v>
      </c>
      <c r="I30" s="129">
        <v>0.27252566889474972</v>
      </c>
      <c r="M30" s="1021"/>
      <c r="N30" s="1021"/>
      <c r="O30" s="1022"/>
      <c r="P30" s="1022"/>
      <c r="Q30" s="1022"/>
    </row>
    <row r="31" spans="2:17" s="101" customFormat="1" x14ac:dyDescent="0.25">
      <c r="B31" s="101" t="s">
        <v>47</v>
      </c>
      <c r="C31" s="1021">
        <v>111</v>
      </c>
      <c r="D31" s="1021">
        <v>913</v>
      </c>
      <c r="E31" s="1021" t="e">
        <v>#REF!</v>
      </c>
      <c r="F31" s="1021">
        <v>1024</v>
      </c>
      <c r="G31" s="129">
        <v>0.1083984375</v>
      </c>
      <c r="H31" s="129">
        <v>0.8916015625</v>
      </c>
      <c r="I31" s="129">
        <v>0.27252566889474972</v>
      </c>
      <c r="M31" s="1021"/>
      <c r="N31" s="1021"/>
      <c r="O31" s="1022"/>
      <c r="P31" s="1022"/>
      <c r="Q31" s="1022"/>
    </row>
    <row r="32" spans="2:17" s="101" customFormat="1" x14ac:dyDescent="0.25">
      <c r="B32" s="104" t="s">
        <v>0</v>
      </c>
      <c r="C32" s="105">
        <v>174012</v>
      </c>
      <c r="D32" s="105">
        <v>464504</v>
      </c>
      <c r="E32" s="105" t="e">
        <v>#REF!</v>
      </c>
      <c r="F32" s="105">
        <v>638516</v>
      </c>
      <c r="G32" s="1023">
        <v>0.27252566889474972</v>
      </c>
      <c r="H32" s="1023">
        <v>0.72747433110525028</v>
      </c>
      <c r="I32" s="129">
        <v>0.27252566889474972</v>
      </c>
      <c r="M32" s="1021"/>
      <c r="N32" s="1021"/>
      <c r="O32" s="1022"/>
      <c r="P32" s="1022"/>
      <c r="Q32" s="1022"/>
    </row>
    <row r="33" spans="13:16" s="101" customFormat="1" x14ac:dyDescent="0.25">
      <c r="M33" s="1021"/>
      <c r="N33" s="1021"/>
      <c r="O33" s="1022"/>
      <c r="P33" s="1022"/>
    </row>
    <row r="34" spans="13:16" s="101" customFormat="1" x14ac:dyDescent="0.25"/>
    <row r="35" spans="13:16" s="700" customFormat="1" x14ac:dyDescent="0.25"/>
    <row r="36" spans="13:16" s="700" customFormat="1" x14ac:dyDescent="0.25"/>
    <row r="37" spans="13:16" s="700" customFormat="1" x14ac:dyDescent="0.25"/>
    <row r="38" spans="13:16" s="700" customFormat="1" x14ac:dyDescent="0.25"/>
    <row r="39" spans="13:16" s="700" customFormat="1" x14ac:dyDescent="0.25"/>
    <row r="40" spans="13:16" s="700" customFormat="1" x14ac:dyDescent="0.25"/>
    <row r="41" spans="13:16" s="700" customFormat="1" x14ac:dyDescent="0.25"/>
    <row r="42" spans="13:16" s="700" customFormat="1" x14ac:dyDescent="0.25"/>
  </sheetData>
  <mergeCells count="3">
    <mergeCell ref="B6:N7"/>
    <mergeCell ref="B8:N8"/>
    <mergeCell ref="C11:E11"/>
  </mergeCells>
  <printOptions horizontalCentered="1"/>
  <pageMargins left="0" right="0" top="0.43307086614173229" bottom="0.43307086614173229" header="0" footer="0"/>
  <pageSetup paperSize="9" scale="92"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6" t="s">
        <v>368</v>
      </c>
      <c r="C3" s="1376"/>
      <c r="D3" s="1376"/>
      <c r="E3" s="1376"/>
      <c r="F3" s="1376"/>
      <c r="G3" s="1376"/>
      <c r="H3" s="1376"/>
      <c r="I3" s="1376"/>
      <c r="J3" s="1376"/>
      <c r="K3" s="1376"/>
      <c r="L3" s="1376"/>
      <c r="M3" s="1376"/>
      <c r="N3" s="1376"/>
      <c r="O3" s="1376"/>
      <c r="P3" s="1376"/>
      <c r="Q3" s="1376"/>
      <c r="R3" s="1376"/>
      <c r="S3" s="1376"/>
      <c r="T3" s="1376"/>
      <c r="U3" s="1376"/>
      <c r="V3" s="1376"/>
      <c r="W3" s="1376"/>
      <c r="X3" s="1376"/>
    </row>
    <row r="5" spans="1:26" x14ac:dyDescent="0.25">
      <c r="B5" s="219"/>
      <c r="C5" s="219"/>
      <c r="D5" s="1365" t="s">
        <v>366</v>
      </c>
      <c r="E5" s="1365"/>
      <c r="F5" s="1365"/>
      <c r="G5" s="1365"/>
      <c r="H5" s="1365"/>
      <c r="I5" s="1365"/>
      <c r="J5" s="1365"/>
      <c r="K5" s="1365"/>
      <c r="L5" s="219"/>
      <c r="M5" s="1366" t="s">
        <v>340</v>
      </c>
      <c r="N5" s="1366"/>
      <c r="O5" s="1366"/>
      <c r="P5" s="1366"/>
      <c r="Q5" s="1366"/>
      <c r="R5" s="1366"/>
      <c r="S5" s="1366"/>
      <c r="T5" s="1366"/>
      <c r="U5" s="1366"/>
      <c r="V5" s="1366"/>
      <c r="W5" s="1366"/>
      <c r="X5" s="1366"/>
    </row>
    <row r="6" spans="1:26" ht="21" customHeight="1" x14ac:dyDescent="0.25">
      <c r="B6" s="219"/>
      <c r="C6" s="219"/>
      <c r="D6" s="1366"/>
      <c r="E6" s="1366"/>
      <c r="F6" s="1366"/>
      <c r="G6" s="1366"/>
      <c r="H6" s="1366"/>
      <c r="I6" s="1366"/>
      <c r="J6" s="1366"/>
      <c r="K6" s="1366"/>
      <c r="L6" s="219"/>
      <c r="M6" s="1367">
        <v>43830</v>
      </c>
      <c r="N6" s="1368"/>
      <c r="O6" s="1369">
        <v>44196</v>
      </c>
      <c r="P6" s="1370"/>
      <c r="Q6" s="1369">
        <v>44561</v>
      </c>
      <c r="R6" s="1370"/>
      <c r="S6" s="1373">
        <v>44926</v>
      </c>
      <c r="T6" s="1374"/>
      <c r="U6" s="1371">
        <v>45291</v>
      </c>
      <c r="V6" s="1375"/>
      <c r="W6" s="1371">
        <f>EVO_sol!W6</f>
        <v>45565</v>
      </c>
      <c r="X6" s="1372"/>
    </row>
    <row r="7" spans="1:26" x14ac:dyDescent="0.25">
      <c r="B7" s="225"/>
      <c r="C7" s="219"/>
      <c r="D7" s="226">
        <v>43465</v>
      </c>
      <c r="E7" s="227">
        <v>43830</v>
      </c>
      <c r="F7" s="228">
        <v>44196</v>
      </c>
      <c r="G7" s="228">
        <v>44561</v>
      </c>
      <c r="H7" s="228">
        <v>44926</v>
      </c>
      <c r="I7" s="228">
        <v>45291</v>
      </c>
      <c r="J7" s="228">
        <f>EVO!J7</f>
        <v>45565</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287340</v>
      </c>
      <c r="E9" s="300">
        <v>294246</v>
      </c>
      <c r="F9" s="300">
        <v>285089</v>
      </c>
      <c r="G9" s="254">
        <v>295552</v>
      </c>
      <c r="H9" s="254">
        <v>307238</v>
      </c>
      <c r="I9" s="254">
        <v>322158</v>
      </c>
      <c r="J9" s="301">
        <v>311091</v>
      </c>
      <c r="K9" s="302"/>
      <c r="L9" s="222"/>
      <c r="M9" s="278">
        <v>2.4034245145124311E-2</v>
      </c>
      <c r="N9" s="279">
        <v>6906</v>
      </c>
      <c r="O9" s="280">
        <v>-3.1120219136368865E-2</v>
      </c>
      <c r="P9" s="279">
        <v>-9157</v>
      </c>
      <c r="Q9" s="280">
        <f t="shared" ref="Q9:Q27" si="0">G9/F9-1</f>
        <v>3.6700819744009738E-2</v>
      </c>
      <c r="R9" s="279">
        <f t="shared" ref="R9:R27" si="1">G9-F9</f>
        <v>10463</v>
      </c>
      <c r="S9" s="280">
        <f>H9/G9-1</f>
        <v>3.9539573408401862E-2</v>
      </c>
      <c r="T9" s="279">
        <f>H9-G9</f>
        <v>11686</v>
      </c>
      <c r="U9" s="280">
        <f>I9/H9-1</f>
        <v>4.8561701352046294E-2</v>
      </c>
      <c r="V9" s="279">
        <f>I9-H9</f>
        <v>14920</v>
      </c>
      <c r="W9" s="280">
        <v>-2.6806607019958739E-2</v>
      </c>
      <c r="X9" s="279">
        <v>-8569</v>
      </c>
    </row>
    <row r="10" spans="1:26" x14ac:dyDescent="0.25">
      <c r="B10" s="303" t="s">
        <v>7</v>
      </c>
      <c r="C10" s="219"/>
      <c r="D10" s="253">
        <v>35146</v>
      </c>
      <c r="E10" s="254">
        <v>39188</v>
      </c>
      <c r="F10" s="254">
        <v>36344</v>
      </c>
      <c r="G10" s="254">
        <v>37924</v>
      </c>
      <c r="H10" s="254">
        <v>39112</v>
      </c>
      <c r="I10" s="254">
        <v>40520</v>
      </c>
      <c r="J10" s="257">
        <v>43812</v>
      </c>
      <c r="K10" s="304"/>
      <c r="L10" s="219"/>
      <c r="M10" s="256">
        <v>0.11500597507539978</v>
      </c>
      <c r="N10" s="257">
        <v>4042</v>
      </c>
      <c r="O10" s="258">
        <v>-7.2573236705113842E-2</v>
      </c>
      <c r="P10" s="257">
        <v>-2844</v>
      </c>
      <c r="Q10" s="258">
        <f t="shared" si="0"/>
        <v>4.3473475676865547E-2</v>
      </c>
      <c r="R10" s="257">
        <f t="shared" si="1"/>
        <v>1580</v>
      </c>
      <c r="S10" s="258">
        <f t="shared" ref="S10:S27" si="2">H10/G10-1</f>
        <v>3.1325809513764291E-2</v>
      </c>
      <c r="T10" s="257">
        <f t="shared" ref="T10:T27" si="3">H10-G10</f>
        <v>1188</v>
      </c>
      <c r="U10" s="258">
        <f t="shared" ref="U10:U27" si="4">I10/H10-1</f>
        <v>3.5999181836776417E-2</v>
      </c>
      <c r="V10" s="257">
        <f t="shared" ref="V10:V27" si="5">I10-H10</f>
        <v>1408</v>
      </c>
      <c r="W10" s="258">
        <v>9.4506482799969982E-2</v>
      </c>
      <c r="X10" s="257">
        <v>3783</v>
      </c>
    </row>
    <row r="11" spans="1:26" x14ac:dyDescent="0.25">
      <c r="B11" s="303" t="s">
        <v>37</v>
      </c>
      <c r="C11" s="219"/>
      <c r="D11" s="253">
        <v>25573</v>
      </c>
      <c r="E11" s="254">
        <v>26877</v>
      </c>
      <c r="F11" s="254">
        <v>27263</v>
      </c>
      <c r="G11" s="254">
        <v>29763</v>
      </c>
      <c r="H11" s="254">
        <v>31755</v>
      </c>
      <c r="I11" s="254">
        <v>32560</v>
      </c>
      <c r="J11" s="257">
        <v>32171</v>
      </c>
      <c r="L11" s="222"/>
      <c r="M11" s="256">
        <v>5.0991279865483019E-2</v>
      </c>
      <c r="N11" s="257">
        <v>1304</v>
      </c>
      <c r="O11" s="258">
        <v>1.436172191836893E-2</v>
      </c>
      <c r="P11" s="257">
        <v>386</v>
      </c>
      <c r="Q11" s="258">
        <f t="shared" si="0"/>
        <v>9.1699372776290256E-2</v>
      </c>
      <c r="R11" s="257">
        <f t="shared" si="1"/>
        <v>2500</v>
      </c>
      <c r="S11" s="258">
        <f t="shared" si="2"/>
        <v>6.6928737022477591E-2</v>
      </c>
      <c r="T11" s="257">
        <f t="shared" si="3"/>
        <v>1992</v>
      </c>
      <c r="U11" s="258">
        <f t="shared" si="4"/>
        <v>2.5350338529365413E-2</v>
      </c>
      <c r="V11" s="257">
        <f t="shared" si="5"/>
        <v>805</v>
      </c>
      <c r="W11" s="258">
        <v>-2.081874904885106E-2</v>
      </c>
      <c r="X11" s="257">
        <v>-684</v>
      </c>
    </row>
    <row r="12" spans="1:26" x14ac:dyDescent="0.25">
      <c r="B12" s="303" t="s">
        <v>38</v>
      </c>
      <c r="C12" s="219"/>
      <c r="D12" s="253">
        <v>20139</v>
      </c>
      <c r="E12" s="254">
        <v>24991</v>
      </c>
      <c r="F12" s="254">
        <v>25528</v>
      </c>
      <c r="G12" s="254">
        <v>26990</v>
      </c>
      <c r="H12" s="254">
        <v>29491</v>
      </c>
      <c r="I12" s="254">
        <v>33350</v>
      </c>
      <c r="J12" s="257">
        <v>35267</v>
      </c>
      <c r="L12" s="222"/>
      <c r="M12" s="256">
        <v>0.24092556730721482</v>
      </c>
      <c r="N12" s="257">
        <v>4852</v>
      </c>
      <c r="O12" s="258">
        <v>2.148773558481043E-2</v>
      </c>
      <c r="P12" s="257">
        <v>537</v>
      </c>
      <c r="Q12" s="258">
        <f t="shared" si="0"/>
        <v>5.7270448135380736E-2</v>
      </c>
      <c r="R12" s="257">
        <f t="shared" si="1"/>
        <v>1462</v>
      </c>
      <c r="S12" s="258">
        <f t="shared" si="2"/>
        <v>9.2663949610967133E-2</v>
      </c>
      <c r="T12" s="257">
        <f t="shared" si="3"/>
        <v>2501</v>
      </c>
      <c r="U12" s="258">
        <f t="shared" si="4"/>
        <v>0.13085348072293246</v>
      </c>
      <c r="V12" s="257">
        <f t="shared" si="5"/>
        <v>3859</v>
      </c>
      <c r="W12" s="258">
        <v>8.6207958605396096E-2</v>
      </c>
      <c r="X12" s="257">
        <v>2799</v>
      </c>
    </row>
    <row r="13" spans="1:26" x14ac:dyDescent="0.25">
      <c r="B13" s="303" t="s">
        <v>6</v>
      </c>
      <c r="C13" s="219"/>
      <c r="D13" s="253">
        <v>30594</v>
      </c>
      <c r="E13" s="254">
        <v>32430</v>
      </c>
      <c r="F13" s="254">
        <v>33152</v>
      </c>
      <c r="G13" s="254">
        <v>36737</v>
      </c>
      <c r="H13" s="254">
        <v>41768</v>
      </c>
      <c r="I13" s="254">
        <v>46523</v>
      </c>
      <c r="J13" s="257">
        <v>49903</v>
      </c>
      <c r="K13" s="304"/>
      <c r="L13" s="219"/>
      <c r="M13" s="256">
        <v>6.0011767013139927E-2</v>
      </c>
      <c r="N13" s="257">
        <v>1836</v>
      </c>
      <c r="O13" s="258">
        <v>2.2263336416898039E-2</v>
      </c>
      <c r="P13" s="257">
        <v>722</v>
      </c>
      <c r="Q13" s="258">
        <f t="shared" si="0"/>
        <v>0.10813827220077221</v>
      </c>
      <c r="R13" s="257">
        <f t="shared" si="1"/>
        <v>3585</v>
      </c>
      <c r="S13" s="258">
        <f t="shared" si="2"/>
        <v>0.13694640280915693</v>
      </c>
      <c r="T13" s="257">
        <f t="shared" si="3"/>
        <v>5031</v>
      </c>
      <c r="U13" s="258">
        <f t="shared" si="4"/>
        <v>0.11384313349932973</v>
      </c>
      <c r="V13" s="257">
        <f t="shared" si="5"/>
        <v>4755</v>
      </c>
      <c r="W13" s="258">
        <v>9.6721023251725269E-2</v>
      </c>
      <c r="X13" s="257">
        <v>4401</v>
      </c>
      <c r="Z13" s="224"/>
    </row>
    <row r="14" spans="1:26" x14ac:dyDescent="0.25">
      <c r="B14" s="303" t="s">
        <v>5</v>
      </c>
      <c r="C14" s="219"/>
      <c r="D14" s="253">
        <v>20401</v>
      </c>
      <c r="E14" s="254">
        <v>21169</v>
      </c>
      <c r="F14" s="254">
        <v>21022</v>
      </c>
      <c r="G14" s="254">
        <v>18734</v>
      </c>
      <c r="H14" s="254">
        <v>18426</v>
      </c>
      <c r="I14" s="254">
        <v>18749</v>
      </c>
      <c r="J14" s="257">
        <v>18721</v>
      </c>
      <c r="L14" s="222"/>
      <c r="M14" s="256">
        <v>3.7645213469927885E-2</v>
      </c>
      <c r="N14" s="257">
        <v>768</v>
      </c>
      <c r="O14" s="258">
        <v>-6.9441163966177388E-3</v>
      </c>
      <c r="P14" s="257">
        <v>-147</v>
      </c>
      <c r="Q14" s="258">
        <f t="shared" si="0"/>
        <v>-0.10883835981352863</v>
      </c>
      <c r="R14" s="257">
        <f t="shared" si="1"/>
        <v>-2288</v>
      </c>
      <c r="S14" s="258">
        <f t="shared" si="2"/>
        <v>-1.644069606063836E-2</v>
      </c>
      <c r="T14" s="257">
        <f t="shared" si="3"/>
        <v>-308</v>
      </c>
      <c r="U14" s="258">
        <f t="shared" si="4"/>
        <v>1.7529577770541538E-2</v>
      </c>
      <c r="V14" s="257">
        <f t="shared" si="5"/>
        <v>323</v>
      </c>
      <c r="W14" s="258">
        <v>-3.2039301543229648E-4</v>
      </c>
      <c r="X14" s="257">
        <v>-6</v>
      </c>
      <c r="Z14" s="224"/>
    </row>
    <row r="15" spans="1:26" x14ac:dyDescent="0.25">
      <c r="B15" s="303" t="s">
        <v>4</v>
      </c>
      <c r="C15" s="219"/>
      <c r="D15" s="253">
        <v>94845</v>
      </c>
      <c r="E15" s="254">
        <v>106369</v>
      </c>
      <c r="F15" s="254">
        <v>105708</v>
      </c>
      <c r="G15" s="254">
        <v>108898</v>
      </c>
      <c r="H15" s="254">
        <v>114380</v>
      </c>
      <c r="I15" s="254">
        <v>122746</v>
      </c>
      <c r="J15" s="257">
        <v>125300</v>
      </c>
      <c r="L15" s="222"/>
      <c r="M15" s="256">
        <v>0.1215035057198588</v>
      </c>
      <c r="N15" s="257">
        <v>11524</v>
      </c>
      <c r="O15" s="258">
        <v>-6.2142165480544298E-3</v>
      </c>
      <c r="P15" s="257">
        <v>-661</v>
      </c>
      <c r="Q15" s="258">
        <f t="shared" si="0"/>
        <v>3.0177470011730323E-2</v>
      </c>
      <c r="R15" s="257">
        <f t="shared" si="1"/>
        <v>3190</v>
      </c>
      <c r="S15" s="258">
        <f t="shared" si="2"/>
        <v>5.0340685779353134E-2</v>
      </c>
      <c r="T15" s="257">
        <f t="shared" si="3"/>
        <v>5482</v>
      </c>
      <c r="U15" s="258">
        <f t="shared" si="4"/>
        <v>7.3142157719881196E-2</v>
      </c>
      <c r="V15" s="257">
        <f t="shared" si="5"/>
        <v>8366</v>
      </c>
      <c r="W15" s="258">
        <v>4.0853283713512045E-2</v>
      </c>
      <c r="X15" s="257">
        <v>4918</v>
      </c>
      <c r="Z15" s="224"/>
    </row>
    <row r="16" spans="1:26" x14ac:dyDescent="0.25">
      <c r="B16" s="303" t="s">
        <v>40</v>
      </c>
      <c r="C16" s="219"/>
      <c r="D16" s="253">
        <v>64964</v>
      </c>
      <c r="E16" s="254">
        <v>68077</v>
      </c>
      <c r="F16" s="254">
        <v>64772</v>
      </c>
      <c r="G16" s="254">
        <v>66829</v>
      </c>
      <c r="H16" s="254">
        <v>69929</v>
      </c>
      <c r="I16" s="254">
        <v>74835</v>
      </c>
      <c r="J16" s="257">
        <v>78733</v>
      </c>
      <c r="L16" s="222"/>
      <c r="M16" s="256">
        <v>4.7918847361615668E-2</v>
      </c>
      <c r="N16" s="257">
        <v>3113</v>
      </c>
      <c r="O16" s="258">
        <v>-4.8547967742409326E-2</v>
      </c>
      <c r="P16" s="257">
        <v>-3305</v>
      </c>
      <c r="Q16" s="258">
        <f t="shared" si="0"/>
        <v>3.1757549558451226E-2</v>
      </c>
      <c r="R16" s="257">
        <f t="shared" si="1"/>
        <v>2057</v>
      </c>
      <c r="S16" s="258">
        <f t="shared" si="2"/>
        <v>4.6387047539242054E-2</v>
      </c>
      <c r="T16" s="257">
        <f t="shared" si="3"/>
        <v>3100</v>
      </c>
      <c r="U16" s="258">
        <f t="shared" si="4"/>
        <v>7.0156873400162967E-2</v>
      </c>
      <c r="V16" s="257">
        <f t="shared" si="5"/>
        <v>4906</v>
      </c>
      <c r="W16" s="258">
        <v>5.5543638557447483E-2</v>
      </c>
      <c r="X16" s="257">
        <v>4143</v>
      </c>
      <c r="Z16" s="224"/>
    </row>
    <row r="17" spans="2:28" x14ac:dyDescent="0.25">
      <c r="B17" s="303" t="s">
        <v>41</v>
      </c>
      <c r="C17" s="219"/>
      <c r="D17" s="253">
        <v>230178</v>
      </c>
      <c r="E17" s="254">
        <v>239983</v>
      </c>
      <c r="F17" s="254">
        <v>230320</v>
      </c>
      <c r="G17" s="254">
        <v>245417</v>
      </c>
      <c r="H17" s="254">
        <v>257644</v>
      </c>
      <c r="I17" s="254">
        <v>250190</v>
      </c>
      <c r="J17" s="257">
        <v>261574</v>
      </c>
      <c r="L17" s="222"/>
      <c r="M17" s="256">
        <v>4.2597468046468467E-2</v>
      </c>
      <c r="N17" s="257">
        <v>9805</v>
      </c>
      <c r="O17" s="258">
        <v>-4.02653521291092E-2</v>
      </c>
      <c r="P17" s="257">
        <v>-9663</v>
      </c>
      <c r="Q17" s="258">
        <f t="shared" si="0"/>
        <v>6.5547933310177164E-2</v>
      </c>
      <c r="R17" s="257">
        <f t="shared" si="1"/>
        <v>15097</v>
      </c>
      <c r="S17" s="258">
        <f t="shared" si="2"/>
        <v>4.9821324521121202E-2</v>
      </c>
      <c r="T17" s="257">
        <f t="shared" si="3"/>
        <v>12227</v>
      </c>
      <c r="U17" s="258">
        <f t="shared" si="4"/>
        <v>-2.8931393706044028E-2</v>
      </c>
      <c r="V17" s="257">
        <f t="shared" si="5"/>
        <v>-7454</v>
      </c>
      <c r="W17" s="258">
        <v>-3.2300549379404742E-2</v>
      </c>
      <c r="X17" s="257">
        <v>-8731</v>
      </c>
      <c r="Z17" s="224"/>
    </row>
    <row r="18" spans="2:28" x14ac:dyDescent="0.25">
      <c r="B18" s="303" t="s">
        <v>3</v>
      </c>
      <c r="C18" s="219"/>
      <c r="D18" s="253">
        <v>85031</v>
      </c>
      <c r="E18" s="254">
        <v>103107</v>
      </c>
      <c r="F18" s="254">
        <v>115485</v>
      </c>
      <c r="G18" s="254">
        <v>129091</v>
      </c>
      <c r="H18" s="254">
        <v>144410</v>
      </c>
      <c r="I18" s="254">
        <v>161791</v>
      </c>
      <c r="J18" s="257">
        <v>168761</v>
      </c>
      <c r="L18" s="222"/>
      <c r="M18" s="256">
        <v>0.21258129388105518</v>
      </c>
      <c r="N18" s="257">
        <v>18076</v>
      </c>
      <c r="O18" s="258">
        <v>0.12005004509878092</v>
      </c>
      <c r="P18" s="257">
        <v>12378</v>
      </c>
      <c r="Q18" s="258">
        <f>G18/F18-1</f>
        <v>0.11781616660172323</v>
      </c>
      <c r="R18" s="257">
        <f>G18-F18</f>
        <v>13606</v>
      </c>
      <c r="S18" s="258">
        <f t="shared" si="2"/>
        <v>0.11866822628998142</v>
      </c>
      <c r="T18" s="257">
        <f t="shared" si="3"/>
        <v>15319</v>
      </c>
      <c r="U18" s="258">
        <f t="shared" si="4"/>
        <v>0.12035870092098877</v>
      </c>
      <c r="V18" s="257">
        <f t="shared" si="5"/>
        <v>17381</v>
      </c>
      <c r="W18" s="258">
        <v>6.8452475166034699E-2</v>
      </c>
      <c r="X18" s="257">
        <v>10812</v>
      </c>
      <c r="Z18" s="224"/>
    </row>
    <row r="19" spans="2:28" x14ac:dyDescent="0.25">
      <c r="B19" s="303" t="s">
        <v>2</v>
      </c>
      <c r="C19" s="219"/>
      <c r="D19" s="253">
        <v>33341</v>
      </c>
      <c r="E19" s="254">
        <v>35443</v>
      </c>
      <c r="F19" s="254">
        <v>34750</v>
      </c>
      <c r="G19" s="254">
        <v>36342</v>
      </c>
      <c r="H19" s="254">
        <v>38917</v>
      </c>
      <c r="I19" s="254">
        <v>41046</v>
      </c>
      <c r="J19" s="257">
        <v>40821</v>
      </c>
      <c r="L19" s="222"/>
      <c r="M19" s="256">
        <v>6.3045499535106853E-2</v>
      </c>
      <c r="N19" s="257">
        <v>2102</v>
      </c>
      <c r="O19" s="258">
        <v>-1.9552520949129626E-2</v>
      </c>
      <c r="P19" s="257">
        <v>-693</v>
      </c>
      <c r="Q19" s="258">
        <f t="shared" si="0"/>
        <v>4.5812949640287703E-2</v>
      </c>
      <c r="R19" s="257">
        <f t="shared" si="1"/>
        <v>1592</v>
      </c>
      <c r="S19" s="258">
        <f t="shared" si="2"/>
        <v>7.0854658521820379E-2</v>
      </c>
      <c r="T19" s="257">
        <f t="shared" si="3"/>
        <v>2575</v>
      </c>
      <c r="U19" s="258">
        <f t="shared" si="4"/>
        <v>5.4706169540303717E-2</v>
      </c>
      <c r="V19" s="257">
        <f t="shared" si="5"/>
        <v>2129</v>
      </c>
      <c r="W19" s="258">
        <v>1.300344938829201E-2</v>
      </c>
      <c r="X19" s="257">
        <v>524</v>
      </c>
      <c r="Z19" s="224"/>
    </row>
    <row r="20" spans="2:28" x14ac:dyDescent="0.25">
      <c r="B20" s="303" t="s">
        <v>35</v>
      </c>
      <c r="C20" s="219"/>
      <c r="D20" s="253">
        <v>67903</v>
      </c>
      <c r="E20" s="254">
        <v>70092</v>
      </c>
      <c r="F20" s="254">
        <v>67467</v>
      </c>
      <c r="G20" s="254">
        <v>69079</v>
      </c>
      <c r="H20" s="254">
        <v>71374</v>
      </c>
      <c r="I20" s="254">
        <v>75584</v>
      </c>
      <c r="J20" s="257">
        <v>77409</v>
      </c>
      <c r="L20" s="222"/>
      <c r="M20" s="256">
        <v>3.2237161833792216E-2</v>
      </c>
      <c r="N20" s="257">
        <v>2189</v>
      </c>
      <c r="O20" s="258">
        <v>-3.7450778976202748E-2</v>
      </c>
      <c r="P20" s="257">
        <v>-2625</v>
      </c>
      <c r="Q20" s="258">
        <f t="shared" si="0"/>
        <v>2.3893162583188854E-2</v>
      </c>
      <c r="R20" s="257">
        <f t="shared" si="1"/>
        <v>1612</v>
      </c>
      <c r="S20" s="258">
        <f t="shared" si="2"/>
        <v>3.3222831830223454E-2</v>
      </c>
      <c r="T20" s="257">
        <f t="shared" si="3"/>
        <v>2295</v>
      </c>
      <c r="U20" s="258">
        <f t="shared" si="4"/>
        <v>5.8985064589346159E-2</v>
      </c>
      <c r="V20" s="257">
        <f t="shared" si="5"/>
        <v>4210</v>
      </c>
      <c r="W20" s="258">
        <v>3.3139364172650287E-2</v>
      </c>
      <c r="X20" s="257">
        <v>2483</v>
      </c>
      <c r="Z20" s="224"/>
    </row>
    <row r="21" spans="2:28" x14ac:dyDescent="0.25">
      <c r="B21" s="303" t="s">
        <v>42</v>
      </c>
      <c r="C21" s="219"/>
      <c r="D21" s="253">
        <v>161368</v>
      </c>
      <c r="E21" s="254">
        <v>171922</v>
      </c>
      <c r="F21" s="254">
        <v>161936</v>
      </c>
      <c r="G21" s="254">
        <v>163249</v>
      </c>
      <c r="H21" s="254">
        <v>173065</v>
      </c>
      <c r="I21" s="254">
        <v>185857</v>
      </c>
      <c r="J21" s="257">
        <v>198963</v>
      </c>
      <c r="L21" s="222"/>
      <c r="M21" s="256">
        <v>6.5403301769867639E-2</v>
      </c>
      <c r="N21" s="257">
        <v>10554</v>
      </c>
      <c r="O21" s="258">
        <v>-5.808448017124046E-2</v>
      </c>
      <c r="P21" s="257">
        <v>-9986</v>
      </c>
      <c r="Q21" s="258">
        <f t="shared" si="0"/>
        <v>8.108141487995324E-3</v>
      </c>
      <c r="R21" s="257">
        <f t="shared" si="1"/>
        <v>1313</v>
      </c>
      <c r="S21" s="258">
        <f t="shared" si="2"/>
        <v>6.0129005384412793E-2</v>
      </c>
      <c r="T21" s="257">
        <f t="shared" si="3"/>
        <v>9816</v>
      </c>
      <c r="U21" s="258">
        <f t="shared" si="4"/>
        <v>7.3914425215959367E-2</v>
      </c>
      <c r="V21" s="257">
        <f t="shared" si="5"/>
        <v>12792</v>
      </c>
      <c r="W21" s="258">
        <v>7.3676542010684853E-2</v>
      </c>
      <c r="X21" s="257">
        <v>13653</v>
      </c>
      <c r="Z21" s="224"/>
    </row>
    <row r="22" spans="2:28" x14ac:dyDescent="0.25">
      <c r="B22" s="303" t="s">
        <v>43</v>
      </c>
      <c r="C22" s="219"/>
      <c r="D22" s="253">
        <v>39429</v>
      </c>
      <c r="E22" s="254">
        <v>41312</v>
      </c>
      <c r="F22" s="254">
        <v>40012</v>
      </c>
      <c r="G22" s="254">
        <v>42082</v>
      </c>
      <c r="H22" s="254">
        <v>44287</v>
      </c>
      <c r="I22" s="254">
        <v>47580</v>
      </c>
      <c r="J22" s="257">
        <v>50231</v>
      </c>
      <c r="L22" s="222"/>
      <c r="M22" s="256">
        <v>4.7756727281949907E-2</v>
      </c>
      <c r="N22" s="257">
        <v>1883</v>
      </c>
      <c r="O22" s="258">
        <v>-3.1467854376452387E-2</v>
      </c>
      <c r="P22" s="257">
        <v>-1300</v>
      </c>
      <c r="Q22" s="258">
        <f t="shared" si="0"/>
        <v>5.1734479656103227E-2</v>
      </c>
      <c r="R22" s="257">
        <f t="shared" si="1"/>
        <v>2070</v>
      </c>
      <c r="S22" s="258">
        <f t="shared" si="2"/>
        <v>5.2397699729100244E-2</v>
      </c>
      <c r="T22" s="257">
        <f t="shared" si="3"/>
        <v>2205</v>
      </c>
      <c r="U22" s="258">
        <f t="shared" si="4"/>
        <v>7.4355905796283261E-2</v>
      </c>
      <c r="V22" s="257">
        <f t="shared" si="5"/>
        <v>3293</v>
      </c>
      <c r="W22" s="258">
        <v>8.1003723072287759E-2</v>
      </c>
      <c r="X22" s="257">
        <v>3764</v>
      </c>
      <c r="Z22" s="224"/>
    </row>
    <row r="23" spans="2:28" x14ac:dyDescent="0.25">
      <c r="B23" s="303" t="s">
        <v>44</v>
      </c>
      <c r="C23" s="219"/>
      <c r="D23" s="253">
        <v>15133</v>
      </c>
      <c r="E23" s="254">
        <v>14637</v>
      </c>
      <c r="F23" s="254">
        <v>14462</v>
      </c>
      <c r="G23" s="254">
        <v>15183</v>
      </c>
      <c r="H23" s="254">
        <v>16013</v>
      </c>
      <c r="I23" s="254">
        <v>16801</v>
      </c>
      <c r="J23" s="257">
        <v>16674</v>
      </c>
      <c r="K23" s="304"/>
      <c r="L23" s="219"/>
      <c r="M23" s="256">
        <v>-3.2776052335954486E-2</v>
      </c>
      <c r="N23" s="257">
        <v>-496</v>
      </c>
      <c r="O23" s="258">
        <v>-1.1956001912960312E-2</v>
      </c>
      <c r="P23" s="257">
        <v>-175</v>
      </c>
      <c r="Q23" s="258">
        <f t="shared" si="0"/>
        <v>4.9854791868344517E-2</v>
      </c>
      <c r="R23" s="257">
        <f t="shared" si="1"/>
        <v>721</v>
      </c>
      <c r="S23" s="258">
        <f t="shared" si="2"/>
        <v>5.4666403214121084E-2</v>
      </c>
      <c r="T23" s="257">
        <f t="shared" si="3"/>
        <v>830</v>
      </c>
      <c r="U23" s="258">
        <f t="shared" si="4"/>
        <v>4.921001686130011E-2</v>
      </c>
      <c r="V23" s="257">
        <f t="shared" si="5"/>
        <v>788</v>
      </c>
      <c r="W23" s="258">
        <v>1.4233576642335821E-2</v>
      </c>
      <c r="X23" s="257">
        <v>234</v>
      </c>
      <c r="Z23" s="224"/>
    </row>
    <row r="24" spans="2:28" x14ac:dyDescent="0.25">
      <c r="B24" s="303" t="s">
        <v>45</v>
      </c>
      <c r="C24" s="219"/>
      <c r="D24" s="253">
        <v>78811</v>
      </c>
      <c r="E24" s="254">
        <v>80742</v>
      </c>
      <c r="F24" s="254">
        <v>79315</v>
      </c>
      <c r="G24" s="254">
        <v>78831</v>
      </c>
      <c r="H24" s="254">
        <v>79067</v>
      </c>
      <c r="I24" s="254">
        <v>82443</v>
      </c>
      <c r="J24" s="257">
        <v>84236</v>
      </c>
      <c r="K24" s="304"/>
      <c r="L24" s="219"/>
      <c r="M24" s="256">
        <v>2.450165586022246E-2</v>
      </c>
      <c r="N24" s="257">
        <v>1931</v>
      </c>
      <c r="O24" s="258">
        <v>-1.767357756805632E-2</v>
      </c>
      <c r="P24" s="257">
        <v>-1427</v>
      </c>
      <c r="Q24" s="258">
        <f t="shared" si="0"/>
        <v>-6.1022505200781785E-3</v>
      </c>
      <c r="R24" s="257">
        <f t="shared" si="1"/>
        <v>-484</v>
      </c>
      <c r="S24" s="258">
        <f t="shared" si="2"/>
        <v>2.9937461151070544E-3</v>
      </c>
      <c r="T24" s="257">
        <f t="shared" si="3"/>
        <v>236</v>
      </c>
      <c r="U24" s="258">
        <f t="shared" si="4"/>
        <v>4.2697965017010953E-2</v>
      </c>
      <c r="V24" s="257">
        <f t="shared" si="5"/>
        <v>3376</v>
      </c>
      <c r="W24" s="258">
        <v>3.40780751288976E-2</v>
      </c>
      <c r="X24" s="257">
        <v>2776</v>
      </c>
      <c r="Z24" s="224"/>
    </row>
    <row r="25" spans="2:28" x14ac:dyDescent="0.25">
      <c r="B25" s="303" t="s">
        <v>46</v>
      </c>
      <c r="C25" s="219"/>
      <c r="D25" s="253">
        <v>11167</v>
      </c>
      <c r="E25" s="254">
        <v>11398</v>
      </c>
      <c r="F25" s="254">
        <v>10806</v>
      </c>
      <c r="G25" s="254">
        <v>11690</v>
      </c>
      <c r="H25" s="254">
        <v>10545</v>
      </c>
      <c r="I25" s="254">
        <v>10646</v>
      </c>
      <c r="J25" s="257">
        <v>10635</v>
      </c>
      <c r="L25" s="222"/>
      <c r="M25" s="256">
        <v>2.0685949673144188E-2</v>
      </c>
      <c r="N25" s="257">
        <v>231</v>
      </c>
      <c r="O25" s="258">
        <v>-5.1938936655553603E-2</v>
      </c>
      <c r="P25" s="257">
        <v>-592</v>
      </c>
      <c r="Q25" s="258">
        <f t="shared" si="0"/>
        <v>8.180640384971305E-2</v>
      </c>
      <c r="R25" s="257">
        <f t="shared" si="1"/>
        <v>884</v>
      </c>
      <c r="S25" s="258">
        <f t="shared" si="2"/>
        <v>-9.7946963216424265E-2</v>
      </c>
      <c r="T25" s="257">
        <f t="shared" si="3"/>
        <v>-1145</v>
      </c>
      <c r="U25" s="258">
        <f t="shared" si="4"/>
        <v>9.577999051683328E-3</v>
      </c>
      <c r="V25" s="257">
        <f t="shared" si="5"/>
        <v>101</v>
      </c>
      <c r="W25" s="258">
        <v>3.1126202603282138E-3</v>
      </c>
      <c r="X25" s="257">
        <v>33</v>
      </c>
      <c r="Z25" s="224"/>
    </row>
    <row r="26" spans="2:28" x14ac:dyDescent="0.25">
      <c r="B26" s="305" t="s">
        <v>1</v>
      </c>
      <c r="C26" s="219"/>
      <c r="D26" s="260">
        <v>2949</v>
      </c>
      <c r="E26" s="261">
        <v>3054</v>
      </c>
      <c r="F26" s="261">
        <v>3042</v>
      </c>
      <c r="G26" s="261">
        <v>3187</v>
      </c>
      <c r="H26" s="261">
        <v>3439</v>
      </c>
      <c r="I26" s="261">
        <v>3728</v>
      </c>
      <c r="J26" s="265">
        <v>3939</v>
      </c>
      <c r="L26" s="222"/>
      <c r="M26" s="264">
        <v>3.560528992878953E-2</v>
      </c>
      <c r="N26" s="265">
        <v>105</v>
      </c>
      <c r="O26" s="266">
        <v>-3.9292730844793233E-3</v>
      </c>
      <c r="P26" s="265">
        <v>-12</v>
      </c>
      <c r="Q26" s="266">
        <f t="shared" si="0"/>
        <v>4.7666009204470727E-2</v>
      </c>
      <c r="R26" s="265">
        <f t="shared" si="1"/>
        <v>145</v>
      </c>
      <c r="S26" s="266">
        <f t="shared" si="2"/>
        <v>7.9071226859115162E-2</v>
      </c>
      <c r="T26" s="265">
        <f t="shared" si="3"/>
        <v>252</v>
      </c>
      <c r="U26" s="266">
        <f t="shared" si="4"/>
        <v>8.4036056993312069E-2</v>
      </c>
      <c r="V26" s="265">
        <f t="shared" si="5"/>
        <v>289</v>
      </c>
      <c r="W26" s="266">
        <v>7.1253739461517585E-2</v>
      </c>
      <c r="X26" s="265">
        <v>262</v>
      </c>
      <c r="Z26" s="224"/>
      <c r="AA26" s="224"/>
      <c r="AB26" s="286"/>
    </row>
    <row r="27" spans="2:28" x14ac:dyDescent="0.25">
      <c r="B27" s="235" t="s">
        <v>0</v>
      </c>
      <c r="C27" s="219"/>
      <c r="D27" s="1228">
        <f>SUM(D9:D26)</f>
        <v>1304312</v>
      </c>
      <c r="E27" s="306">
        <f>SUM(E9:E26)</f>
        <v>1385037</v>
      </c>
      <c r="F27" s="307">
        <f>SUM(F9:F26)</f>
        <v>1356473</v>
      </c>
      <c r="G27" s="306">
        <f>SUM(G9:G26)</f>
        <v>1415578</v>
      </c>
      <c r="H27" s="307">
        <v>1490860</v>
      </c>
      <c r="I27" s="306">
        <v>1567107</v>
      </c>
      <c r="J27" s="306">
        <f>SUM(J9:J26)</f>
        <v>1608241</v>
      </c>
      <c r="K27" s="308"/>
      <c r="L27" s="222"/>
      <c r="M27" s="240">
        <f>E27/D27-1</f>
        <v>6.1890866602469341E-2</v>
      </c>
      <c r="N27" s="241">
        <f>E27-D27</f>
        <v>80725</v>
      </c>
      <c r="O27" s="242">
        <f>F27/E27-1</f>
        <v>-2.0623275768084204E-2</v>
      </c>
      <c r="P27" s="243">
        <f>F27-E27</f>
        <v>-28564</v>
      </c>
      <c r="Q27" s="242">
        <f t="shared" si="0"/>
        <v>4.3572559129448241E-2</v>
      </c>
      <c r="R27" s="237">
        <f t="shared" si="1"/>
        <v>59105</v>
      </c>
      <c r="S27" s="242">
        <f t="shared" si="2"/>
        <v>5.3181103407936581E-2</v>
      </c>
      <c r="T27" s="243">
        <f t="shared" si="3"/>
        <v>75282</v>
      </c>
      <c r="U27" s="309">
        <f t="shared" si="4"/>
        <v>5.1142964463464002E-2</v>
      </c>
      <c r="V27" s="237">
        <f t="shared" si="5"/>
        <v>76247</v>
      </c>
      <c r="W27" s="242">
        <v>2.3284505543869294E-2</v>
      </c>
      <c r="X27" s="243">
        <f>SUM(X9:X26)</f>
        <v>36595</v>
      </c>
    </row>
    <row r="28" spans="2:28" x14ac:dyDescent="0.25">
      <c r="D28" s="296"/>
      <c r="F28" s="296"/>
      <c r="H28" s="296"/>
      <c r="I28" s="296"/>
      <c r="K28" s="296"/>
      <c r="L28" s="219"/>
    </row>
  </sheetData>
  <mergeCells count="9">
    <mergeCell ref="B3:X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K9</xm:sqref>
            </x14:sparkline>
            <x14:sparkline>
              <xm:f>EVO_derecho!D10:J10</xm:f>
              <xm:sqref>K10</xm:sqref>
            </x14:sparkline>
            <x14:sparkline>
              <xm:f>EVO_derecho!D11:J11</xm:f>
              <xm:sqref>K11</xm:sqref>
            </x14:sparkline>
            <x14:sparkline>
              <xm:f>EVO_derecho!D12:J12</xm:f>
              <xm:sqref>K12</xm:sqref>
            </x14:sparkline>
            <x14:sparkline>
              <xm:f>EVO_derecho!D13:J13</xm:f>
              <xm:sqref>K13</xm:sqref>
            </x14:sparkline>
            <x14:sparkline>
              <xm:f>EVO_derecho!D14:J14</xm:f>
              <xm:sqref>K14</xm:sqref>
            </x14:sparkline>
            <x14:sparkline>
              <xm:f>EVO_derecho!D15:J15</xm:f>
              <xm:sqref>K15</xm:sqref>
            </x14:sparkline>
            <x14:sparkline>
              <xm:f>EVO_derecho!D16:J16</xm:f>
              <xm:sqref>K16</xm:sqref>
            </x14:sparkline>
            <x14:sparkline>
              <xm:f>EVO_derecho!D17:J17</xm:f>
              <xm:sqref>K17</xm:sqref>
            </x14:sparkline>
            <x14:sparkline>
              <xm:f>EVO_derecho!D18:J18</xm:f>
              <xm:sqref>K18</xm:sqref>
            </x14:sparkline>
            <x14:sparkline>
              <xm:f>EVO_derecho!D19:J19</xm:f>
              <xm:sqref>K19</xm:sqref>
            </x14:sparkline>
            <x14:sparkline>
              <xm:f>EVO_derecho!D20:J20</xm:f>
              <xm:sqref>K20</xm:sqref>
            </x14:sparkline>
            <x14:sparkline>
              <xm:f>EVO_derecho!D21:J21</xm:f>
              <xm:sqref>K21</xm:sqref>
            </x14:sparkline>
            <x14:sparkline>
              <xm:f>EVO_derecho!D22:J22</xm:f>
              <xm:sqref>K22</xm:sqref>
            </x14:sparkline>
            <x14:sparkline>
              <xm:f>EVO_derecho!D23:J23</xm:f>
              <xm:sqref>K23</xm:sqref>
            </x14:sparkline>
            <x14:sparkline>
              <xm:f>EVO_derecho!D24:J24</xm:f>
              <xm:sqref>K24</xm:sqref>
            </x14:sparkline>
            <x14:sparkline>
              <xm:f>EVO_derecho!D25:J25</xm:f>
              <xm:sqref>K25</xm:sqref>
            </x14:sparkline>
            <x14:sparkline>
              <xm:f>EVO_derecho!D26:J26</xm:f>
              <xm:sqref>K26</xm:sqref>
            </x14:sparkline>
            <x14:sparkline>
              <xm:f>EVO_derecho!D27:J27</xm:f>
              <xm:sqref>K27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5.75" x14ac:dyDescent="0.25"/>
  <cols>
    <col min="1" max="1" width="1" style="1025" customWidth="1"/>
    <col min="2" max="2" width="30.28515625" style="1025" customWidth="1"/>
    <col min="3" max="3" width="11.28515625" style="1025" customWidth="1"/>
    <col min="4" max="4" width="0.85546875" style="1025" customWidth="1"/>
    <col min="5" max="5" width="17.7109375" style="1025" customWidth="1"/>
    <col min="6" max="6" width="0.7109375" style="1025" customWidth="1"/>
    <col min="7" max="7" width="17.7109375" style="1025" customWidth="1"/>
    <col min="8" max="8" width="0.7109375" style="1025" customWidth="1"/>
    <col min="9" max="9" width="17.7109375" style="1025" customWidth="1"/>
    <col min="10" max="10" width="0.7109375" style="1025" customWidth="1"/>
    <col min="11" max="11" width="17.7109375" style="1025" customWidth="1"/>
    <col min="12" max="12" width="0.7109375" style="1025" customWidth="1"/>
    <col min="13" max="13" width="17.7109375" style="1025" customWidth="1"/>
    <col min="14" max="16384" width="11.42578125" style="1025"/>
  </cols>
  <sheetData>
    <row r="1" spans="1:13" ht="9.75" customHeight="1" x14ac:dyDescent="0.25"/>
    <row r="2" spans="1:13" s="314" customFormat="1" ht="49.5" customHeight="1" x14ac:dyDescent="0.25">
      <c r="B2" s="1641"/>
      <c r="C2" s="1641"/>
      <c r="D2" s="1026"/>
      <c r="E2" s="1642"/>
      <c r="F2" s="1642"/>
      <c r="G2" s="1642"/>
      <c r="H2" s="1642"/>
      <c r="I2" s="1642"/>
    </row>
    <row r="3" spans="1:13" s="314" customFormat="1" ht="14.25" customHeight="1" x14ac:dyDescent="0.25">
      <c r="B3" s="1026"/>
      <c r="C3" s="1026"/>
      <c r="D3" s="1026"/>
      <c r="G3" s="1026"/>
      <c r="I3" s="1026"/>
      <c r="K3" s="1026"/>
      <c r="M3" s="1026"/>
    </row>
    <row r="4" spans="1:13" s="315" customFormat="1" ht="21.75" customHeight="1" x14ac:dyDescent="0.2">
      <c r="B4" s="1417" t="s">
        <v>446</v>
      </c>
      <c r="C4" s="1417"/>
      <c r="D4" s="1417"/>
      <c r="E4" s="1417"/>
      <c r="F4" s="1417"/>
      <c r="G4" s="1417"/>
      <c r="H4" s="1417"/>
      <c r="I4" s="1417"/>
      <c r="J4" s="1417"/>
      <c r="K4" s="1417"/>
      <c r="L4" s="1417"/>
      <c r="M4" s="1417"/>
    </row>
    <row r="5" spans="1:13" s="315" customFormat="1" ht="18.75" customHeight="1" x14ac:dyDescent="0.2">
      <c r="B5" s="1418" t="str">
        <f>porsaad!$B$6</f>
        <v>Situación a 30 de septiembre de 2024</v>
      </c>
      <c r="C5" s="1418"/>
      <c r="D5" s="1418"/>
      <c r="E5" s="1418"/>
      <c r="F5" s="1418"/>
      <c r="G5" s="1418"/>
      <c r="H5" s="1418"/>
      <c r="I5" s="1418"/>
      <c r="J5" s="1418"/>
      <c r="K5" s="1418"/>
      <c r="L5" s="1418"/>
      <c r="M5" s="1418"/>
    </row>
    <row r="6" spans="1:13" s="315" customFormat="1" ht="4.5" customHeight="1" x14ac:dyDescent="0.2"/>
    <row r="7" spans="1:13" s="1030" customFormat="1" ht="15" customHeight="1" x14ac:dyDescent="0.2">
      <c r="A7" s="1027"/>
      <c r="B7" s="1643" t="s">
        <v>12</v>
      </c>
      <c r="C7" s="1327" t="s">
        <v>68</v>
      </c>
      <c r="D7" s="1028"/>
      <c r="E7" s="1329" t="s">
        <v>140</v>
      </c>
      <c r="F7" s="1029"/>
      <c r="G7" s="1329" t="s">
        <v>142</v>
      </c>
      <c r="H7" s="1029"/>
      <c r="I7" s="1329" t="s">
        <v>144</v>
      </c>
      <c r="J7" s="1029"/>
      <c r="K7" s="1329" t="s">
        <v>146</v>
      </c>
      <c r="L7" s="1029"/>
      <c r="M7" s="1329" t="s">
        <v>148</v>
      </c>
    </row>
    <row r="8" spans="1:13" s="1030" customFormat="1" ht="19.5" customHeight="1" x14ac:dyDescent="0.2">
      <c r="A8" s="1027"/>
      <c r="B8" s="1644"/>
      <c r="C8" s="1328" t="s">
        <v>28</v>
      </c>
      <c r="D8" s="1028"/>
      <c r="E8" s="1328" t="s">
        <v>28</v>
      </c>
      <c r="F8" s="1028"/>
      <c r="G8" s="1328" t="s">
        <v>28</v>
      </c>
      <c r="H8" s="1028"/>
      <c r="I8" s="1328" t="s">
        <v>28</v>
      </c>
      <c r="J8" s="1028"/>
      <c r="K8" s="1328" t="s">
        <v>28</v>
      </c>
      <c r="L8" s="1028"/>
      <c r="M8" s="1328" t="s">
        <v>28</v>
      </c>
    </row>
    <row r="9" spans="1:13" s="1030" customFormat="1" ht="6" customHeight="1" x14ac:dyDescent="0.2">
      <c r="A9" s="1027"/>
      <c r="B9" s="1031"/>
      <c r="C9" s="1031"/>
      <c r="D9" s="1031"/>
      <c r="E9" s="1031"/>
      <c r="F9" s="1031"/>
      <c r="G9" s="1031"/>
      <c r="H9" s="1031"/>
      <c r="I9" s="1031"/>
      <c r="J9" s="1031"/>
      <c r="K9" s="1031"/>
      <c r="L9" s="1031"/>
      <c r="M9" s="1031"/>
    </row>
    <row r="10" spans="1:13" s="1037" customFormat="1" ht="18" customHeight="1" x14ac:dyDescent="0.2">
      <c r="A10" s="1032"/>
      <c r="B10" s="1033" t="s">
        <v>8</v>
      </c>
      <c r="C10" s="1034">
        <f>M10+K10+I10+G10+E10</f>
        <v>100</v>
      </c>
      <c r="D10" s="1035"/>
      <c r="E10" s="1036">
        <v>37.939742149219846</v>
      </c>
      <c r="F10" s="1035"/>
      <c r="G10" s="1036">
        <v>45.518887048384663</v>
      </c>
      <c r="H10" s="1035"/>
      <c r="I10" s="1036">
        <v>13.787950746562569</v>
      </c>
      <c r="J10" s="1035"/>
      <c r="K10" s="1036">
        <v>2.5391235853537051</v>
      </c>
      <c r="L10" s="1035"/>
      <c r="M10" s="1036">
        <v>0.21429647047921324</v>
      </c>
    </row>
    <row r="11" spans="1:13" s="1037" customFormat="1" ht="18" customHeight="1" x14ac:dyDescent="0.2">
      <c r="A11" s="1032"/>
      <c r="B11" s="1038" t="s">
        <v>7</v>
      </c>
      <c r="C11" s="1039">
        <f t="shared" ref="C11:C28" si="0">M11+K11+I11+G11+E11</f>
        <v>100</v>
      </c>
      <c r="D11" s="1035"/>
      <c r="E11" s="1040">
        <v>21.237612860603392</v>
      </c>
      <c r="F11" s="1035"/>
      <c r="G11" s="1040">
        <v>56.080158555384273</v>
      </c>
      <c r="H11" s="1035"/>
      <c r="I11" s="1040">
        <v>16.397269323937458</v>
      </c>
      <c r="J11" s="1035"/>
      <c r="K11" s="1040">
        <v>5.5758643470601186</v>
      </c>
      <c r="L11" s="1035"/>
      <c r="M11" s="1040">
        <v>0.70909491301475447</v>
      </c>
    </row>
    <row r="12" spans="1:13" s="1037" customFormat="1" ht="18" customHeight="1" x14ac:dyDescent="0.2">
      <c r="A12" s="1032"/>
      <c r="B12" s="1038" t="s">
        <v>37</v>
      </c>
      <c r="C12" s="1039">
        <f t="shared" si="0"/>
        <v>100</v>
      </c>
      <c r="D12" s="1035"/>
      <c r="E12" s="1040">
        <v>24.406665544521125</v>
      </c>
      <c r="F12" s="1035"/>
      <c r="G12" s="1040">
        <v>45.632048476687423</v>
      </c>
      <c r="H12" s="1035"/>
      <c r="I12" s="1040">
        <v>22.075408180441002</v>
      </c>
      <c r="J12" s="1035"/>
      <c r="K12" s="1040">
        <v>6.8002019861976102</v>
      </c>
      <c r="L12" s="1035"/>
      <c r="M12" s="1040">
        <v>1.085675812152836</v>
      </c>
    </row>
    <row r="13" spans="1:13" s="1037" customFormat="1" ht="18" customHeight="1" x14ac:dyDescent="0.2">
      <c r="A13" s="1032"/>
      <c r="B13" s="1038" t="s">
        <v>38</v>
      </c>
      <c r="C13" s="1039">
        <f t="shared" si="0"/>
        <v>100</v>
      </c>
      <c r="D13" s="1035"/>
      <c r="E13" s="1040">
        <v>24.94909147869674</v>
      </c>
      <c r="F13" s="1035"/>
      <c r="G13" s="1040">
        <v>52.110745614035089</v>
      </c>
      <c r="H13" s="1035"/>
      <c r="I13" s="1040">
        <v>17.422462406015036</v>
      </c>
      <c r="J13" s="1035"/>
      <c r="K13" s="1040">
        <v>5.0673558897243103</v>
      </c>
      <c r="L13" s="1035"/>
      <c r="M13" s="1040">
        <v>0.45034461152882205</v>
      </c>
    </row>
    <row r="14" spans="1:13" s="1037" customFormat="1" ht="18" customHeight="1" x14ac:dyDescent="0.2">
      <c r="A14" s="1032"/>
      <c r="B14" s="1038" t="s">
        <v>6</v>
      </c>
      <c r="C14" s="1039">
        <f t="shared" si="0"/>
        <v>100</v>
      </c>
      <c r="D14" s="1035"/>
      <c r="E14" s="1040">
        <v>35.127667195415242</v>
      </c>
      <c r="F14" s="1035"/>
      <c r="G14" s="1040">
        <v>46.359310238960241</v>
      </c>
      <c r="H14" s="1035"/>
      <c r="I14" s="1040">
        <v>13.964079209947295</v>
      </c>
      <c r="J14" s="1035"/>
      <c r="K14" s="1040">
        <v>3.9502635214654864</v>
      </c>
      <c r="L14" s="1035"/>
      <c r="M14" s="1040">
        <v>0.5986798342117382</v>
      </c>
    </row>
    <row r="15" spans="1:13" s="1037" customFormat="1" ht="18" customHeight="1" x14ac:dyDescent="0.2">
      <c r="A15" s="1032"/>
      <c r="B15" s="1038" t="s">
        <v>5</v>
      </c>
      <c r="C15" s="1039">
        <f t="shared" si="0"/>
        <v>100</v>
      </c>
      <c r="D15" s="1035"/>
      <c r="E15" s="1040">
        <v>22.501324854266031</v>
      </c>
      <c r="F15" s="1035"/>
      <c r="G15" s="1040">
        <v>47.366189719130894</v>
      </c>
      <c r="H15" s="1035"/>
      <c r="I15" s="1040">
        <v>21.197668256491788</v>
      </c>
      <c r="J15" s="1035"/>
      <c r="K15" s="1040">
        <v>7.6311605723370421</v>
      </c>
      <c r="L15" s="1035"/>
      <c r="M15" s="1040">
        <v>1.3036565977742447</v>
      </c>
    </row>
    <row r="16" spans="1:13" s="1037" customFormat="1" ht="18" customHeight="1" x14ac:dyDescent="0.2">
      <c r="A16" s="1032"/>
      <c r="B16" s="1038" t="s">
        <v>4</v>
      </c>
      <c r="C16" s="1039">
        <f t="shared" si="0"/>
        <v>100</v>
      </c>
      <c r="D16" s="1035"/>
      <c r="E16" s="1040">
        <v>24.121525749102744</v>
      </c>
      <c r="F16" s="1035"/>
      <c r="G16" s="1040">
        <v>52.552652811395816</v>
      </c>
      <c r="H16" s="1035"/>
      <c r="I16" s="1040">
        <v>18.526555935787218</v>
      </c>
      <c r="J16" s="1035"/>
      <c r="K16" s="1040">
        <v>4.4626213727290436</v>
      </c>
      <c r="L16" s="1035"/>
      <c r="M16" s="1040">
        <v>0.33664413098517099</v>
      </c>
    </row>
    <row r="17" spans="1:13" s="1037" customFormat="1" ht="18" customHeight="1" x14ac:dyDescent="0.2">
      <c r="A17" s="1032"/>
      <c r="B17" s="1038" t="s">
        <v>40</v>
      </c>
      <c r="C17" s="1039">
        <f t="shared" si="0"/>
        <v>100</v>
      </c>
      <c r="D17" s="1035"/>
      <c r="E17" s="1040">
        <v>32.061636030322546</v>
      </c>
      <c r="F17" s="1035"/>
      <c r="G17" s="1040">
        <v>47.57469157211515</v>
      </c>
      <c r="H17" s="1035"/>
      <c r="I17" s="1040">
        <v>14.868949115592331</v>
      </c>
      <c r="J17" s="1035"/>
      <c r="K17" s="1040">
        <v>4.5434276371203488</v>
      </c>
      <c r="L17" s="1035"/>
      <c r="M17" s="1040">
        <v>0.95129564484962592</v>
      </c>
    </row>
    <row r="18" spans="1:13" s="1037" customFormat="1" ht="18" customHeight="1" x14ac:dyDescent="0.2">
      <c r="A18" s="1032"/>
      <c r="B18" s="1038" t="s">
        <v>41</v>
      </c>
      <c r="C18" s="1039">
        <f t="shared" si="0"/>
        <v>100</v>
      </c>
      <c r="D18" s="1035"/>
      <c r="E18" s="1040">
        <v>22.289682854812046</v>
      </c>
      <c r="F18" s="1035"/>
      <c r="G18" s="1040">
        <v>43.121782885855161</v>
      </c>
      <c r="H18" s="1035"/>
      <c r="I18" s="1040">
        <v>21.857244959102491</v>
      </c>
      <c r="J18" s="1035"/>
      <c r="K18" s="1040">
        <v>11.046297566363696</v>
      </c>
      <c r="L18" s="1035"/>
      <c r="M18" s="1040">
        <v>1.6849917338666012</v>
      </c>
    </row>
    <row r="19" spans="1:13" s="1037" customFormat="1" ht="18" customHeight="1" x14ac:dyDescent="0.2">
      <c r="A19" s="1032"/>
      <c r="B19" s="1038" t="s">
        <v>3</v>
      </c>
      <c r="C19" s="1039">
        <f t="shared" si="0"/>
        <v>100</v>
      </c>
      <c r="D19" s="1035"/>
      <c r="E19" s="1040">
        <v>24.003909254617355</v>
      </c>
      <c r="F19" s="1035"/>
      <c r="G19" s="1040">
        <v>54.727754802863174</v>
      </c>
      <c r="H19" s="1035"/>
      <c r="I19" s="1040">
        <v>16.363669269820011</v>
      </c>
      <c r="J19" s="1035"/>
      <c r="K19" s="1040">
        <v>4.406960645027012</v>
      </c>
      <c r="L19" s="1035"/>
      <c r="M19" s="1040">
        <v>0.49770602767245514</v>
      </c>
    </row>
    <row r="20" spans="1:13" s="1037" customFormat="1" ht="18" customHeight="1" x14ac:dyDescent="0.2">
      <c r="A20" s="1032"/>
      <c r="B20" s="1038" t="s">
        <v>2</v>
      </c>
      <c r="C20" s="1039">
        <f t="shared" si="0"/>
        <v>100</v>
      </c>
      <c r="D20" s="1035"/>
      <c r="E20" s="1040">
        <v>37.35881841876629</v>
      </c>
      <c r="F20" s="1035"/>
      <c r="G20" s="1040">
        <v>44.787141615986101</v>
      </c>
      <c r="H20" s="1035"/>
      <c r="I20" s="1040">
        <v>15.276571097596293</v>
      </c>
      <c r="J20" s="1035"/>
      <c r="K20" s="1040">
        <v>2.4181870836953374</v>
      </c>
      <c r="L20" s="1035"/>
      <c r="M20" s="1040">
        <v>0.15928178395598031</v>
      </c>
    </row>
    <row r="21" spans="1:13" s="1037" customFormat="1" ht="18" customHeight="1" x14ac:dyDescent="0.2">
      <c r="A21" s="1032"/>
      <c r="B21" s="1038" t="s">
        <v>35</v>
      </c>
      <c r="C21" s="1039">
        <f t="shared" si="0"/>
        <v>100</v>
      </c>
      <c r="D21" s="1035"/>
      <c r="E21" s="1040">
        <v>39.164648910411621</v>
      </c>
      <c r="F21" s="1035"/>
      <c r="G21" s="1040">
        <v>45.601291364003224</v>
      </c>
      <c r="H21" s="1035"/>
      <c r="I21" s="1040">
        <v>12.661420500403549</v>
      </c>
      <c r="J21" s="1035"/>
      <c r="K21" s="1040">
        <v>2.2750201775625505</v>
      </c>
      <c r="L21" s="1035"/>
      <c r="M21" s="1040">
        <v>0.29761904761904762</v>
      </c>
    </row>
    <row r="22" spans="1:13" s="1037" customFormat="1" ht="18" customHeight="1" x14ac:dyDescent="0.2">
      <c r="A22" s="1032"/>
      <c r="B22" s="1038" t="s">
        <v>42</v>
      </c>
      <c r="C22" s="1039">
        <f t="shared" si="0"/>
        <v>100</v>
      </c>
      <c r="D22" s="1035"/>
      <c r="E22" s="1040">
        <v>36.640273249495422</v>
      </c>
      <c r="F22" s="1035"/>
      <c r="G22" s="1040">
        <v>41.383325570563578</v>
      </c>
      <c r="H22" s="1035"/>
      <c r="I22" s="1040">
        <v>16.695777053252598</v>
      </c>
      <c r="J22" s="1035"/>
      <c r="K22" s="1040">
        <v>4.7643999378978421</v>
      </c>
      <c r="L22" s="1035"/>
      <c r="M22" s="1040">
        <v>0.51622418879056042</v>
      </c>
    </row>
    <row r="23" spans="1:13" s="1037" customFormat="1" ht="18" customHeight="1" x14ac:dyDescent="0.2">
      <c r="A23" s="1032">
        <v>47094</v>
      </c>
      <c r="B23" s="1038" t="s">
        <v>43</v>
      </c>
      <c r="C23" s="1039">
        <f t="shared" si="0"/>
        <v>100</v>
      </c>
      <c r="D23" s="1035"/>
      <c r="E23" s="1040">
        <v>35.016700551844323</v>
      </c>
      <c r="F23" s="1035"/>
      <c r="G23" s="1040">
        <v>43.951495788556493</v>
      </c>
      <c r="H23" s="1035"/>
      <c r="I23" s="1040">
        <v>14.554893987801337</v>
      </c>
      <c r="J23" s="1035"/>
      <c r="K23" s="1040">
        <v>5.725384838803369</v>
      </c>
      <c r="L23" s="1035"/>
      <c r="M23" s="1040">
        <v>0.75152483299448158</v>
      </c>
    </row>
    <row r="24" spans="1:13" s="1037" customFormat="1" ht="18" customHeight="1" x14ac:dyDescent="0.2">
      <c r="B24" s="1038" t="s">
        <v>44</v>
      </c>
      <c r="C24" s="1039">
        <f t="shared" si="0"/>
        <v>100</v>
      </c>
      <c r="D24" s="1035"/>
      <c r="E24" s="1040">
        <v>19.346857991093518</v>
      </c>
      <c r="F24" s="1035"/>
      <c r="G24" s="1040">
        <v>55.200395843641758</v>
      </c>
      <c r="H24" s="1035"/>
      <c r="I24" s="1040">
        <v>16.961900049480455</v>
      </c>
      <c r="J24" s="1035"/>
      <c r="K24" s="1040">
        <v>7.5408213755566553</v>
      </c>
      <c r="L24" s="1035"/>
      <c r="M24" s="1040">
        <v>0.95002474022761008</v>
      </c>
    </row>
    <row r="25" spans="1:13" s="1037" customFormat="1" ht="18" customHeight="1" x14ac:dyDescent="0.2">
      <c r="B25" s="1038" t="s">
        <v>45</v>
      </c>
      <c r="C25" s="1039">
        <f t="shared" si="0"/>
        <v>100</v>
      </c>
      <c r="D25" s="1035"/>
      <c r="E25" s="1040">
        <v>19.988444467788955</v>
      </c>
      <c r="F25" s="1035"/>
      <c r="G25" s="1040">
        <v>42.99708485437403</v>
      </c>
      <c r="H25" s="1035"/>
      <c r="I25" s="1040">
        <v>22.005410090080627</v>
      </c>
      <c r="J25" s="1035"/>
      <c r="K25" s="1040">
        <v>12.700580402867873</v>
      </c>
      <c r="L25" s="1035"/>
      <c r="M25" s="1040">
        <v>2.3084801848885155</v>
      </c>
    </row>
    <row r="26" spans="1:13" s="1037" customFormat="1" ht="18" customHeight="1" x14ac:dyDescent="0.2">
      <c r="B26" s="1038" t="s">
        <v>46</v>
      </c>
      <c r="C26" s="1039">
        <f t="shared" si="0"/>
        <v>100</v>
      </c>
      <c r="D26" s="1035"/>
      <c r="E26" s="1040">
        <v>21.651221566975568</v>
      </c>
      <c r="F26" s="1035"/>
      <c r="G26" s="1040">
        <v>35.383319292333617</v>
      </c>
      <c r="H26" s="1035"/>
      <c r="I26" s="1040">
        <v>23.757371524852569</v>
      </c>
      <c r="J26" s="1035"/>
      <c r="K26" s="1040">
        <v>16.596461668070766</v>
      </c>
      <c r="L26" s="1035"/>
      <c r="M26" s="1040">
        <v>2.611625947767481</v>
      </c>
    </row>
    <row r="27" spans="1:13" s="1037" customFormat="1" ht="18" customHeight="1" x14ac:dyDescent="0.2">
      <c r="B27" s="1041" t="s">
        <v>1</v>
      </c>
      <c r="C27" s="1042">
        <f t="shared" si="0"/>
        <v>100</v>
      </c>
      <c r="D27" s="1035"/>
      <c r="E27" s="1043">
        <v>64.452709883103083</v>
      </c>
      <c r="F27" s="1035"/>
      <c r="G27" s="1043">
        <v>28.852284803400636</v>
      </c>
      <c r="H27" s="1035"/>
      <c r="I27" s="1043">
        <v>5.6854410201912859</v>
      </c>
      <c r="J27" s="1035"/>
      <c r="K27" s="1043">
        <v>0.79702444208289058</v>
      </c>
      <c r="L27" s="1035"/>
      <c r="M27" s="1043">
        <v>0.21253985122210414</v>
      </c>
    </row>
    <row r="28" spans="1:13" s="1299" customFormat="1" ht="18" customHeight="1" x14ac:dyDescent="0.2">
      <c r="B28" s="1300" t="s">
        <v>0</v>
      </c>
      <c r="C28" s="1301">
        <f t="shared" si="0"/>
        <v>100</v>
      </c>
      <c r="D28" s="1302"/>
      <c r="E28" s="1301">
        <v>27.959813874125082</v>
      </c>
      <c r="F28" s="1302"/>
      <c r="G28" s="1303">
        <v>47.278450142950568</v>
      </c>
      <c r="H28" s="1304"/>
      <c r="I28" s="1301">
        <v>17.581430070275538</v>
      </c>
      <c r="J28" s="1302"/>
      <c r="K28" s="1301">
        <v>6.3051943672927839</v>
      </c>
      <c r="L28" s="1302"/>
      <c r="M28" s="1301">
        <v>0.87511154535602764</v>
      </c>
    </row>
    <row r="29" spans="1:13" s="1024" customFormat="1" ht="6.75" customHeight="1" x14ac:dyDescent="0.2">
      <c r="B29" s="1640"/>
      <c r="C29" s="1640"/>
      <c r="D29" s="1044"/>
    </row>
    <row r="30" spans="1:13" x14ac:dyDescent="0.25">
      <c r="E30" s="1045"/>
    </row>
    <row r="31" spans="1:13" x14ac:dyDescent="0.25">
      <c r="E31" s="1045"/>
      <c r="G31" s="1045"/>
    </row>
    <row r="32" spans="1:13" x14ac:dyDescent="0.25">
      <c r="B32" s="1045"/>
      <c r="G32" s="1045"/>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5" x14ac:dyDescent="0.25"/>
  <cols>
    <col min="1" max="1" width="1" style="750" customWidth="1"/>
    <col min="2" max="2" width="30.28515625" style="750" customWidth="1"/>
    <col min="3" max="3" width="11.28515625" style="750" customWidth="1"/>
    <col min="4" max="4" width="0.85546875" style="750" customWidth="1"/>
    <col min="5" max="5" width="10" style="750" customWidth="1"/>
    <col min="6" max="6" width="0.7109375" style="750" customWidth="1"/>
    <col min="7" max="7" width="10" style="750" customWidth="1"/>
    <col min="8" max="8" width="0.7109375" style="750" customWidth="1"/>
    <col min="9" max="9" width="10" style="750" customWidth="1"/>
    <col min="10" max="10" width="0.7109375" style="750" customWidth="1"/>
    <col min="11" max="11" width="11.85546875" style="750" customWidth="1"/>
    <col min="12" max="12" width="0.7109375" style="750" customWidth="1"/>
    <col min="13" max="13" width="10" style="750" customWidth="1"/>
    <col min="14" max="14" width="0.7109375" style="750" customWidth="1"/>
    <col min="15" max="15" width="13.85546875" style="750" bestFit="1" customWidth="1"/>
    <col min="16" max="16" width="0.7109375" style="750" customWidth="1"/>
    <col min="17" max="17" width="8.140625" style="750" bestFit="1" customWidth="1"/>
    <col min="18" max="18" width="0.7109375" style="750" customWidth="1"/>
    <col min="19" max="19" width="14.42578125" style="750" bestFit="1" customWidth="1"/>
    <col min="20" max="20" width="0.7109375" style="750" customWidth="1"/>
    <col min="21" max="21" width="11.140625" style="750" customWidth="1"/>
    <col min="22" max="16384" width="11.42578125" style="750"/>
  </cols>
  <sheetData>
    <row r="1" spans="1:21" ht="9.75" customHeight="1" x14ac:dyDescent="0.25"/>
    <row r="2" spans="1:21" s="343" customFormat="1" ht="49.5" customHeight="1" x14ac:dyDescent="0.25">
      <c r="B2" s="1379"/>
      <c r="C2" s="1379"/>
      <c r="D2" s="344"/>
      <c r="E2" s="1595"/>
      <c r="F2" s="1595"/>
      <c r="G2" s="1595"/>
      <c r="H2" s="1595"/>
      <c r="I2" s="1595"/>
    </row>
    <row r="3" spans="1:21" s="343" customFormat="1" ht="14.25" customHeight="1" x14ac:dyDescent="0.25">
      <c r="B3" s="344"/>
      <c r="C3" s="344"/>
      <c r="D3" s="344"/>
      <c r="G3" s="344"/>
      <c r="I3" s="344"/>
      <c r="K3" s="344"/>
      <c r="M3" s="344"/>
      <c r="O3" s="344"/>
      <c r="Q3" s="344"/>
      <c r="S3" s="344"/>
      <c r="U3" s="344"/>
    </row>
    <row r="4" spans="1:21" s="345" customFormat="1" ht="21.75" customHeight="1" x14ac:dyDescent="0.2">
      <c r="B4" s="1417" t="s">
        <v>445</v>
      </c>
      <c r="C4" s="1417"/>
      <c r="D4" s="1417"/>
      <c r="E4" s="1417"/>
      <c r="F4" s="1417"/>
      <c r="G4" s="1417"/>
      <c r="H4" s="1417"/>
      <c r="I4" s="1417"/>
      <c r="J4" s="1417"/>
      <c r="K4" s="1417"/>
      <c r="L4" s="1417"/>
      <c r="M4" s="1417"/>
      <c r="N4" s="1417"/>
      <c r="O4" s="1417"/>
      <c r="P4" s="1417"/>
      <c r="Q4" s="1417"/>
      <c r="R4" s="1417"/>
      <c r="S4" s="1417"/>
      <c r="T4" s="1417"/>
      <c r="U4" s="1417"/>
    </row>
    <row r="5" spans="1:21" s="345" customFormat="1" ht="18.75" customHeight="1" x14ac:dyDescent="0.2">
      <c r="B5" s="1418" t="str">
        <f>porsaad!$B$6</f>
        <v>Situación a 30 de septiembre de 2024</v>
      </c>
      <c r="C5" s="1418"/>
      <c r="D5" s="1418"/>
      <c r="E5" s="1418"/>
      <c r="F5" s="1418"/>
      <c r="G5" s="1418"/>
      <c r="H5" s="1418"/>
      <c r="I5" s="1418"/>
      <c r="J5" s="1418"/>
      <c r="K5" s="1418"/>
      <c r="L5" s="1418"/>
      <c r="M5" s="1418"/>
      <c r="N5" s="1418"/>
      <c r="O5" s="1418"/>
      <c r="P5" s="1418"/>
      <c r="Q5" s="1418"/>
      <c r="R5" s="1418"/>
      <c r="S5" s="1418"/>
      <c r="T5" s="1418"/>
      <c r="U5" s="1418"/>
    </row>
    <row r="6" spans="1:21" s="345" customFormat="1" ht="4.5" customHeight="1" x14ac:dyDescent="0.2"/>
    <row r="7" spans="1:21" s="322" customFormat="1" ht="15" customHeight="1" x14ac:dyDescent="0.2">
      <c r="A7" s="316"/>
      <c r="B7" s="1645" t="s">
        <v>12</v>
      </c>
      <c r="C7" s="1330" t="s">
        <v>68</v>
      </c>
      <c r="D7" s="922"/>
      <c r="E7" s="1325" t="s">
        <v>139</v>
      </c>
      <c r="F7" s="923"/>
      <c r="G7" s="1325" t="s">
        <v>143</v>
      </c>
      <c r="H7" s="923"/>
      <c r="I7" s="1325" t="s">
        <v>141</v>
      </c>
      <c r="J7" s="923"/>
      <c r="K7" s="1325" t="s">
        <v>147</v>
      </c>
      <c r="L7" s="923"/>
      <c r="M7" s="1325" t="s">
        <v>145</v>
      </c>
      <c r="N7" s="923"/>
      <c r="O7" s="1325" t="s">
        <v>151</v>
      </c>
      <c r="P7" s="923"/>
      <c r="Q7" s="1325" t="s">
        <v>149</v>
      </c>
      <c r="R7" s="923"/>
      <c r="S7" s="1325" t="s">
        <v>191</v>
      </c>
      <c r="T7" s="923"/>
      <c r="U7" s="1325" t="s">
        <v>150</v>
      </c>
    </row>
    <row r="8" spans="1:21" s="322" customFormat="1" ht="19.5" customHeight="1" x14ac:dyDescent="0.2">
      <c r="A8" s="316"/>
      <c r="B8" s="1646"/>
      <c r="C8" s="1331" t="s">
        <v>28</v>
      </c>
      <c r="D8" s="922"/>
      <c r="E8" s="1331" t="s">
        <v>28</v>
      </c>
      <c r="F8" s="922"/>
      <c r="G8" s="1331" t="s">
        <v>28</v>
      </c>
      <c r="H8" s="922"/>
      <c r="I8" s="1331" t="s">
        <v>28</v>
      </c>
      <c r="J8" s="922"/>
      <c r="K8" s="1331" t="s">
        <v>28</v>
      </c>
      <c r="L8" s="922"/>
      <c r="M8" s="1331" t="s">
        <v>28</v>
      </c>
      <c r="N8" s="922"/>
      <c r="O8" s="1331" t="s">
        <v>28</v>
      </c>
      <c r="P8" s="922"/>
      <c r="Q8" s="1331" t="s">
        <v>28</v>
      </c>
      <c r="R8" s="922"/>
      <c r="S8" s="1331" t="s">
        <v>28</v>
      </c>
      <c r="T8" s="922"/>
      <c r="U8" s="1331" t="s">
        <v>28</v>
      </c>
    </row>
    <row r="9" spans="1:21" s="322" customFormat="1" ht="6" customHeight="1" x14ac:dyDescent="0.2">
      <c r="A9" s="316"/>
      <c r="B9" s="925"/>
      <c r="C9" s="925"/>
      <c r="D9" s="925"/>
      <c r="E9" s="925"/>
      <c r="F9" s="925"/>
      <c r="G9" s="925"/>
      <c r="H9" s="925"/>
      <c r="I9" s="925"/>
      <c r="J9" s="925"/>
      <c r="K9" s="925"/>
      <c r="L9" s="925"/>
      <c r="M9" s="925"/>
      <c r="N9" s="925"/>
      <c r="O9" s="925"/>
      <c r="P9" s="925"/>
      <c r="Q9" s="925"/>
      <c r="R9" s="925"/>
      <c r="S9" s="925"/>
      <c r="T9" s="925"/>
      <c r="U9" s="925"/>
    </row>
    <row r="10" spans="1:21" s="331" customFormat="1" ht="18" customHeight="1" x14ac:dyDescent="0.2">
      <c r="A10" s="330"/>
      <c r="B10" s="928" t="s">
        <v>8</v>
      </c>
      <c r="C10" s="1046">
        <f>K10+M10+G10+I10+E10+S10+O10+U10+Q10</f>
        <v>100</v>
      </c>
      <c r="D10" s="932"/>
      <c r="E10" s="1046">
        <v>23.044573329944313</v>
      </c>
      <c r="F10" s="932"/>
      <c r="G10" s="1046">
        <v>42.475217783118055</v>
      </c>
      <c r="H10" s="932"/>
      <c r="I10" s="1046">
        <v>18.330753055895741</v>
      </c>
      <c r="J10" s="932"/>
      <c r="K10" s="1046">
        <v>5.2140860041130397</v>
      </c>
      <c r="L10" s="932"/>
      <c r="M10" s="1046">
        <v>4.0471844166647415</v>
      </c>
      <c r="N10" s="932"/>
      <c r="O10" s="1046">
        <v>0.82607389606488435</v>
      </c>
      <c r="P10" s="932"/>
      <c r="Q10" s="1046">
        <v>0.77061718695843062</v>
      </c>
      <c r="R10" s="932"/>
      <c r="S10" s="1046">
        <v>0.28537098227696006</v>
      </c>
      <c r="T10" s="932"/>
      <c r="U10" s="1046">
        <v>5.0061233449638376</v>
      </c>
    </row>
    <row r="11" spans="1:21" s="331" customFormat="1" ht="18" customHeight="1" x14ac:dyDescent="0.2">
      <c r="A11" s="330"/>
      <c r="B11" s="933" t="s">
        <v>7</v>
      </c>
      <c r="C11" s="1047">
        <f t="shared" ref="C11:C27" si="0">K11+M11+G11+I11+E11+S11+O11+U11+Q11</f>
        <v>100</v>
      </c>
      <c r="D11" s="932"/>
      <c r="E11" s="1047">
        <v>7.5567190226876093</v>
      </c>
      <c r="F11" s="932"/>
      <c r="G11" s="1047">
        <v>5.3141361256544508</v>
      </c>
      <c r="H11" s="932"/>
      <c r="I11" s="1047">
        <v>15.440663176265272</v>
      </c>
      <c r="J11" s="932"/>
      <c r="K11" s="1047">
        <v>1.7277486910994764</v>
      </c>
      <c r="L11" s="932"/>
      <c r="M11" s="1047">
        <v>0.7417102966841187</v>
      </c>
      <c r="N11" s="932"/>
      <c r="O11" s="1047">
        <v>0.30104712041884812</v>
      </c>
      <c r="P11" s="932"/>
      <c r="Q11" s="1047">
        <v>8.2897033158813263E-2</v>
      </c>
      <c r="R11" s="932"/>
      <c r="S11" s="1047">
        <v>0.10907504363001745</v>
      </c>
      <c r="T11" s="932"/>
      <c r="U11" s="1047">
        <v>68.726003490401396</v>
      </c>
    </row>
    <row r="12" spans="1:21" s="331" customFormat="1" ht="18" customHeight="1" x14ac:dyDescent="0.2">
      <c r="A12" s="330"/>
      <c r="B12" s="933" t="s">
        <v>37</v>
      </c>
      <c r="C12" s="1047">
        <f t="shared" si="0"/>
        <v>99.999999999999986</v>
      </c>
      <c r="D12" s="932"/>
      <c r="E12" s="1047">
        <v>37.14237488395645</v>
      </c>
      <c r="F12" s="932"/>
      <c r="G12" s="1047">
        <v>21.892142796860494</v>
      </c>
      <c r="H12" s="932"/>
      <c r="I12" s="1047">
        <v>23.5969280108026</v>
      </c>
      <c r="J12" s="932"/>
      <c r="K12" s="1047">
        <v>4.8696092497257153</v>
      </c>
      <c r="L12" s="932"/>
      <c r="M12" s="1047">
        <v>2.6837707823445016</v>
      </c>
      <c r="N12" s="932"/>
      <c r="O12" s="1047">
        <v>2.5318592286268884</v>
      </c>
      <c r="P12" s="932"/>
      <c r="Q12" s="1047">
        <v>1.5444341294624018</v>
      </c>
      <c r="R12" s="932"/>
      <c r="S12" s="1047">
        <v>0.20254873829015108</v>
      </c>
      <c r="T12" s="932"/>
      <c r="U12" s="1047">
        <v>5.5363321799307963</v>
      </c>
    </row>
    <row r="13" spans="1:21" s="331" customFormat="1" ht="18" customHeight="1" x14ac:dyDescent="0.2">
      <c r="A13" s="330"/>
      <c r="B13" s="933" t="s">
        <v>38</v>
      </c>
      <c r="C13" s="1047">
        <f t="shared" si="0"/>
        <v>100</v>
      </c>
      <c r="D13" s="932"/>
      <c r="E13" s="1047">
        <v>48.893666927286944</v>
      </c>
      <c r="F13" s="932"/>
      <c r="G13" s="1047">
        <v>15.097732603596558</v>
      </c>
      <c r="H13" s="932"/>
      <c r="I13" s="1047">
        <v>16.321344800625489</v>
      </c>
      <c r="J13" s="932"/>
      <c r="K13" s="1047">
        <v>5.1563721657544956</v>
      </c>
      <c r="L13" s="932"/>
      <c r="M13" s="1047">
        <v>2.5684128225175922</v>
      </c>
      <c r="N13" s="932"/>
      <c r="O13" s="1047">
        <v>1.8842845973416733</v>
      </c>
      <c r="P13" s="932"/>
      <c r="Q13" s="1047">
        <v>1.266614542611415</v>
      </c>
      <c r="R13" s="932"/>
      <c r="S13" s="1047">
        <v>0.85613760750586387</v>
      </c>
      <c r="T13" s="932"/>
      <c r="U13" s="1047">
        <v>7.9554339327599681</v>
      </c>
    </row>
    <row r="14" spans="1:21" s="331" customFormat="1" ht="18" customHeight="1" x14ac:dyDescent="0.2">
      <c r="A14" s="330"/>
      <c r="B14" s="933" t="s">
        <v>6</v>
      </c>
      <c r="C14" s="1047">
        <f t="shared" si="0"/>
        <v>100</v>
      </c>
      <c r="D14" s="932"/>
      <c r="E14" s="1047">
        <v>31.86914452465059</v>
      </c>
      <c r="F14" s="932"/>
      <c r="G14" s="1047">
        <v>35.995494803665586</v>
      </c>
      <c r="H14" s="932"/>
      <c r="I14" s="1047">
        <v>13.617979829007322</v>
      </c>
      <c r="J14" s="932"/>
      <c r="K14" s="1047">
        <v>6.3277530333282135</v>
      </c>
      <c r="L14" s="932"/>
      <c r="M14" s="1047">
        <v>5.0683458762094915</v>
      </c>
      <c r="N14" s="932"/>
      <c r="O14" s="1047">
        <v>1.0392668816874009</v>
      </c>
      <c r="P14" s="932"/>
      <c r="Q14" s="1047">
        <v>1.1365381661803102</v>
      </c>
      <c r="R14" s="932"/>
      <c r="S14" s="1047">
        <v>0.26109660574412535</v>
      </c>
      <c r="T14" s="932"/>
      <c r="U14" s="1047">
        <v>4.6843802795269545</v>
      </c>
    </row>
    <row r="15" spans="1:21" s="331" customFormat="1" ht="18" customHeight="1" x14ac:dyDescent="0.2">
      <c r="A15" s="330"/>
      <c r="B15" s="933" t="s">
        <v>5</v>
      </c>
      <c r="C15" s="1047">
        <f t="shared" si="0"/>
        <v>100</v>
      </c>
      <c r="D15" s="932"/>
      <c r="E15" s="1047">
        <v>41.462639109697932</v>
      </c>
      <c r="F15" s="932"/>
      <c r="G15" s="1047">
        <v>16.989931107578165</v>
      </c>
      <c r="H15" s="932"/>
      <c r="I15" s="1047">
        <v>24.652888182299947</v>
      </c>
      <c r="J15" s="932"/>
      <c r="K15" s="1047">
        <v>4.9390567037625868</v>
      </c>
      <c r="L15" s="932"/>
      <c r="M15" s="1047">
        <v>1.6852146263910972</v>
      </c>
      <c r="N15" s="932"/>
      <c r="O15" s="1047">
        <v>2.2575516693163751</v>
      </c>
      <c r="P15" s="932"/>
      <c r="Q15" s="1047">
        <v>2.1939586645469</v>
      </c>
      <c r="R15" s="932"/>
      <c r="S15" s="1047">
        <v>0.62533121356650767</v>
      </c>
      <c r="T15" s="932"/>
      <c r="U15" s="1047">
        <v>5.193428722840487</v>
      </c>
    </row>
    <row r="16" spans="1:21" s="331" customFormat="1" ht="18" customHeight="1" x14ac:dyDescent="0.2">
      <c r="A16" s="330"/>
      <c r="B16" s="933" t="s">
        <v>4</v>
      </c>
      <c r="C16" s="1047">
        <f t="shared" si="0"/>
        <v>99.999999999999986</v>
      </c>
      <c r="D16" s="932"/>
      <c r="E16" s="1047">
        <v>45.589094449853945</v>
      </c>
      <c r="F16" s="932"/>
      <c r="G16" s="1047">
        <v>18.208373904576437</v>
      </c>
      <c r="H16" s="932"/>
      <c r="I16" s="1047">
        <v>19.75796355543191</v>
      </c>
      <c r="J16" s="932"/>
      <c r="K16" s="1047">
        <v>5.1439699540965362</v>
      </c>
      <c r="L16" s="932"/>
      <c r="M16" s="1047">
        <v>2.0837390457643621</v>
      </c>
      <c r="N16" s="932"/>
      <c r="O16" s="1047">
        <v>1.8862150507720128</v>
      </c>
      <c r="P16" s="932"/>
      <c r="Q16" s="1047">
        <v>0.93754346918903886</v>
      </c>
      <c r="R16" s="932"/>
      <c r="S16" s="1047">
        <v>1.0070941716511337</v>
      </c>
      <c r="T16" s="932"/>
      <c r="U16" s="1047">
        <v>5.3860063986646267</v>
      </c>
    </row>
    <row r="17" spans="1:21" s="331" customFormat="1" ht="18" customHeight="1" x14ac:dyDescent="0.2">
      <c r="A17" s="330"/>
      <c r="B17" s="933" t="s">
        <v>40</v>
      </c>
      <c r="C17" s="1047">
        <f t="shared" si="0"/>
        <v>100.00000000000001</v>
      </c>
      <c r="D17" s="932"/>
      <c r="E17" s="1047">
        <v>33.596994265374732</v>
      </c>
      <c r="F17" s="932"/>
      <c r="G17" s="1047">
        <v>34.961439588688947</v>
      </c>
      <c r="H17" s="932"/>
      <c r="I17" s="1047">
        <v>13.501087601344672</v>
      </c>
      <c r="J17" s="932"/>
      <c r="K17" s="1047">
        <v>5.5615977852481704</v>
      </c>
      <c r="L17" s="932"/>
      <c r="M17" s="1047">
        <v>5.5467668578208427</v>
      </c>
      <c r="N17" s="932"/>
      <c r="O17" s="1047">
        <v>1.4089381055962034</v>
      </c>
      <c r="P17" s="932"/>
      <c r="Q17" s="1047">
        <v>0.60806802452046671</v>
      </c>
      <c r="R17" s="932"/>
      <c r="S17" s="1047">
        <v>0.21752026893415069</v>
      </c>
      <c r="T17" s="932"/>
      <c r="U17" s="1047">
        <v>4.5975875024718214</v>
      </c>
    </row>
    <row r="18" spans="1:21" s="331" customFormat="1" ht="18" customHeight="1" x14ac:dyDescent="0.2">
      <c r="A18" s="330"/>
      <c r="B18" s="933" t="s">
        <v>41</v>
      </c>
      <c r="C18" s="1047">
        <f t="shared" si="0"/>
        <v>100.00000000000001</v>
      </c>
      <c r="D18" s="932"/>
      <c r="E18" s="1047">
        <v>36.925464717560011</v>
      </c>
      <c r="F18" s="932"/>
      <c r="G18" s="1047">
        <v>18.395235517054683</v>
      </c>
      <c r="H18" s="932"/>
      <c r="I18" s="1047">
        <v>30.704205017144918</v>
      </c>
      <c r="J18" s="932"/>
      <c r="K18" s="1047">
        <v>3.937195452084461</v>
      </c>
      <c r="L18" s="932"/>
      <c r="M18" s="1047">
        <v>3.0398844973831438</v>
      </c>
      <c r="N18" s="932"/>
      <c r="O18" s="1047">
        <v>1.4423389279913374</v>
      </c>
      <c r="P18" s="932"/>
      <c r="Q18" s="1047">
        <v>2.5092943512001442</v>
      </c>
      <c r="R18" s="932"/>
      <c r="S18" s="1047">
        <v>0</v>
      </c>
      <c r="T18" s="932"/>
      <c r="U18" s="1047">
        <v>3.0463815195813031</v>
      </c>
    </row>
    <row r="19" spans="1:21" s="331" customFormat="1" ht="18" customHeight="1" x14ac:dyDescent="0.2">
      <c r="A19" s="330"/>
      <c r="B19" s="933" t="s">
        <v>3</v>
      </c>
      <c r="C19" s="1047">
        <f t="shared" si="0"/>
        <v>100</v>
      </c>
      <c r="D19" s="932"/>
      <c r="E19" s="1047">
        <v>46.738282313233775</v>
      </c>
      <c r="F19" s="932"/>
      <c r="G19" s="1047">
        <v>11.558910522782122</v>
      </c>
      <c r="H19" s="932"/>
      <c r="I19" s="1047">
        <v>13.718267433631532</v>
      </c>
      <c r="J19" s="932"/>
      <c r="K19" s="1047">
        <v>4.596345424522311</v>
      </c>
      <c r="L19" s="932"/>
      <c r="M19" s="1047">
        <v>2.0232629878967137</v>
      </c>
      <c r="N19" s="932"/>
      <c r="O19" s="1047">
        <v>3.1337893991906949</v>
      </c>
      <c r="P19" s="932"/>
      <c r="Q19" s="1047">
        <v>2.6737919396105903</v>
      </c>
      <c r="R19" s="932"/>
      <c r="S19" s="1047">
        <v>0</v>
      </c>
      <c r="T19" s="932"/>
      <c r="U19" s="1047">
        <v>15.557349979132265</v>
      </c>
    </row>
    <row r="20" spans="1:21" s="331" customFormat="1" ht="18" customHeight="1" x14ac:dyDescent="0.2">
      <c r="A20" s="330"/>
      <c r="B20" s="933" t="s">
        <v>2</v>
      </c>
      <c r="C20" s="1047">
        <f t="shared" si="0"/>
        <v>100</v>
      </c>
      <c r="D20" s="932"/>
      <c r="E20" s="1047">
        <v>25.687807703446282</v>
      </c>
      <c r="F20" s="932"/>
      <c r="G20" s="1047">
        <v>37.11265566174341</v>
      </c>
      <c r="H20" s="932"/>
      <c r="I20" s="1047">
        <v>21.430640023168259</v>
      </c>
      <c r="J20" s="932"/>
      <c r="K20" s="1047">
        <v>5.1549377353026351</v>
      </c>
      <c r="L20" s="932"/>
      <c r="M20" s="1047">
        <v>4.5322907616565304</v>
      </c>
      <c r="N20" s="932"/>
      <c r="O20" s="1047">
        <v>1.6072980017376195</v>
      </c>
      <c r="P20" s="932"/>
      <c r="Q20" s="1047">
        <v>0.88328989284679993</v>
      </c>
      <c r="R20" s="932"/>
      <c r="S20" s="1047">
        <v>0.20272227048942948</v>
      </c>
      <c r="T20" s="932"/>
      <c r="U20" s="1047">
        <v>3.3883579496090355</v>
      </c>
    </row>
    <row r="21" spans="1:21" s="331" customFormat="1" ht="18" customHeight="1" x14ac:dyDescent="0.2">
      <c r="A21" s="330"/>
      <c r="B21" s="933" t="s">
        <v>35</v>
      </c>
      <c r="C21" s="1047">
        <f t="shared" si="0"/>
        <v>100</v>
      </c>
      <c r="D21" s="932"/>
      <c r="E21" s="1047">
        <v>29.332321699544767</v>
      </c>
      <c r="F21" s="932"/>
      <c r="G21" s="1047">
        <v>37.87556904400607</v>
      </c>
      <c r="H21" s="932"/>
      <c r="I21" s="1047">
        <v>10.925644916540213</v>
      </c>
      <c r="J21" s="932"/>
      <c r="K21" s="1047">
        <v>4.9822964087000505</v>
      </c>
      <c r="L21" s="932"/>
      <c r="M21" s="1047">
        <v>4.7091552857865455</v>
      </c>
      <c r="N21" s="932"/>
      <c r="O21" s="1047">
        <v>3.5204855842185125</v>
      </c>
      <c r="P21" s="932"/>
      <c r="Q21" s="1047">
        <v>1.3808801213960546</v>
      </c>
      <c r="R21" s="932"/>
      <c r="S21" s="1047">
        <v>0</v>
      </c>
      <c r="T21" s="932"/>
      <c r="U21" s="1047">
        <v>7.2736469398077901</v>
      </c>
    </row>
    <row r="22" spans="1:21" s="331" customFormat="1" ht="18" customHeight="1" x14ac:dyDescent="0.2">
      <c r="A22" s="330"/>
      <c r="B22" s="933" t="s">
        <v>42</v>
      </c>
      <c r="C22" s="1047">
        <f t="shared" si="0"/>
        <v>100</v>
      </c>
      <c r="D22" s="932"/>
      <c r="E22" s="1047">
        <v>24.825351238065668</v>
      </c>
      <c r="F22" s="932"/>
      <c r="G22" s="1047">
        <v>37.456337809516413</v>
      </c>
      <c r="H22" s="932"/>
      <c r="I22" s="1047">
        <v>25.828611348288444</v>
      </c>
      <c r="J22" s="932"/>
      <c r="K22" s="1047">
        <v>1.7503687029418613</v>
      </c>
      <c r="L22" s="932"/>
      <c r="M22" s="1047">
        <v>5.7750523946285801</v>
      </c>
      <c r="N22" s="932"/>
      <c r="O22" s="1047">
        <v>0.593805790576729</v>
      </c>
      <c r="P22" s="932"/>
      <c r="Q22" s="1047">
        <v>0.84607622448187536</v>
      </c>
      <c r="R22" s="932"/>
      <c r="S22" s="1047">
        <v>0</v>
      </c>
      <c r="T22" s="932"/>
      <c r="U22" s="1047">
        <v>2.9243964915004268</v>
      </c>
    </row>
    <row r="23" spans="1:21" s="331" customFormat="1" ht="18" customHeight="1" x14ac:dyDescent="0.2">
      <c r="A23" s="330">
        <v>47094</v>
      </c>
      <c r="B23" s="933" t="s">
        <v>43</v>
      </c>
      <c r="C23" s="1047">
        <f t="shared" si="0"/>
        <v>100</v>
      </c>
      <c r="D23" s="932"/>
      <c r="E23" s="1047">
        <v>37.632496006969653</v>
      </c>
      <c r="F23" s="932"/>
      <c r="G23" s="1047">
        <v>24.760418179178163</v>
      </c>
      <c r="H23" s="932"/>
      <c r="I23" s="1047">
        <v>20.564106287207785</v>
      </c>
      <c r="J23" s="932"/>
      <c r="K23" s="1047">
        <v>4.3560331058516049</v>
      </c>
      <c r="L23" s="932"/>
      <c r="M23" s="1047">
        <v>2.9475824016262524</v>
      </c>
      <c r="N23" s="932"/>
      <c r="O23" s="1047">
        <v>2.1634964425729635</v>
      </c>
      <c r="P23" s="932"/>
      <c r="Q23" s="1047">
        <v>3.7679686365616383</v>
      </c>
      <c r="R23" s="932"/>
      <c r="S23" s="1047">
        <v>3.6300275882096703E-3</v>
      </c>
      <c r="T23" s="932"/>
      <c r="U23" s="1047">
        <v>3.8042689124437348</v>
      </c>
    </row>
    <row r="24" spans="1:21" s="331" customFormat="1" ht="18" customHeight="1" x14ac:dyDescent="0.2">
      <c r="B24" s="933" t="s">
        <v>44</v>
      </c>
      <c r="C24" s="1047">
        <f t="shared" si="0"/>
        <v>100.00000000000001</v>
      </c>
      <c r="D24" s="932"/>
      <c r="E24" s="1047">
        <v>46.879968203497612</v>
      </c>
      <c r="F24" s="932"/>
      <c r="G24" s="1047">
        <v>13.82154213036566</v>
      </c>
      <c r="H24" s="932"/>
      <c r="I24" s="1047">
        <v>15.560413354531002</v>
      </c>
      <c r="J24" s="932"/>
      <c r="K24" s="1047">
        <v>6.0512718600953894</v>
      </c>
      <c r="L24" s="932"/>
      <c r="M24" s="1047">
        <v>2.4642289348171702</v>
      </c>
      <c r="N24" s="932"/>
      <c r="O24" s="1047">
        <v>2.1760731319554849</v>
      </c>
      <c r="P24" s="932"/>
      <c r="Q24" s="1047">
        <v>1.0830683624801272</v>
      </c>
      <c r="R24" s="932"/>
      <c r="S24" s="1047">
        <v>0.14904610492845788</v>
      </c>
      <c r="T24" s="932"/>
      <c r="U24" s="1047">
        <v>11.814387917329094</v>
      </c>
    </row>
    <row r="25" spans="1:21" s="331" customFormat="1" ht="18" customHeight="1" x14ac:dyDescent="0.2">
      <c r="B25" s="933" t="s">
        <v>45</v>
      </c>
      <c r="C25" s="1047">
        <f t="shared" si="0"/>
        <v>100.00000000000001</v>
      </c>
      <c r="D25" s="932"/>
      <c r="E25" s="1047">
        <v>34.042888264783855</v>
      </c>
      <c r="F25" s="932"/>
      <c r="G25" s="1047">
        <v>20.591091629701566</v>
      </c>
      <c r="H25" s="932"/>
      <c r="I25" s="1047">
        <v>12.081681933909026</v>
      </c>
      <c r="J25" s="932"/>
      <c r="K25" s="1047">
        <v>4.4410614451822887</v>
      </c>
      <c r="L25" s="932"/>
      <c r="M25" s="1047">
        <v>3.8452452820284</v>
      </c>
      <c r="N25" s="932"/>
      <c r="O25" s="1047">
        <v>1.0997663980681909</v>
      </c>
      <c r="P25" s="932"/>
      <c r="Q25" s="1047">
        <v>1.7060815244494605</v>
      </c>
      <c r="R25" s="932"/>
      <c r="S25" s="1047">
        <v>19.680306569726238</v>
      </c>
      <c r="T25" s="932"/>
      <c r="U25" s="1047">
        <v>2.511876952150975</v>
      </c>
    </row>
    <row r="26" spans="1:21" s="331" customFormat="1" ht="18" customHeight="1" x14ac:dyDescent="0.2">
      <c r="B26" s="933" t="s">
        <v>46</v>
      </c>
      <c r="C26" s="1047">
        <f t="shared" si="0"/>
        <v>100</v>
      </c>
      <c r="D26" s="932"/>
      <c r="E26" s="1047">
        <v>23.504633529907331</v>
      </c>
      <c r="F26" s="932"/>
      <c r="G26" s="1047">
        <v>28.559393428812129</v>
      </c>
      <c r="H26" s="932"/>
      <c r="I26" s="1047">
        <v>34.203875315922495</v>
      </c>
      <c r="J26" s="932"/>
      <c r="K26" s="1047">
        <v>6.992417860151642</v>
      </c>
      <c r="L26" s="932"/>
      <c r="M26" s="1047">
        <v>2.9486099410278013</v>
      </c>
      <c r="N26" s="932"/>
      <c r="O26" s="1047">
        <v>0.84245998315080028</v>
      </c>
      <c r="P26" s="932"/>
      <c r="Q26" s="1047">
        <v>0.84245998315080028</v>
      </c>
      <c r="R26" s="932"/>
      <c r="S26" s="1047">
        <v>0</v>
      </c>
      <c r="T26" s="932"/>
      <c r="U26" s="1047">
        <v>2.1061499578770007</v>
      </c>
    </row>
    <row r="27" spans="1:21" s="331" customFormat="1" ht="18" customHeight="1" x14ac:dyDescent="0.2">
      <c r="B27" s="955" t="s">
        <v>1</v>
      </c>
      <c r="C27" s="1048">
        <f t="shared" si="0"/>
        <v>100</v>
      </c>
      <c r="D27" s="932"/>
      <c r="E27" s="1048">
        <v>6.0074428495481129</v>
      </c>
      <c r="F27" s="932"/>
      <c r="G27" s="1048">
        <v>72.036150983519406</v>
      </c>
      <c r="H27" s="932"/>
      <c r="I27" s="1048">
        <v>4.4125465178096759</v>
      </c>
      <c r="J27" s="932"/>
      <c r="K27" s="1048">
        <v>3.9340776182881445</v>
      </c>
      <c r="L27" s="932"/>
      <c r="M27" s="1048">
        <v>10.313662945241893</v>
      </c>
      <c r="N27" s="932"/>
      <c r="O27" s="1048">
        <v>0.31897926634768742</v>
      </c>
      <c r="P27" s="932"/>
      <c r="Q27" s="1048">
        <v>0.4784688995215311</v>
      </c>
      <c r="R27" s="932"/>
      <c r="S27" s="1048">
        <v>5.3163211057947905E-2</v>
      </c>
      <c r="T27" s="932"/>
      <c r="U27" s="1048">
        <v>2.4455077086656036</v>
      </c>
    </row>
    <row r="28" spans="1:21" s="319" customFormat="1" ht="18" customHeight="1" x14ac:dyDescent="0.2">
      <c r="B28" s="1290" t="s">
        <v>0</v>
      </c>
      <c r="C28" s="1305">
        <f>K28+M28+G28+I28+E28+S28+O28+U28+Q28</f>
        <v>100.00000000000001</v>
      </c>
      <c r="D28" s="1283"/>
      <c r="E28" s="1305">
        <v>35.025573322211315</v>
      </c>
      <c r="F28" s="1283"/>
      <c r="G28" s="1305">
        <v>23.835245713999004</v>
      </c>
      <c r="H28" s="1283"/>
      <c r="I28" s="1305">
        <v>20.088777529344252</v>
      </c>
      <c r="J28" s="1283"/>
      <c r="K28" s="1305">
        <v>4.3749039628457727</v>
      </c>
      <c r="L28" s="1283"/>
      <c r="M28" s="1305">
        <v>3.3057164450103018</v>
      </c>
      <c r="N28" s="1283"/>
      <c r="O28" s="1305">
        <v>1.6871180073192069</v>
      </c>
      <c r="P28" s="1283"/>
      <c r="Q28" s="1305">
        <v>1.7390172694402719</v>
      </c>
      <c r="R28" s="1283"/>
      <c r="S28" s="1305">
        <v>1.3421682288710421</v>
      </c>
      <c r="T28" s="1283"/>
      <c r="U28" s="1305">
        <v>8.6014795209588346</v>
      </c>
    </row>
    <row r="29" spans="1:21" s="328" customFormat="1" ht="6.75" customHeight="1" x14ac:dyDescent="0.2">
      <c r="B29" s="1608"/>
      <c r="C29" s="1608"/>
      <c r="D29" s="781"/>
    </row>
    <row r="30" spans="1:21" x14ac:dyDescent="0.25">
      <c r="E30" s="937"/>
    </row>
    <row r="31" spans="1:21" x14ac:dyDescent="0.25">
      <c r="E31" s="937"/>
      <c r="G31" s="937"/>
    </row>
    <row r="32" spans="1:21" x14ac:dyDescent="0.25">
      <c r="B32" s="937"/>
      <c r="G32" s="937"/>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ColWidth="11.42578125" defaultRowHeight="15" x14ac:dyDescent="0.25"/>
  <cols>
    <col min="1" max="1" width="2" style="666" customWidth="1"/>
    <col min="2" max="2" width="12" style="666" customWidth="1"/>
    <col min="3" max="3" width="9.28515625" style="666" customWidth="1"/>
    <col min="4" max="4" width="9.42578125" style="666" bestFit="1" customWidth="1"/>
    <col min="5" max="5" width="10" style="666" bestFit="1" customWidth="1"/>
    <col min="6" max="6" width="7.140625" style="666" bestFit="1" customWidth="1"/>
    <col min="7" max="7" width="5.5703125" style="666" customWidth="1"/>
    <col min="8" max="8" width="11.42578125" style="666"/>
    <col min="9" max="12" width="10.42578125" style="666" customWidth="1"/>
    <col min="13" max="13" width="4.85546875" style="666" customWidth="1"/>
    <col min="14" max="14" width="11.42578125" style="666"/>
    <col min="15" max="15" width="8.85546875" style="666" bestFit="1" customWidth="1"/>
    <col min="16" max="16" width="9.42578125" style="666" bestFit="1" customWidth="1"/>
    <col min="17" max="17" width="10" style="666" bestFit="1" customWidth="1"/>
    <col min="18" max="18" width="8.7109375" style="666" customWidth="1"/>
    <col min="19" max="19" width="5.28515625" style="666" customWidth="1"/>
    <col min="20" max="16384" width="11.42578125" style="666"/>
  </cols>
  <sheetData>
    <row r="1" spans="2:18" s="1049" customFormat="1" x14ac:dyDescent="0.25">
      <c r="B1" s="1049" t="s">
        <v>79</v>
      </c>
      <c r="C1" s="1049" t="s">
        <v>80</v>
      </c>
      <c r="J1" s="1049" t="s">
        <v>79</v>
      </c>
      <c r="K1" s="1049" t="s">
        <v>67</v>
      </c>
      <c r="R1" s="1049" t="s">
        <v>81</v>
      </c>
    </row>
    <row r="2" spans="2:18" s="613" customFormat="1" ht="15" customHeight="1" x14ac:dyDescent="0.2"/>
    <row r="3" spans="2:18" s="619" customFormat="1" ht="38.25" customHeight="1" x14ac:dyDescent="0.25">
      <c r="B3" s="1482"/>
      <c r="C3" s="1482"/>
      <c r="D3" s="1482"/>
    </row>
    <row r="4" spans="2:18" s="621" customFormat="1" ht="23.25" customHeight="1" x14ac:dyDescent="0.2">
      <c r="B4" s="1484" t="s">
        <v>329</v>
      </c>
      <c r="C4" s="1484"/>
      <c r="D4" s="1484"/>
      <c r="E4" s="1484"/>
      <c r="F4" s="1484"/>
      <c r="G4" s="1484"/>
      <c r="H4" s="1484"/>
      <c r="I4" s="1484"/>
      <c r="J4" s="1484"/>
      <c r="K4" s="1484"/>
      <c r="L4" s="1484"/>
      <c r="M4" s="1484"/>
      <c r="N4" s="1484"/>
      <c r="O4" s="1484"/>
      <c r="P4" s="1484"/>
      <c r="Q4" s="1484"/>
      <c r="R4" s="1484"/>
    </row>
    <row r="5" spans="2:18" s="621" customFormat="1" ht="15.75" customHeight="1" x14ac:dyDescent="0.2">
      <c r="B5" s="1638" t="str">
        <f>porsaad!$B$6</f>
        <v>Situación a 30 de septiembre de 2024</v>
      </c>
      <c r="C5" s="1638"/>
      <c r="D5" s="1638"/>
      <c r="E5" s="1638"/>
      <c r="F5" s="1638"/>
      <c r="G5" s="1638"/>
      <c r="H5" s="1638"/>
      <c r="I5" s="1638"/>
      <c r="J5" s="1638"/>
      <c r="K5" s="1638"/>
      <c r="L5" s="1638"/>
      <c r="M5" s="1638"/>
      <c r="N5" s="1638"/>
      <c r="O5" s="1638"/>
      <c r="P5" s="1638"/>
      <c r="Q5" s="1638"/>
      <c r="R5" s="1638"/>
    </row>
    <row r="7" spans="2:18" ht="16.5" customHeight="1" x14ac:dyDescent="0.25">
      <c r="B7" s="1647" t="s">
        <v>82</v>
      </c>
      <c r="C7" s="1648"/>
      <c r="D7" s="1648"/>
      <c r="E7" s="1648"/>
      <c r="F7" s="1649"/>
      <c r="G7" s="1050"/>
      <c r="H7" s="1647" t="s">
        <v>83</v>
      </c>
      <c r="I7" s="1648"/>
      <c r="J7" s="1648"/>
      <c r="K7" s="1648"/>
      <c r="L7" s="1649"/>
      <c r="M7" s="1050"/>
      <c r="N7" s="1647" t="s">
        <v>84</v>
      </c>
      <c r="O7" s="1648"/>
      <c r="P7" s="1648"/>
      <c r="Q7" s="1648"/>
      <c r="R7" s="1649"/>
    </row>
    <row r="8" spans="2:18" ht="16.5" customHeight="1" x14ac:dyDescent="0.25">
      <c r="B8" s="1065" t="s">
        <v>85</v>
      </c>
      <c r="C8" s="1066" t="s">
        <v>48</v>
      </c>
      <c r="D8" s="1066" t="s">
        <v>33</v>
      </c>
      <c r="E8" s="1064" t="s">
        <v>32</v>
      </c>
      <c r="F8" s="1067" t="s">
        <v>0</v>
      </c>
      <c r="G8" s="1050"/>
      <c r="H8" s="1065" t="s">
        <v>85</v>
      </c>
      <c r="I8" s="1066" t="s">
        <v>48</v>
      </c>
      <c r="J8" s="1066" t="s">
        <v>33</v>
      </c>
      <c r="K8" s="1064" t="s">
        <v>32</v>
      </c>
      <c r="L8" s="1067" t="s">
        <v>0</v>
      </c>
      <c r="M8" s="1050"/>
      <c r="N8" s="1065" t="s">
        <v>85</v>
      </c>
      <c r="O8" s="1066" t="s">
        <v>48</v>
      </c>
      <c r="P8" s="1066" t="s">
        <v>33</v>
      </c>
      <c r="Q8" s="1064" t="s">
        <v>32</v>
      </c>
      <c r="R8" s="1067" t="s">
        <v>0</v>
      </c>
    </row>
    <row r="9" spans="2:18" ht="16.5" customHeight="1" x14ac:dyDescent="0.25">
      <c r="B9" s="1051" t="s">
        <v>86</v>
      </c>
      <c r="C9" s="1052">
        <v>2.7448744747788265E-3</v>
      </c>
      <c r="D9" s="1052">
        <v>1.8259144600402753E-3</v>
      </c>
      <c r="E9" s="1052">
        <v>1.2348869934809454E-3</v>
      </c>
      <c r="F9" s="1053">
        <v>2.0852123929479801E-3</v>
      </c>
      <c r="G9" s="1054"/>
      <c r="H9" s="1051" t="s">
        <v>86</v>
      </c>
      <c r="I9" s="1052">
        <v>4.8596112311015117E-4</v>
      </c>
      <c r="J9" s="1052">
        <v>0</v>
      </c>
      <c r="K9" s="1052">
        <v>0</v>
      </c>
      <c r="L9" s="1053">
        <v>2.6145309821921388E-4</v>
      </c>
      <c r="M9" s="113"/>
      <c r="N9" s="1051" t="s">
        <v>86</v>
      </c>
      <c r="O9" s="1052">
        <v>2.2775482862565592E-3</v>
      </c>
      <c r="P9" s="1052">
        <v>1.5899395430395979E-3</v>
      </c>
      <c r="Q9" s="1052">
        <v>1.052258072410038E-3</v>
      </c>
      <c r="R9" s="1053">
        <v>1.781462636419671E-3</v>
      </c>
    </row>
    <row r="10" spans="2:18" ht="16.5" customHeight="1" x14ac:dyDescent="0.25">
      <c r="B10" s="1055" t="s">
        <v>87</v>
      </c>
      <c r="C10" s="1056">
        <v>0.35698148265450474</v>
      </c>
      <c r="D10" s="1056">
        <v>1.7860899882780799E-2</v>
      </c>
      <c r="E10" s="1056">
        <v>6.5477728956664085E-3</v>
      </c>
      <c r="F10" s="1057">
        <v>0.1553149714769626</v>
      </c>
      <c r="G10" s="1054"/>
      <c r="H10" s="1055" t="s">
        <v>87</v>
      </c>
      <c r="I10" s="1056">
        <v>1.7683585313174946E-2</v>
      </c>
      <c r="J10" s="1056">
        <v>3.5471774602209387E-4</v>
      </c>
      <c r="K10" s="1056">
        <v>0</v>
      </c>
      <c r="L10" s="1057">
        <v>9.615663945617756E-3</v>
      </c>
      <c r="M10" s="113"/>
      <c r="N10" s="1055" t="s">
        <v>87</v>
      </c>
      <c r="O10" s="1056">
        <v>0.28679245283018867</v>
      </c>
      <c r="P10" s="1056">
        <v>1.5598419220602476E-2</v>
      </c>
      <c r="Q10" s="1056">
        <v>5.5794148955695044E-3</v>
      </c>
      <c r="R10" s="1057">
        <v>0.13104990270845168</v>
      </c>
    </row>
    <row r="11" spans="2:18" ht="16.5" customHeight="1" x14ac:dyDescent="0.25">
      <c r="B11" s="1058" t="s">
        <v>88</v>
      </c>
      <c r="C11" s="1059">
        <v>7.0543274001815842E-2</v>
      </c>
      <c r="D11" s="1059">
        <v>5.3267109494755195E-2</v>
      </c>
      <c r="E11" s="1059">
        <v>1.4215559576117859E-2</v>
      </c>
      <c r="F11" s="1060">
        <v>5.2498629676139545E-2</v>
      </c>
      <c r="G11" s="1054"/>
      <c r="H11" s="1058" t="s">
        <v>88</v>
      </c>
      <c r="I11" s="1059">
        <v>6.9060475161987045E-2</v>
      </c>
      <c r="J11" s="1059">
        <v>8.1078341947907163E-4</v>
      </c>
      <c r="K11" s="1059">
        <v>1.656726308813784E-4</v>
      </c>
      <c r="L11" s="1060">
        <v>3.7416843389594168E-2</v>
      </c>
      <c r="M11" s="113"/>
      <c r="N11" s="1058" t="s">
        <v>88</v>
      </c>
      <c r="O11" s="1059">
        <v>7.0229987719102382E-2</v>
      </c>
      <c r="P11" s="1059">
        <v>4.6487738490931456E-2</v>
      </c>
      <c r="Q11" s="1059">
        <v>1.2137674509659973E-2</v>
      </c>
      <c r="R11" s="1060">
        <v>4.9982475435394788E-2</v>
      </c>
    </row>
    <row r="12" spans="2:18" ht="16.5" customHeight="1" x14ac:dyDescent="0.25">
      <c r="B12" s="1055" t="s">
        <v>89</v>
      </c>
      <c r="C12" s="1056">
        <v>0.44332538023549617</v>
      </c>
      <c r="D12" s="1056">
        <v>1.8499594241231102E-2</v>
      </c>
      <c r="E12" s="1056">
        <v>2.8201372734843917E-2</v>
      </c>
      <c r="F12" s="1057">
        <v>0.19551403820665933</v>
      </c>
      <c r="G12" s="1054"/>
      <c r="H12" s="1055" t="s">
        <v>89</v>
      </c>
      <c r="I12" s="1056">
        <v>0.64532937365010801</v>
      </c>
      <c r="J12" s="1056">
        <v>4.0589844937671024E-2</v>
      </c>
      <c r="K12" s="1056">
        <v>2.9324055666003976E-2</v>
      </c>
      <c r="L12" s="1057">
        <v>0.36397176306539231</v>
      </c>
      <c r="M12" s="113"/>
      <c r="N12" s="1055" t="s">
        <v>89</v>
      </c>
      <c r="O12" s="1056">
        <v>0.48505079825834541</v>
      </c>
      <c r="P12" s="1056">
        <v>2.1349682012091392E-2</v>
      </c>
      <c r="Q12" s="1056">
        <v>2.8362025719144979E-2</v>
      </c>
      <c r="R12" s="1057">
        <v>0.22352400865350913</v>
      </c>
    </row>
    <row r="13" spans="2:18" ht="16.5" customHeight="1" x14ac:dyDescent="0.25">
      <c r="B13" s="1058" t="s">
        <v>90</v>
      </c>
      <c r="C13" s="1059">
        <v>0.1019193006904415</v>
      </c>
      <c r="D13" s="1059">
        <v>0.14968741546692316</v>
      </c>
      <c r="E13" s="1059">
        <v>0.1605209500014359</v>
      </c>
      <c r="F13" s="1060">
        <v>0.1321920251501556</v>
      </c>
      <c r="G13" s="1054"/>
      <c r="H13" s="1058" t="s">
        <v>90</v>
      </c>
      <c r="I13" s="1059">
        <v>0.21592872570194385</v>
      </c>
      <c r="J13" s="1059">
        <v>5.736292692814432E-2</v>
      </c>
      <c r="K13" s="1059">
        <v>6.2127236580516903E-3</v>
      </c>
      <c r="L13" s="1060">
        <v>0.13370420939488134</v>
      </c>
      <c r="M13" s="113"/>
      <c r="N13" s="1058" t="s">
        <v>90</v>
      </c>
      <c r="O13" s="1059">
        <v>0.12548286256559116</v>
      </c>
      <c r="P13" s="1059">
        <v>0.13774895966918788</v>
      </c>
      <c r="Q13" s="1059">
        <v>0.13769898077793685</v>
      </c>
      <c r="R13" s="1060">
        <v>0.1324276960636202</v>
      </c>
    </row>
    <row r="14" spans="2:18" ht="16.5" customHeight="1" x14ac:dyDescent="0.25">
      <c r="B14" s="1055" t="s">
        <v>91</v>
      </c>
      <c r="C14" s="1056">
        <v>2.2669847905801538E-2</v>
      </c>
      <c r="D14" s="1056">
        <v>0.60858555498782718</v>
      </c>
      <c r="E14" s="1056">
        <v>2.6679302719623217E-2</v>
      </c>
      <c r="F14" s="1057">
        <v>0.24962225463952506</v>
      </c>
      <c r="G14" s="1054"/>
      <c r="H14" s="1055" t="s">
        <v>91</v>
      </c>
      <c r="I14" s="1056">
        <v>3.763498920086393E-2</v>
      </c>
      <c r="J14" s="1056">
        <v>0.65825478868957132</v>
      </c>
      <c r="K14" s="1056">
        <v>1.6898608349900597E-2</v>
      </c>
      <c r="L14" s="1057">
        <v>0.21189321093454958</v>
      </c>
      <c r="M14" s="113"/>
      <c r="N14" s="1055" t="s">
        <v>91</v>
      </c>
      <c r="O14" s="1056">
        <v>2.5761973875181421E-2</v>
      </c>
      <c r="P14" s="1056">
        <v>0.61492711141354128</v>
      </c>
      <c r="Q14" s="1056">
        <v>2.5229722619877888E-2</v>
      </c>
      <c r="R14" s="1057">
        <v>0.24331347216011409</v>
      </c>
    </row>
    <row r="15" spans="2:18" ht="16.5" customHeight="1" x14ac:dyDescent="0.25">
      <c r="B15" s="1058" t="s">
        <v>92</v>
      </c>
      <c r="C15" s="1059">
        <v>6.7566140917632654E-4</v>
      </c>
      <c r="D15" s="1059">
        <v>8.7516155210243154E-2</v>
      </c>
      <c r="E15" s="1059">
        <v>8.0899457224088908E-2</v>
      </c>
      <c r="F15" s="1060">
        <v>5.0396016345281014E-2</v>
      </c>
      <c r="G15" s="1054"/>
      <c r="H15" s="1058" t="s">
        <v>92</v>
      </c>
      <c r="I15" s="1059">
        <v>1.6198704103671707E-4</v>
      </c>
      <c r="J15" s="1059">
        <v>0.15531569879395965</v>
      </c>
      <c r="K15" s="1059">
        <v>2.6176275679257788E-2</v>
      </c>
      <c r="L15" s="1060">
        <v>4.919675798158208E-2</v>
      </c>
      <c r="M15" s="113"/>
      <c r="N15" s="1058" t="s">
        <v>92</v>
      </c>
      <c r="O15" s="1059">
        <v>5.6938707156413979E-4</v>
      </c>
      <c r="P15" s="1059">
        <v>9.6260043445261581E-2</v>
      </c>
      <c r="Q15" s="1059">
        <v>7.2801575939996824E-2</v>
      </c>
      <c r="R15" s="1060">
        <v>5.0190353029332495E-2</v>
      </c>
    </row>
    <row r="16" spans="2:18" ht="16.5" customHeight="1" x14ac:dyDescent="0.25">
      <c r="B16" s="1055" t="s">
        <v>93</v>
      </c>
      <c r="C16" s="1056">
        <v>4.9266977752440472E-4</v>
      </c>
      <c r="D16" s="1056">
        <v>6.1044152565297105E-2</v>
      </c>
      <c r="E16" s="1056">
        <v>8.5594899629533899E-2</v>
      </c>
      <c r="F16" s="1057">
        <v>4.1051712687313849E-2</v>
      </c>
      <c r="G16" s="1054"/>
      <c r="H16" s="1055" t="s">
        <v>93</v>
      </c>
      <c r="I16" s="1056">
        <v>4.3736501079913604E-3</v>
      </c>
      <c r="J16" s="1056">
        <v>5.523462045201176E-2</v>
      </c>
      <c r="K16" s="1056">
        <v>0.17950629555997349</v>
      </c>
      <c r="L16" s="1057">
        <v>4.9661563489527348E-2</v>
      </c>
      <c r="M16" s="113"/>
      <c r="N16" s="1055" t="s">
        <v>93</v>
      </c>
      <c r="O16" s="1056">
        <v>1.2950764764988276E-3</v>
      </c>
      <c r="P16" s="1056">
        <v>6.0286843413855373E-2</v>
      </c>
      <c r="Q16" s="1056">
        <v>9.9450623401730109E-2</v>
      </c>
      <c r="R16" s="1057">
        <v>4.2479544603038398E-2</v>
      </c>
    </row>
    <row r="17" spans="2:18" ht="16.5" customHeight="1" x14ac:dyDescent="0.25">
      <c r="B17" s="1058" t="s">
        <v>94</v>
      </c>
      <c r="C17" s="1059">
        <v>2.5337302844112244E-4</v>
      </c>
      <c r="D17" s="1059">
        <v>4.8089928165669804E-4</v>
      </c>
      <c r="E17" s="1059">
        <v>0.41084403090089316</v>
      </c>
      <c r="F17" s="1060">
        <v>8.3269288214634765E-2</v>
      </c>
      <c r="G17" s="1054"/>
      <c r="H17" s="1058" t="s">
        <v>94</v>
      </c>
      <c r="I17" s="1059">
        <v>1.3498920086393089E-4</v>
      </c>
      <c r="J17" s="1059">
        <v>3.5471774602209387E-4</v>
      </c>
      <c r="K17" s="1059">
        <v>0.49900596421471172</v>
      </c>
      <c r="L17" s="1060">
        <v>8.7673938936176393E-2</v>
      </c>
      <c r="M17" s="113"/>
      <c r="N17" s="1058" t="s">
        <v>94</v>
      </c>
      <c r="O17" s="1059">
        <v>2.2887127386401698E-4</v>
      </c>
      <c r="P17" s="1059">
        <v>4.6455023685519121E-4</v>
      </c>
      <c r="Q17" s="1059">
        <v>0.42379082088365205</v>
      </c>
      <c r="R17" s="1060">
        <v>8.3992216676133963E-2</v>
      </c>
    </row>
    <row r="18" spans="2:18" ht="16.5" customHeight="1" x14ac:dyDescent="0.25">
      <c r="B18" s="1061" t="s">
        <v>95</v>
      </c>
      <c r="C18" s="1062">
        <v>3.9413582201952379E-4</v>
      </c>
      <c r="D18" s="1062">
        <v>1.2323044092452887E-3</v>
      </c>
      <c r="E18" s="1062">
        <v>0.18526176732431579</v>
      </c>
      <c r="F18" s="1063">
        <v>3.8055851210380243E-2</v>
      </c>
      <c r="G18" s="1054"/>
      <c r="H18" s="1061" t="s">
        <v>95</v>
      </c>
      <c r="I18" s="1062">
        <v>9.2062634989200868E-3</v>
      </c>
      <c r="J18" s="1062">
        <v>3.172190128711868E-2</v>
      </c>
      <c r="K18" s="1062">
        <v>0.24271040424121934</v>
      </c>
      <c r="L18" s="1063">
        <v>5.6604595764459809E-2</v>
      </c>
      <c r="M18" s="113"/>
      <c r="N18" s="1061" t="s">
        <v>95</v>
      </c>
      <c r="O18" s="1062">
        <v>2.311041643407391E-3</v>
      </c>
      <c r="P18" s="1062">
        <v>5.2867125546337251E-3</v>
      </c>
      <c r="Q18" s="1062">
        <v>0.19389690318002178</v>
      </c>
      <c r="R18" s="1063">
        <v>4.1258868033985568E-2</v>
      </c>
    </row>
    <row r="19" spans="2:18" ht="16.5" customHeight="1" x14ac:dyDescent="0.25">
      <c r="B19" s="1306" t="s">
        <v>0</v>
      </c>
      <c r="C19" s="1307">
        <f>SUM(C9:C18)</f>
        <v>0.99999999999999989</v>
      </c>
      <c r="D19" s="1307">
        <f>SUM(D9:D18)</f>
        <v>1</v>
      </c>
      <c r="E19" s="1307">
        <f>SUM(E9:E18)</f>
        <v>1</v>
      </c>
      <c r="F19" s="1308">
        <f>SUM(F9:F18)</f>
        <v>1</v>
      </c>
      <c r="G19" s="113"/>
      <c r="H19" s="1306" t="s">
        <v>0</v>
      </c>
      <c r="I19" s="1307">
        <f>SUM(I9:I18)</f>
        <v>1.0000000000000002</v>
      </c>
      <c r="J19" s="1307">
        <f>SUM(J9:J18)</f>
        <v>1</v>
      </c>
      <c r="K19" s="1307">
        <f>SUM(K9:K18)</f>
        <v>1</v>
      </c>
      <c r="L19" s="1308">
        <f>SUM(L9:L18)</f>
        <v>1</v>
      </c>
      <c r="M19" s="113"/>
      <c r="N19" s="1306" t="s">
        <v>0</v>
      </c>
      <c r="O19" s="1307">
        <f>SUM(O9:O18)</f>
        <v>1</v>
      </c>
      <c r="P19" s="1307">
        <f>SUM(P9:P18)</f>
        <v>1</v>
      </c>
      <c r="Q19" s="1307">
        <f>SUM(Q9:Q18)</f>
        <v>1</v>
      </c>
      <c r="R19" s="1308">
        <f>SUM(R9:R18)</f>
        <v>1</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8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56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7"/>
      <c r="B6" s="1498" t="s">
        <v>450</v>
      </c>
      <c r="C6" s="1498"/>
      <c r="D6" s="1498"/>
      <c r="E6" s="1498"/>
      <c r="F6" s="1498"/>
      <c r="G6" s="1498"/>
      <c r="H6" s="1498"/>
      <c r="I6" s="1498"/>
      <c r="J6" s="1018"/>
      <c r="K6" s="1018"/>
      <c r="L6" s="1018"/>
      <c r="M6" s="1069"/>
      <c r="N6" s="1069"/>
      <c r="O6" s="1069"/>
      <c r="P6" s="1069"/>
      <c r="Q6" s="1069"/>
      <c r="R6" s="1069"/>
    </row>
    <row r="7" spans="1:18" s="621" customFormat="1" ht="15.75" customHeight="1" x14ac:dyDescent="0.2">
      <c r="A7" s="1017"/>
      <c r="B7" s="1638" t="str">
        <f>porsaad!$B$6</f>
        <v>Situación a 30 de septiembre de 2024</v>
      </c>
      <c r="C7" s="1638"/>
      <c r="D7" s="1638"/>
      <c r="E7" s="1638"/>
      <c r="F7" s="1638"/>
      <c r="G7" s="1638"/>
      <c r="H7" s="1638"/>
      <c r="I7" s="1638"/>
      <c r="J7" s="1070"/>
      <c r="K7" s="1070"/>
      <c r="L7" s="1070"/>
      <c r="M7" s="1071"/>
      <c r="N7" s="1071"/>
      <c r="O7" s="1071"/>
      <c r="P7" s="1071"/>
      <c r="Q7" s="1071"/>
      <c r="R7" s="1071"/>
    </row>
    <row r="8" spans="1:18" s="700" customFormat="1" ht="6" customHeight="1" x14ac:dyDescent="0.25">
      <c r="A8" s="1020"/>
      <c r="B8" s="1020"/>
      <c r="C8" s="1020"/>
      <c r="D8" s="1020"/>
      <c r="E8" s="1020"/>
      <c r="F8" s="1020"/>
      <c r="G8" s="1020"/>
      <c r="H8" s="1020"/>
      <c r="I8" s="1020"/>
      <c r="J8" s="1020"/>
      <c r="K8" s="1020"/>
      <c r="L8" s="1020"/>
    </row>
    <row r="9" spans="1:18" x14ac:dyDescent="0.25">
      <c r="B9" s="1651" t="s">
        <v>12</v>
      </c>
      <c r="C9" s="1653" t="s">
        <v>48</v>
      </c>
      <c r="D9" s="1653"/>
      <c r="E9" s="1654" t="s">
        <v>33</v>
      </c>
      <c r="F9" s="1655"/>
      <c r="G9" s="1656" t="s">
        <v>32</v>
      </c>
      <c r="H9" s="1657"/>
      <c r="I9" s="1072"/>
      <c r="J9" s="1072"/>
      <c r="K9" s="1072"/>
      <c r="L9" s="1072"/>
      <c r="M9" s="1072"/>
      <c r="N9" s="1072"/>
      <c r="O9" s="1072"/>
    </row>
    <row r="10" spans="1:18" ht="46.5" customHeight="1" x14ac:dyDescent="0.25">
      <c r="B10" s="1652"/>
      <c r="C10" s="1068" t="s">
        <v>131</v>
      </c>
      <c r="D10" s="862" t="s">
        <v>484</v>
      </c>
      <c r="E10" s="1068" t="s">
        <v>131</v>
      </c>
      <c r="F10" s="820" t="s">
        <v>484</v>
      </c>
      <c r="G10" s="820" t="s">
        <v>131</v>
      </c>
      <c r="H10" s="821" t="s">
        <v>484</v>
      </c>
      <c r="I10" s="1072"/>
      <c r="J10" s="1072"/>
      <c r="K10" s="1072"/>
      <c r="L10" s="1072"/>
      <c r="M10" s="1072"/>
      <c r="N10" s="1072"/>
      <c r="O10" s="1072"/>
    </row>
    <row r="11" spans="1:18" ht="15" customHeight="1" x14ac:dyDescent="0.25">
      <c r="B11" s="1073" t="s">
        <v>8</v>
      </c>
      <c r="C11" s="1074">
        <v>12.489790709545687</v>
      </c>
      <c r="D11" s="1075">
        <v>0.37525149807338687</v>
      </c>
      <c r="E11" s="1074">
        <v>42.732290870613134</v>
      </c>
      <c r="F11" s="1075">
        <v>0.239455706192964</v>
      </c>
      <c r="G11" s="1074">
        <v>65.194254679601045</v>
      </c>
      <c r="H11" s="1075">
        <v>0.2890026240627554</v>
      </c>
      <c r="I11" s="1072"/>
      <c r="J11" s="1072"/>
      <c r="K11" s="1072"/>
      <c r="L11" s="1072"/>
      <c r="M11" s="1072"/>
      <c r="N11" s="1072"/>
      <c r="O11" s="1072"/>
    </row>
    <row r="12" spans="1:18" ht="15" customHeight="1" x14ac:dyDescent="0.25">
      <c r="B12" s="1076" t="s">
        <v>7</v>
      </c>
      <c r="C12" s="1077">
        <v>10.388782051282051</v>
      </c>
      <c r="D12" s="1078">
        <v>0.33911512295311375</v>
      </c>
      <c r="E12" s="1077">
        <v>22.556045340050378</v>
      </c>
      <c r="F12" s="1078">
        <v>0.25385880653142129</v>
      </c>
      <c r="G12" s="1077">
        <v>47.278366111951591</v>
      </c>
      <c r="H12" s="1078">
        <v>0.12234675413431936</v>
      </c>
      <c r="I12" s="1072"/>
      <c r="J12" s="1072"/>
      <c r="K12" s="1072"/>
      <c r="L12" s="1072"/>
      <c r="M12" s="1072"/>
      <c r="N12" s="1072"/>
      <c r="O12" s="1072"/>
    </row>
    <row r="13" spans="1:18" ht="15" customHeight="1" x14ac:dyDescent="0.25">
      <c r="B13" s="1076" t="s">
        <v>37</v>
      </c>
      <c r="C13" s="1077">
        <v>22.053298383573612</v>
      </c>
      <c r="D13" s="1078">
        <v>0.22644389815330918</v>
      </c>
      <c r="E13" s="1077">
        <v>44.496685364609895</v>
      </c>
      <c r="F13" s="1078">
        <v>0.14769770993016432</v>
      </c>
      <c r="G13" s="1077">
        <v>70.949392712550605</v>
      </c>
      <c r="H13" s="1078">
        <v>0.11356523866096534</v>
      </c>
      <c r="I13" s="1072"/>
      <c r="J13" s="1072"/>
      <c r="K13" s="1072"/>
      <c r="L13" s="1072"/>
      <c r="M13" s="1072"/>
      <c r="N13" s="1072"/>
      <c r="O13" s="1072"/>
    </row>
    <row r="14" spans="1:18" ht="15" customHeight="1" x14ac:dyDescent="0.25">
      <c r="B14" s="1076" t="s">
        <v>38</v>
      </c>
      <c r="C14" s="1077">
        <v>19.619078104993598</v>
      </c>
      <c r="D14" s="1078">
        <v>0.29417488490143029</v>
      </c>
      <c r="E14" s="1077">
        <v>29.430188679245283</v>
      </c>
      <c r="F14" s="1078">
        <v>0.43364168210753273</v>
      </c>
      <c r="G14" s="1077">
        <v>33.830942622950822</v>
      </c>
      <c r="H14" s="1078">
        <v>0.60541512782264051</v>
      </c>
      <c r="I14" s="1072"/>
      <c r="J14" s="1072"/>
      <c r="K14" s="1072"/>
      <c r="L14" s="1072"/>
      <c r="M14" s="1072"/>
      <c r="N14" s="1072"/>
      <c r="O14" s="1072"/>
    </row>
    <row r="15" spans="1:18" ht="15" customHeight="1" x14ac:dyDescent="0.25">
      <c r="B15" s="1076" t="s">
        <v>6</v>
      </c>
      <c r="C15" s="1077">
        <v>20.603666603666603</v>
      </c>
      <c r="D15" s="1078">
        <v>0.16293011987014391</v>
      </c>
      <c r="E15" s="1077">
        <v>39.478895184135979</v>
      </c>
      <c r="F15" s="1078">
        <v>0.27107665560474242</v>
      </c>
      <c r="G15" s="1077">
        <v>59.85591133004926</v>
      </c>
      <c r="H15" s="1078">
        <v>0.33969577429659115</v>
      </c>
      <c r="I15" s="1072"/>
      <c r="J15" s="1072"/>
      <c r="K15" s="1072"/>
      <c r="L15" s="1072"/>
      <c r="M15" s="1072"/>
      <c r="N15" s="1072"/>
      <c r="O15" s="1072"/>
    </row>
    <row r="16" spans="1:18" ht="15" customHeight="1" x14ac:dyDescent="0.25">
      <c r="B16" s="1076" t="s">
        <v>5</v>
      </c>
      <c r="C16" s="1077">
        <v>21.707839195979901</v>
      </c>
      <c r="D16" s="1078">
        <v>0.58285059463926814</v>
      </c>
      <c r="E16" s="1077">
        <v>35.605669014084505</v>
      </c>
      <c r="F16" s="1078">
        <v>0.38008103651249669</v>
      </c>
      <c r="G16" s="1077">
        <v>44.237006578947366</v>
      </c>
      <c r="H16" s="1078">
        <v>0.48898082284469524</v>
      </c>
      <c r="I16" s="1072"/>
      <c r="J16" s="1072"/>
      <c r="K16" s="1072"/>
      <c r="L16" s="1072"/>
      <c r="M16" s="1072"/>
      <c r="N16" s="1072"/>
      <c r="O16" s="1072"/>
    </row>
    <row r="17" spans="1:15" ht="15" customHeight="1" x14ac:dyDescent="0.25">
      <c r="B17" s="1076" t="s">
        <v>4</v>
      </c>
      <c r="C17" s="1077">
        <v>21.965796019900498</v>
      </c>
      <c r="D17" s="1078">
        <v>0.19943928095523727</v>
      </c>
      <c r="E17" s="1077">
        <v>45.391164423639559</v>
      </c>
      <c r="F17" s="1078">
        <v>0.17127333504652445</v>
      </c>
      <c r="G17" s="1077">
        <v>72.496214988644965</v>
      </c>
      <c r="H17" s="1078">
        <v>0.13641082997547935</v>
      </c>
      <c r="I17" s="1072"/>
      <c r="J17" s="1072"/>
      <c r="K17" s="1072"/>
      <c r="L17" s="1072"/>
      <c r="M17" s="1072"/>
      <c r="N17" s="1072"/>
      <c r="O17" s="1072"/>
    </row>
    <row r="18" spans="1:15" ht="15" customHeight="1" x14ac:dyDescent="0.25">
      <c r="B18" s="1076" t="s">
        <v>40</v>
      </c>
      <c r="C18" s="1077">
        <v>18.221944595328626</v>
      </c>
      <c r="D18" s="1078">
        <v>0.35363917129439582</v>
      </c>
      <c r="E18" s="1077">
        <v>29.874734607218684</v>
      </c>
      <c r="F18" s="1078">
        <v>0.50470208134011907</v>
      </c>
      <c r="G18" s="1077">
        <v>40.148857774502581</v>
      </c>
      <c r="H18" s="1078">
        <v>0.56263618951425942</v>
      </c>
      <c r="I18" s="1072"/>
      <c r="J18" s="1072"/>
      <c r="K18" s="1072"/>
      <c r="L18" s="1072"/>
      <c r="M18" s="1072"/>
      <c r="N18" s="1072"/>
      <c r="O18" s="1072"/>
    </row>
    <row r="19" spans="1:15" ht="15" customHeight="1" x14ac:dyDescent="0.25">
      <c r="B19" s="1076" t="s">
        <v>41</v>
      </c>
      <c r="C19" s="1077">
        <v>17.62175593594699</v>
      </c>
      <c r="D19" s="1078">
        <v>0.3011940592117327</v>
      </c>
      <c r="E19" s="1077">
        <v>26.833149333922133</v>
      </c>
      <c r="F19" s="1078">
        <v>0.50636118089427617</v>
      </c>
      <c r="G19" s="1077">
        <v>35.323545809329119</v>
      </c>
      <c r="H19" s="1078">
        <v>0.59566028867643317</v>
      </c>
      <c r="I19" s="1072"/>
      <c r="J19" s="1072"/>
      <c r="K19" s="1072"/>
      <c r="L19" s="1072"/>
      <c r="M19" s="1072"/>
      <c r="N19" s="1072"/>
      <c r="O19" s="1072"/>
    </row>
    <row r="20" spans="1:15" ht="15" customHeight="1" x14ac:dyDescent="0.25">
      <c r="B20" s="1076" t="s">
        <v>3</v>
      </c>
      <c r="C20" s="1077">
        <v>20.204814233385662</v>
      </c>
      <c r="D20" s="1078">
        <v>0.10786388276565358</v>
      </c>
      <c r="E20" s="1077">
        <v>32.354170234629215</v>
      </c>
      <c r="F20" s="1078">
        <v>0.16134511490070394</v>
      </c>
      <c r="G20" s="1077">
        <v>56.528002817893622</v>
      </c>
      <c r="H20" s="1078">
        <v>0.13454446931135497</v>
      </c>
      <c r="I20" s="1072"/>
      <c r="J20" s="1072"/>
      <c r="K20" s="1072"/>
      <c r="L20" s="1072"/>
      <c r="M20" s="1072"/>
      <c r="N20" s="1072"/>
      <c r="O20" s="1072"/>
    </row>
    <row r="21" spans="1:15" ht="15" customHeight="1" x14ac:dyDescent="0.25">
      <c r="B21" s="1076" t="s">
        <v>2</v>
      </c>
      <c r="C21" s="1077">
        <v>20.707892268524724</v>
      </c>
      <c r="D21" s="1078">
        <v>0.19476718222268763</v>
      </c>
      <c r="E21" s="1077">
        <v>43.530845876616496</v>
      </c>
      <c r="F21" s="1078">
        <v>0.17812013863014967</v>
      </c>
      <c r="G21" s="1077">
        <v>68.512071535022358</v>
      </c>
      <c r="H21" s="1078">
        <v>0.16363416799928138</v>
      </c>
      <c r="I21" s="1072"/>
      <c r="J21" s="1072"/>
      <c r="K21" s="1072"/>
      <c r="L21" s="1072"/>
      <c r="M21" s="1072"/>
      <c r="N21" s="1072"/>
      <c r="O21" s="1072"/>
    </row>
    <row r="22" spans="1:15" ht="15" customHeight="1" x14ac:dyDescent="0.25">
      <c r="B22" s="1076" t="s">
        <v>35</v>
      </c>
      <c r="C22" s="1077">
        <v>21.640449438202246</v>
      </c>
      <c r="D22" s="1078">
        <v>0.25058649108759928</v>
      </c>
      <c r="E22" s="1077">
        <v>46.202056995928864</v>
      </c>
      <c r="F22" s="1078">
        <v>0.16052756188438325</v>
      </c>
      <c r="G22" s="1077">
        <v>73.224670579116378</v>
      </c>
      <c r="H22" s="1078">
        <v>0.16633408972928093</v>
      </c>
      <c r="I22" s="1072"/>
      <c r="J22" s="1072"/>
      <c r="K22" s="1072"/>
      <c r="L22" s="1072"/>
      <c r="M22" s="1072"/>
      <c r="N22" s="1072"/>
      <c r="O22" s="1072"/>
    </row>
    <row r="23" spans="1:15" ht="15" customHeight="1" x14ac:dyDescent="0.25">
      <c r="B23" s="1076" t="s">
        <v>42</v>
      </c>
      <c r="C23" s="1077">
        <v>21.281428127267073</v>
      </c>
      <c r="D23" s="1078">
        <v>0.17236180079649735</v>
      </c>
      <c r="E23" s="1077">
        <v>37.422539339014385</v>
      </c>
      <c r="F23" s="1078">
        <v>0.3424381726175475</v>
      </c>
      <c r="G23" s="1077">
        <v>56.30856043603719</v>
      </c>
      <c r="H23" s="1078">
        <v>0.38568086046712063</v>
      </c>
      <c r="I23" s="1072"/>
      <c r="J23" s="1072"/>
      <c r="K23" s="1072"/>
      <c r="L23" s="1072"/>
      <c r="M23" s="1072"/>
      <c r="N23" s="1072"/>
      <c r="O23" s="1072"/>
    </row>
    <row r="24" spans="1:15" ht="15" customHeight="1" x14ac:dyDescent="0.25">
      <c r="B24" s="1076" t="s">
        <v>43</v>
      </c>
      <c r="C24" s="1077">
        <v>21.314069161534817</v>
      </c>
      <c r="D24" s="1078">
        <v>0.34926938905588167</v>
      </c>
      <c r="E24" s="1077">
        <v>40.476068376068376</v>
      </c>
      <c r="F24" s="1078">
        <v>0.31324920172821852</v>
      </c>
      <c r="G24" s="1077">
        <v>67.776659959758547</v>
      </c>
      <c r="H24" s="1078">
        <v>0.22632934407998392</v>
      </c>
      <c r="I24" s="1072"/>
      <c r="J24" s="1072"/>
      <c r="K24" s="1072"/>
      <c r="L24" s="1072"/>
      <c r="M24" s="1072"/>
      <c r="N24" s="1072"/>
      <c r="O24" s="1072"/>
    </row>
    <row r="25" spans="1:15" ht="15" customHeight="1" x14ac:dyDescent="0.25">
      <c r="B25" s="1076" t="s">
        <v>44</v>
      </c>
      <c r="C25" s="1077">
        <v>55.439930855661196</v>
      </c>
      <c r="D25" s="1078">
        <v>1.0115530521051865</v>
      </c>
      <c r="E25" s="1077">
        <v>94.196351931330469</v>
      </c>
      <c r="F25" s="1078">
        <v>0.64638786486762589</v>
      </c>
      <c r="G25" s="1077">
        <v>100.1892797319933</v>
      </c>
      <c r="H25" s="1078">
        <v>0.57547770223397787</v>
      </c>
      <c r="I25" s="1072"/>
      <c r="J25" s="1072"/>
      <c r="K25" s="1072"/>
      <c r="L25" s="1072"/>
      <c r="M25" s="1072"/>
      <c r="N25" s="1072"/>
      <c r="O25" s="1072"/>
    </row>
    <row r="26" spans="1:15" ht="15" customHeight="1" x14ac:dyDescent="0.25">
      <c r="B26" s="1076" t="s">
        <v>45</v>
      </c>
      <c r="C26" s="1077">
        <v>20.640592459604974</v>
      </c>
      <c r="D26" s="1078">
        <v>0.69432955819150555</v>
      </c>
      <c r="E26" s="1077">
        <v>27.472072072072088</v>
      </c>
      <c r="F26" s="1078">
        <v>0.66344433567380634</v>
      </c>
      <c r="G26" s="1077">
        <v>32.942820512820546</v>
      </c>
      <c r="H26" s="1078">
        <v>0.66976882456751441</v>
      </c>
      <c r="I26" s="1072"/>
      <c r="J26" s="1072"/>
      <c r="K26" s="1072"/>
      <c r="L26" s="1072"/>
      <c r="M26" s="1072"/>
      <c r="N26" s="1072"/>
      <c r="O26" s="1072"/>
    </row>
    <row r="27" spans="1:15" ht="15" customHeight="1" x14ac:dyDescent="0.25">
      <c r="B27" s="1076" t="s">
        <v>46</v>
      </c>
      <c r="C27" s="1077">
        <v>17.881039513677834</v>
      </c>
      <c r="D27" s="1078">
        <v>0.36018040825076958</v>
      </c>
      <c r="E27" s="1077">
        <v>27.495546038543811</v>
      </c>
      <c r="F27" s="1078">
        <v>0.47395069531136458</v>
      </c>
      <c r="G27" s="1077">
        <v>37.828775811209454</v>
      </c>
      <c r="H27" s="1078">
        <v>0.46767916117758657</v>
      </c>
      <c r="I27" s="1072"/>
      <c r="J27" s="1072"/>
      <c r="K27" s="1072"/>
      <c r="L27" s="1072"/>
      <c r="M27" s="1072"/>
      <c r="N27" s="1072"/>
      <c r="O27" s="1072"/>
    </row>
    <row r="28" spans="1:15" ht="15" customHeight="1" x14ac:dyDescent="0.25">
      <c r="B28" s="1079" t="s">
        <v>1</v>
      </c>
      <c r="C28" s="1080">
        <v>20.323886639676115</v>
      </c>
      <c r="D28" s="1081">
        <v>8.7192723180569406E-2</v>
      </c>
      <c r="E28" s="1080">
        <v>45.011547344110852</v>
      </c>
      <c r="F28" s="1081">
        <v>2.5629863956805901E-2</v>
      </c>
      <c r="G28" s="1080">
        <v>70.318713450292393</v>
      </c>
      <c r="H28" s="1081">
        <v>4.4628168859797375E-2</v>
      </c>
      <c r="I28" s="1072"/>
      <c r="J28" s="1072"/>
      <c r="K28" s="1072"/>
      <c r="L28" s="1072"/>
      <c r="M28" s="1072"/>
      <c r="N28" s="1072"/>
      <c r="O28" s="1072"/>
    </row>
    <row r="29" spans="1:15" ht="15" customHeight="1" x14ac:dyDescent="0.25">
      <c r="B29" s="1309" t="s">
        <v>0</v>
      </c>
      <c r="C29" s="1310">
        <v>17.7513185911357</v>
      </c>
      <c r="D29" s="1311">
        <v>0.47289255409775866</v>
      </c>
      <c r="E29" s="1310">
        <v>39.798405161695612</v>
      </c>
      <c r="F29" s="1311">
        <v>0.34956340169674766</v>
      </c>
      <c r="G29" s="1310">
        <v>60.967828034363755</v>
      </c>
      <c r="H29" s="1311">
        <v>0.35916395779647797</v>
      </c>
      <c r="I29" s="672"/>
      <c r="J29" s="672"/>
      <c r="K29" s="672"/>
      <c r="L29" s="672"/>
      <c r="M29" s="672"/>
      <c r="N29" s="672"/>
      <c r="O29" s="672"/>
    </row>
    <row r="30" spans="1:15" x14ac:dyDescent="0.25">
      <c r="A30" s="1072"/>
      <c r="B30" s="1072"/>
      <c r="C30" s="1072"/>
      <c r="D30" s="1072"/>
      <c r="E30" s="1072"/>
      <c r="F30" s="1072"/>
      <c r="G30" s="1072"/>
      <c r="H30" s="1072"/>
      <c r="I30" s="1072"/>
      <c r="J30" s="1072"/>
      <c r="K30" s="1072"/>
      <c r="L30" s="1072"/>
      <c r="M30" s="1072"/>
      <c r="N30" s="1072"/>
      <c r="O30" s="1072"/>
    </row>
    <row r="31" spans="1:15" ht="12.75" customHeight="1" x14ac:dyDescent="0.25">
      <c r="B31" s="1082" t="s">
        <v>189</v>
      </c>
      <c r="C31" s="1082"/>
      <c r="D31" s="1082"/>
      <c r="E31" s="1082"/>
      <c r="F31" s="1082"/>
      <c r="G31" s="1082"/>
      <c r="H31" s="1082"/>
      <c r="I31" s="1083"/>
      <c r="J31" s="1083"/>
      <c r="K31" s="1083"/>
      <c r="L31" s="1083"/>
      <c r="M31" s="1083"/>
      <c r="N31" s="1083"/>
      <c r="O31" s="1083"/>
    </row>
    <row r="32" spans="1:15" ht="47.45" customHeight="1" x14ac:dyDescent="0.25">
      <c r="B32" s="1650" t="s">
        <v>288</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56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7"/>
      <c r="B6" s="1498" t="s">
        <v>449</v>
      </c>
      <c r="C6" s="1498"/>
      <c r="D6" s="1498"/>
      <c r="E6" s="1498"/>
      <c r="F6" s="1498"/>
      <c r="G6" s="1498"/>
      <c r="H6" s="1498"/>
      <c r="I6" s="1498"/>
      <c r="J6" s="1018"/>
      <c r="K6" s="1018"/>
      <c r="L6" s="1018"/>
      <c r="M6" s="1069"/>
      <c r="N6" s="1069"/>
      <c r="O6" s="1069"/>
      <c r="P6" s="1069"/>
      <c r="Q6" s="1069"/>
      <c r="R6" s="1069"/>
    </row>
    <row r="7" spans="1:18" s="621" customFormat="1" ht="15.75" customHeight="1" x14ac:dyDescent="0.2">
      <c r="A7" s="1017"/>
      <c r="B7" s="1638" t="str">
        <f>porsaad!$B$6</f>
        <v>Situación a 30 de septiembre de 2024</v>
      </c>
      <c r="C7" s="1638"/>
      <c r="D7" s="1638"/>
      <c r="E7" s="1638"/>
      <c r="F7" s="1638"/>
      <c r="G7" s="1638"/>
      <c r="H7" s="1638"/>
      <c r="I7" s="1638"/>
      <c r="J7" s="1070"/>
      <c r="K7" s="1070"/>
      <c r="L7" s="1070"/>
      <c r="M7" s="1071"/>
      <c r="N7" s="1071"/>
      <c r="O7" s="1071"/>
      <c r="P7" s="1071"/>
      <c r="Q7" s="1071"/>
      <c r="R7" s="1071"/>
    </row>
    <row r="8" spans="1:18" s="700" customFormat="1" ht="6" customHeight="1" x14ac:dyDescent="0.25">
      <c r="A8" s="1020"/>
      <c r="B8" s="1020"/>
      <c r="C8" s="1020"/>
      <c r="D8" s="1020"/>
      <c r="E8" s="1020"/>
      <c r="F8" s="1020"/>
      <c r="G8" s="1020"/>
      <c r="H8" s="1020"/>
      <c r="I8" s="1020"/>
      <c r="J8" s="1020"/>
      <c r="K8" s="1020"/>
      <c r="L8" s="1020"/>
    </row>
    <row r="9" spans="1:18" x14ac:dyDescent="0.25">
      <c r="B9" s="1651" t="s">
        <v>12</v>
      </c>
      <c r="C9" s="1653" t="s">
        <v>48</v>
      </c>
      <c r="D9" s="1653"/>
      <c r="E9" s="1654" t="s">
        <v>33</v>
      </c>
      <c r="F9" s="1655"/>
      <c r="G9" s="1656" t="s">
        <v>32</v>
      </c>
      <c r="H9" s="1657"/>
      <c r="I9" s="1072"/>
      <c r="J9" s="1072"/>
      <c r="K9" s="1072"/>
      <c r="L9" s="1072"/>
      <c r="M9" s="1072"/>
      <c r="N9" s="1072"/>
      <c r="O9" s="1072"/>
    </row>
    <row r="10" spans="1:18" ht="46.5" customHeight="1" x14ac:dyDescent="0.25">
      <c r="B10" s="1652"/>
      <c r="C10" s="1068" t="s">
        <v>131</v>
      </c>
      <c r="D10" s="862" t="s">
        <v>157</v>
      </c>
      <c r="E10" s="1068" t="s">
        <v>131</v>
      </c>
      <c r="F10" s="820" t="s">
        <v>157</v>
      </c>
      <c r="G10" s="820" t="s">
        <v>131</v>
      </c>
      <c r="H10" s="821" t="s">
        <v>157</v>
      </c>
      <c r="I10" s="1072"/>
      <c r="J10" s="1072"/>
      <c r="K10" s="1072"/>
      <c r="L10" s="1072"/>
      <c r="M10" s="1072"/>
      <c r="N10" s="1072"/>
      <c r="O10" s="1072"/>
    </row>
    <row r="11" spans="1:18" ht="15" customHeight="1" x14ac:dyDescent="0.25">
      <c r="B11" s="1073" t="s">
        <v>8</v>
      </c>
      <c r="C11" s="1074">
        <v>12.489790709545687</v>
      </c>
      <c r="D11" s="1075">
        <v>0.37525149807338687</v>
      </c>
      <c r="E11" s="1074">
        <v>42.732290870613134</v>
      </c>
      <c r="F11" s="1075">
        <v>0.239455706192964</v>
      </c>
      <c r="G11" s="1074">
        <v>65.194254679601045</v>
      </c>
      <c r="H11" s="1075">
        <v>0.2890026240627554</v>
      </c>
      <c r="I11" s="1072"/>
      <c r="J11" s="1072"/>
      <c r="K11" s="1072"/>
      <c r="L11" s="1072"/>
      <c r="M11" s="1072"/>
      <c r="N11" s="1072"/>
      <c r="O11" s="1072"/>
    </row>
    <row r="12" spans="1:18" ht="15" customHeight="1" x14ac:dyDescent="0.25">
      <c r="B12" s="1076" t="s">
        <v>7</v>
      </c>
      <c r="C12" s="1077">
        <v>10.388782051282051</v>
      </c>
      <c r="D12" s="1078">
        <v>0.33911512295311375</v>
      </c>
      <c r="E12" s="1077">
        <v>22.560176433522368</v>
      </c>
      <c r="F12" s="1078">
        <v>0.25378737592133738</v>
      </c>
      <c r="G12" s="1077">
        <v>47.280303030303031</v>
      </c>
      <c r="H12" s="1078">
        <v>0.12242999329653786</v>
      </c>
      <c r="I12" s="1072"/>
      <c r="J12" s="1072"/>
      <c r="K12" s="1072"/>
      <c r="L12" s="1072"/>
      <c r="M12" s="1072"/>
      <c r="N12" s="1072"/>
      <c r="O12" s="1072"/>
    </row>
    <row r="13" spans="1:18" ht="15" customHeight="1" x14ac:dyDescent="0.25">
      <c r="B13" s="1076" t="s">
        <v>37</v>
      </c>
      <c r="C13" s="1077">
        <v>22.099238351254481</v>
      </c>
      <c r="D13" s="1078">
        <v>0.22818654542185102</v>
      </c>
      <c r="E13" s="1077">
        <v>44.486659551760937</v>
      </c>
      <c r="F13" s="1078">
        <v>0.15056681488677065</v>
      </c>
      <c r="G13" s="1077">
        <v>71.025136612021853</v>
      </c>
      <c r="H13" s="1078">
        <v>0.11782205661393078</v>
      </c>
      <c r="I13" s="1072"/>
      <c r="J13" s="1072"/>
      <c r="K13" s="1072"/>
      <c r="L13" s="1072"/>
      <c r="M13" s="1072"/>
      <c r="N13" s="1072"/>
      <c r="O13" s="1072"/>
    </row>
    <row r="14" spans="1:18" ht="15" customHeight="1" x14ac:dyDescent="0.25">
      <c r="B14" s="1076" t="s">
        <v>38</v>
      </c>
      <c r="C14" s="1077">
        <v>19.619078104993598</v>
      </c>
      <c r="D14" s="1078">
        <v>0.29417488490143029</v>
      </c>
      <c r="E14" s="1077">
        <v>29.430188679245283</v>
      </c>
      <c r="F14" s="1078">
        <v>0.43364168210753273</v>
      </c>
      <c r="G14" s="1077">
        <v>33.830942622950822</v>
      </c>
      <c r="H14" s="1078">
        <v>0.60541512782264051</v>
      </c>
      <c r="I14" s="1072"/>
      <c r="J14" s="1072"/>
      <c r="K14" s="1072"/>
      <c r="L14" s="1072"/>
      <c r="M14" s="1072"/>
      <c r="N14" s="1072"/>
      <c r="O14" s="1072"/>
    </row>
    <row r="15" spans="1:18" ht="15" customHeight="1" x14ac:dyDescent="0.25">
      <c r="B15" s="1076" t="s">
        <v>6</v>
      </c>
      <c r="C15" s="1077">
        <v>22.285470085470084</v>
      </c>
      <c r="D15" s="1078">
        <v>0.34755605699302394</v>
      </c>
      <c r="E15" s="1077">
        <v>31.225316455696202</v>
      </c>
      <c r="F15" s="1078">
        <v>0.35754058872277494</v>
      </c>
      <c r="G15" s="1077">
        <v>47.23456790123457</v>
      </c>
      <c r="H15" s="1078">
        <v>0.41684706318536568</v>
      </c>
      <c r="I15" s="1072"/>
      <c r="J15" s="1072"/>
      <c r="K15" s="1072"/>
      <c r="L15" s="1072"/>
      <c r="M15" s="1072"/>
      <c r="N15" s="1072"/>
      <c r="O15" s="1072"/>
    </row>
    <row r="16" spans="1:18" ht="15" customHeight="1" x14ac:dyDescent="0.25">
      <c r="B16" s="1076" t="s">
        <v>5</v>
      </c>
      <c r="C16" s="1077">
        <v>21.707839195979901</v>
      </c>
      <c r="D16" s="1078">
        <v>0.58285059463926814</v>
      </c>
      <c r="E16" s="1077">
        <v>35.605669014084505</v>
      </c>
      <c r="F16" s="1078">
        <v>0.38008103651249669</v>
      </c>
      <c r="G16" s="1077">
        <v>44.237006578947366</v>
      </c>
      <c r="H16" s="1078">
        <v>0.48898082284469524</v>
      </c>
      <c r="I16" s="1072"/>
      <c r="J16" s="1072"/>
      <c r="K16" s="1072"/>
      <c r="L16" s="1072"/>
      <c r="M16" s="1072"/>
      <c r="N16" s="1072"/>
      <c r="O16" s="1072"/>
    </row>
    <row r="17" spans="1:15" ht="15" customHeight="1" x14ac:dyDescent="0.25">
      <c r="B17" s="1076" t="s">
        <v>4</v>
      </c>
      <c r="C17" s="1077">
        <v>21.820915155501268</v>
      </c>
      <c r="D17" s="1078">
        <v>0.23882669281973881</v>
      </c>
      <c r="E17" s="1077">
        <v>44.891639490068187</v>
      </c>
      <c r="F17" s="1078">
        <v>0.19175044333039989</v>
      </c>
      <c r="G17" s="1077">
        <v>72.592144122858826</v>
      </c>
      <c r="H17" s="1078">
        <v>0.14231413627843442</v>
      </c>
      <c r="I17" s="1072"/>
      <c r="J17" s="1072"/>
      <c r="K17" s="1072"/>
      <c r="L17" s="1072"/>
      <c r="M17" s="1072"/>
      <c r="N17" s="1072"/>
      <c r="O17" s="1072"/>
    </row>
    <row r="18" spans="1:15" ht="15" customHeight="1" x14ac:dyDescent="0.25">
      <c r="B18" s="1076" t="s">
        <v>40</v>
      </c>
      <c r="C18" s="1077">
        <v>18.154786862334031</v>
      </c>
      <c r="D18" s="1078">
        <v>0.356117179323024</v>
      </c>
      <c r="E18" s="1077">
        <v>29.585437330928766</v>
      </c>
      <c r="F18" s="1078">
        <v>0.51038933227406535</v>
      </c>
      <c r="G18" s="1077">
        <v>39.19273301737757</v>
      </c>
      <c r="H18" s="1078">
        <v>0.56997871866762206</v>
      </c>
      <c r="I18" s="1072"/>
      <c r="J18" s="1072"/>
      <c r="K18" s="1072"/>
      <c r="L18" s="1072"/>
      <c r="M18" s="1072"/>
      <c r="N18" s="1072"/>
      <c r="O18" s="1072"/>
    </row>
    <row r="19" spans="1:15" ht="15" customHeight="1" x14ac:dyDescent="0.25">
      <c r="B19" s="1076" t="s">
        <v>41</v>
      </c>
      <c r="C19" s="1077">
        <v>18.012822000464144</v>
      </c>
      <c r="D19" s="1078">
        <v>0.28920613632326758</v>
      </c>
      <c r="E19" s="1077">
        <v>25.396651861974718</v>
      </c>
      <c r="F19" s="1078">
        <v>0.52013946846403247</v>
      </c>
      <c r="G19" s="1077">
        <v>31.666319950072811</v>
      </c>
      <c r="H19" s="1078">
        <v>0.5914208656745239</v>
      </c>
      <c r="I19" s="1072"/>
      <c r="J19" s="1072"/>
      <c r="K19" s="1072"/>
      <c r="L19" s="1072"/>
      <c r="M19" s="1072"/>
      <c r="N19" s="1072"/>
      <c r="O19" s="1072"/>
    </row>
    <row r="20" spans="1:15" ht="15" customHeight="1" x14ac:dyDescent="0.25">
      <c r="B20" s="1076" t="s">
        <v>3</v>
      </c>
      <c r="C20" s="1077">
        <v>20.150222788033101</v>
      </c>
      <c r="D20" s="1078">
        <v>9.6908511719886306E-2</v>
      </c>
      <c r="E20" s="1077">
        <v>32.71343766864544</v>
      </c>
      <c r="F20" s="1078">
        <v>0.17692049369711077</v>
      </c>
      <c r="G20" s="1077">
        <v>56.759462759462757</v>
      </c>
      <c r="H20" s="1078">
        <v>0.15753822429218889</v>
      </c>
      <c r="I20" s="1072"/>
      <c r="J20" s="1072"/>
      <c r="K20" s="1072"/>
      <c r="L20" s="1072"/>
      <c r="M20" s="1072"/>
      <c r="N20" s="1072"/>
      <c r="O20" s="1072"/>
    </row>
    <row r="21" spans="1:15" ht="15" customHeight="1" x14ac:dyDescent="0.25">
      <c r="B21" s="1076" t="s">
        <v>2</v>
      </c>
      <c r="C21" s="1077">
        <v>20.418972332015809</v>
      </c>
      <c r="D21" s="1078">
        <v>0.22818582393667605</v>
      </c>
      <c r="E21" s="1077">
        <v>44.427046263345197</v>
      </c>
      <c r="F21" s="1078">
        <v>0.30297668170699532</v>
      </c>
      <c r="G21" s="1077">
        <v>71.072847682119203</v>
      </c>
      <c r="H21" s="1078">
        <v>0.44417499703169377</v>
      </c>
      <c r="I21" s="1072"/>
      <c r="J21" s="1072"/>
      <c r="K21" s="1072"/>
      <c r="L21" s="1072"/>
      <c r="M21" s="1072"/>
      <c r="N21" s="1072"/>
      <c r="O21" s="1072"/>
    </row>
    <row r="22" spans="1:15" ht="15" customHeight="1" x14ac:dyDescent="0.25">
      <c r="B22" s="1076" t="s">
        <v>35</v>
      </c>
      <c r="C22" s="1077">
        <v>21.246956746956748</v>
      </c>
      <c r="D22" s="1078">
        <v>0.23492091127297374</v>
      </c>
      <c r="E22" s="1077">
        <v>45.8999765478424</v>
      </c>
      <c r="F22" s="1078">
        <v>0.15698236798992349</v>
      </c>
      <c r="G22" s="1077">
        <v>73.170632617527573</v>
      </c>
      <c r="H22" s="1078">
        <v>0.16749593075996291</v>
      </c>
      <c r="I22" s="1072"/>
      <c r="J22" s="1072"/>
      <c r="K22" s="1072"/>
      <c r="L22" s="1072"/>
      <c r="M22" s="1072"/>
      <c r="N22" s="1072"/>
      <c r="O22" s="1072"/>
    </row>
    <row r="23" spans="1:15" ht="15" customHeight="1" x14ac:dyDescent="0.25">
      <c r="B23" s="1076" t="s">
        <v>42</v>
      </c>
      <c r="C23" s="1077">
        <v>21.024074581848094</v>
      </c>
      <c r="D23" s="1078">
        <v>0.14498158760834118</v>
      </c>
      <c r="E23" s="1077">
        <v>36.614054538592185</v>
      </c>
      <c r="F23" s="1078">
        <v>0.33766443309943683</v>
      </c>
      <c r="G23" s="1077">
        <v>54.168117556932934</v>
      </c>
      <c r="H23" s="1078">
        <v>0.38816654337874656</v>
      </c>
      <c r="I23" s="1072"/>
      <c r="J23" s="1072"/>
      <c r="K23" s="1072"/>
      <c r="L23" s="1072"/>
      <c r="M23" s="1072"/>
      <c r="N23" s="1072"/>
      <c r="O23" s="1072"/>
    </row>
    <row r="24" spans="1:15" ht="15" customHeight="1" x14ac:dyDescent="0.25">
      <c r="B24" s="1076" t="s">
        <v>43</v>
      </c>
      <c r="C24" s="1077">
        <v>21.312144212523719</v>
      </c>
      <c r="D24" s="1078">
        <v>0.34949845310597538</v>
      </c>
      <c r="E24" s="1077">
        <v>40.476068376068376</v>
      </c>
      <c r="F24" s="1078">
        <v>0.31324920172821852</v>
      </c>
      <c r="G24" s="1077">
        <v>67.792338709677423</v>
      </c>
      <c r="H24" s="1078">
        <v>0.22644663802214143</v>
      </c>
      <c r="I24" s="1072"/>
      <c r="J24" s="1072"/>
      <c r="K24" s="1072"/>
      <c r="L24" s="1072"/>
      <c r="M24" s="1072"/>
      <c r="N24" s="1072"/>
      <c r="O24" s="1072"/>
    </row>
    <row r="25" spans="1:15" ht="15" customHeight="1" x14ac:dyDescent="0.25">
      <c r="B25" s="1076" t="s">
        <v>44</v>
      </c>
      <c r="C25" s="1077">
        <v>14.56006006006006</v>
      </c>
      <c r="D25" s="1078">
        <v>0.61049163039021881</v>
      </c>
      <c r="E25" s="1077">
        <v>17.837288135593219</v>
      </c>
      <c r="F25" s="1078">
        <v>0.66528719292540606</v>
      </c>
      <c r="G25" s="1077">
        <v>22.285714285714285</v>
      </c>
      <c r="H25" s="1078">
        <v>0.63127113526565781</v>
      </c>
      <c r="I25" s="1072"/>
      <c r="J25" s="1072"/>
      <c r="K25" s="1072"/>
      <c r="L25" s="1072"/>
      <c r="M25" s="1072"/>
      <c r="N25" s="1072"/>
      <c r="O25" s="1072"/>
    </row>
    <row r="26" spans="1:15" ht="15" customHeight="1" x14ac:dyDescent="0.25">
      <c r="B26" s="1076" t="s">
        <v>45</v>
      </c>
      <c r="C26" s="1077">
        <v>20.640592459604974</v>
      </c>
      <c r="D26" s="1078">
        <v>0.69432955819150555</v>
      </c>
      <c r="E26" s="1077">
        <v>27.472072072072088</v>
      </c>
      <c r="F26" s="1078">
        <v>0.66344433567380634</v>
      </c>
      <c r="G26" s="1077">
        <v>32.942820512820546</v>
      </c>
      <c r="H26" s="1078">
        <v>0.66976882456751441</v>
      </c>
      <c r="I26" s="1072"/>
      <c r="J26" s="1072"/>
      <c r="K26" s="1072"/>
      <c r="L26" s="1072"/>
      <c r="M26" s="1072"/>
      <c r="N26" s="1072"/>
      <c r="O26" s="1072"/>
    </row>
    <row r="27" spans="1:15" ht="15" customHeight="1" x14ac:dyDescent="0.25">
      <c r="B27" s="1076" t="s">
        <v>46</v>
      </c>
      <c r="C27" s="1077">
        <v>17.881039513677834</v>
      </c>
      <c r="D27" s="1078">
        <v>0.36018040825076958</v>
      </c>
      <c r="E27" s="1077">
        <v>27.495546038543811</v>
      </c>
      <c r="F27" s="1078">
        <v>0.47395069531136458</v>
      </c>
      <c r="G27" s="1077">
        <v>37.828775811209454</v>
      </c>
      <c r="H27" s="1078">
        <v>0.46767916117758657</v>
      </c>
      <c r="I27" s="1072"/>
      <c r="J27" s="1072"/>
      <c r="K27" s="1072"/>
      <c r="L27" s="1072"/>
      <c r="M27" s="1072"/>
      <c r="N27" s="1072"/>
      <c r="O27" s="1072"/>
    </row>
    <row r="28" spans="1:15" ht="15" customHeight="1" x14ac:dyDescent="0.25">
      <c r="B28" s="1079" t="s">
        <v>1</v>
      </c>
      <c r="C28" s="1080">
        <v>20.325203252032519</v>
      </c>
      <c r="D28" s="1081">
        <v>8.7358521059077432E-2</v>
      </c>
      <c r="E28" s="1080">
        <v>45.011600928074245</v>
      </c>
      <c r="F28" s="1081">
        <v>2.5689362577495028E-2</v>
      </c>
      <c r="G28" s="1080">
        <v>70.318713450292393</v>
      </c>
      <c r="H28" s="1081">
        <v>4.4628168859797375E-2</v>
      </c>
      <c r="I28" s="1072"/>
      <c r="J28" s="1072"/>
      <c r="K28" s="1072"/>
      <c r="L28" s="1072"/>
      <c r="M28" s="1072"/>
      <c r="N28" s="1072"/>
      <c r="O28" s="1072"/>
    </row>
    <row r="29" spans="1:15" ht="15" customHeight="1" x14ac:dyDescent="0.25">
      <c r="B29" s="1309" t="s">
        <v>0</v>
      </c>
      <c r="C29" s="1310">
        <v>16.733898073661148</v>
      </c>
      <c r="D29" s="1311">
        <v>0.39534794997327227</v>
      </c>
      <c r="E29" s="1310">
        <v>39.179504523458831</v>
      </c>
      <c r="F29" s="1311">
        <v>0.32407315486140081</v>
      </c>
      <c r="G29" s="1310">
        <v>59.512450819907514</v>
      </c>
      <c r="H29" s="1311">
        <v>0.36925170483935216</v>
      </c>
      <c r="I29" s="672"/>
      <c r="J29" s="672"/>
      <c r="K29" s="672"/>
      <c r="L29" s="672"/>
      <c r="M29" s="672"/>
      <c r="N29" s="672"/>
      <c r="O29" s="672"/>
    </row>
    <row r="30" spans="1:15" x14ac:dyDescent="0.25">
      <c r="A30" s="1072"/>
      <c r="B30" s="1072"/>
      <c r="C30" s="1072"/>
      <c r="D30" s="1072"/>
      <c r="E30" s="1072"/>
      <c r="F30" s="1072"/>
      <c r="G30" s="1072"/>
      <c r="H30" s="1072"/>
      <c r="I30" s="1072"/>
      <c r="J30" s="1072"/>
      <c r="K30" s="1072"/>
      <c r="L30" s="1072"/>
      <c r="M30" s="1072"/>
      <c r="N30" s="1072"/>
      <c r="O30" s="1072"/>
    </row>
    <row r="31" spans="1:15" ht="12.75" customHeight="1" x14ac:dyDescent="0.25">
      <c r="B31" s="1082" t="s">
        <v>189</v>
      </c>
      <c r="C31" s="1082"/>
      <c r="D31" s="1082"/>
      <c r="E31" s="1082"/>
      <c r="F31" s="1082"/>
      <c r="G31" s="1082"/>
      <c r="H31" s="1082"/>
      <c r="I31" s="1083"/>
      <c r="J31" s="1083"/>
      <c r="K31" s="1083"/>
      <c r="L31" s="1083"/>
      <c r="M31" s="1083"/>
      <c r="N31" s="1083"/>
      <c r="O31" s="1083"/>
    </row>
    <row r="32" spans="1:15" ht="45.6" customHeight="1" x14ac:dyDescent="0.25">
      <c r="B32" s="1650" t="s">
        <v>288</v>
      </c>
      <c r="C32" s="1650"/>
      <c r="D32" s="1650"/>
      <c r="E32" s="1650"/>
      <c r="F32" s="1650"/>
      <c r="G32" s="1650"/>
      <c r="H32" s="1650"/>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7"/>
      <c r="B6" s="1498" t="s">
        <v>448</v>
      </c>
      <c r="C6" s="1498"/>
      <c r="D6" s="1498"/>
      <c r="E6" s="1498"/>
      <c r="F6" s="1498"/>
      <c r="G6" s="1498"/>
      <c r="H6" s="1498"/>
      <c r="I6" s="1498"/>
      <c r="J6" s="1018"/>
      <c r="K6" s="1018"/>
      <c r="L6" s="1018"/>
      <c r="M6" s="1069"/>
      <c r="N6" s="1069"/>
      <c r="O6" s="1069"/>
      <c r="P6" s="1069"/>
      <c r="Q6" s="1069"/>
      <c r="R6" s="1069"/>
    </row>
    <row r="7" spans="1:18" s="621" customFormat="1" ht="15.75" customHeight="1" x14ac:dyDescent="0.2">
      <c r="A7" s="1017"/>
      <c r="B7" s="1638" t="str">
        <f>porsaad!$B$6</f>
        <v>Situación a 30 de septiembre de 2024</v>
      </c>
      <c r="C7" s="1638"/>
      <c r="D7" s="1638"/>
      <c r="E7" s="1638"/>
      <c r="F7" s="1638"/>
      <c r="G7" s="1638"/>
      <c r="H7" s="1638"/>
      <c r="I7" s="1638"/>
      <c r="J7" s="1070"/>
      <c r="K7" s="1070"/>
      <c r="L7" s="1070"/>
      <c r="M7" s="1071"/>
      <c r="N7" s="1071"/>
      <c r="O7" s="1071"/>
      <c r="P7" s="1071"/>
      <c r="Q7" s="1071"/>
      <c r="R7" s="1071"/>
    </row>
    <row r="8" spans="1:18" s="700" customFormat="1" ht="6" customHeight="1" x14ac:dyDescent="0.25">
      <c r="A8" s="1020"/>
      <c r="B8" s="1020"/>
      <c r="C8" s="1020"/>
      <c r="D8" s="1020"/>
      <c r="E8" s="1020"/>
      <c r="F8" s="1020"/>
      <c r="G8" s="1020"/>
      <c r="H8" s="1020"/>
      <c r="I8" s="1020"/>
      <c r="J8" s="1020"/>
      <c r="K8" s="1020"/>
      <c r="L8" s="1020"/>
    </row>
    <row r="9" spans="1:18" x14ac:dyDescent="0.25">
      <c r="B9" s="1651" t="s">
        <v>12</v>
      </c>
      <c r="C9" s="1653" t="s">
        <v>48</v>
      </c>
      <c r="D9" s="1653"/>
      <c r="E9" s="1654" t="s">
        <v>33</v>
      </c>
      <c r="F9" s="1655"/>
      <c r="G9" s="1656" t="s">
        <v>32</v>
      </c>
      <c r="H9" s="1657"/>
      <c r="I9" s="1072"/>
      <c r="J9" s="1072"/>
      <c r="K9" s="1072"/>
      <c r="L9" s="1072"/>
      <c r="M9" s="1072"/>
      <c r="N9" s="1072"/>
      <c r="O9" s="1072"/>
    </row>
    <row r="10" spans="1:18" ht="46.5" customHeight="1" x14ac:dyDescent="0.25">
      <c r="B10" s="1652"/>
      <c r="C10" s="1068" t="s">
        <v>131</v>
      </c>
      <c r="D10" s="862" t="s">
        <v>157</v>
      </c>
      <c r="E10" s="1068" t="s">
        <v>131</v>
      </c>
      <c r="F10" s="820" t="s">
        <v>157</v>
      </c>
      <c r="G10" s="820" t="s">
        <v>131</v>
      </c>
      <c r="H10" s="821" t="s">
        <v>157</v>
      </c>
      <c r="I10" s="1072"/>
      <c r="J10" s="1072"/>
      <c r="K10" s="1072"/>
      <c r="L10" s="1072"/>
      <c r="M10" s="1072"/>
      <c r="N10" s="1072"/>
      <c r="O10" s="1072"/>
    </row>
    <row r="11" spans="1:18" ht="15" customHeight="1" x14ac:dyDescent="0.25">
      <c r="B11" s="1073" t="s">
        <v>8</v>
      </c>
      <c r="C11" s="1074" t="s">
        <v>364</v>
      </c>
      <c r="D11" s="1075" t="s">
        <v>364</v>
      </c>
      <c r="E11" s="1074" t="s">
        <v>364</v>
      </c>
      <c r="F11" s="1075" t="s">
        <v>364</v>
      </c>
      <c r="G11" s="1074" t="s">
        <v>364</v>
      </c>
      <c r="H11" s="1075" t="s">
        <v>364</v>
      </c>
      <c r="I11" s="1072"/>
      <c r="J11" s="1072"/>
      <c r="K11" s="1072"/>
      <c r="L11" s="1072"/>
      <c r="M11" s="1072"/>
      <c r="N11" s="1072"/>
      <c r="O11" s="1072"/>
    </row>
    <row r="12" spans="1:18" ht="15" customHeight="1" x14ac:dyDescent="0.25">
      <c r="B12" s="1076" t="s">
        <v>7</v>
      </c>
      <c r="C12" s="1077" t="s">
        <v>364</v>
      </c>
      <c r="D12" s="1078" t="s">
        <v>364</v>
      </c>
      <c r="E12" s="1077">
        <v>16</v>
      </c>
      <c r="F12" s="1078" t="s">
        <v>364</v>
      </c>
      <c r="G12" s="1077">
        <v>46</v>
      </c>
      <c r="H12" s="1078" t="s">
        <v>364</v>
      </c>
      <c r="I12" s="1072"/>
      <c r="J12" s="1072"/>
      <c r="K12" s="1072"/>
      <c r="L12" s="1072"/>
      <c r="M12" s="1072"/>
      <c r="N12" s="1072"/>
      <c r="O12" s="1072"/>
    </row>
    <row r="13" spans="1:18" ht="15" customHeight="1" x14ac:dyDescent="0.25">
      <c r="B13" s="1076" t="s">
        <v>37</v>
      </c>
      <c r="C13" s="1077">
        <v>20.254385964912281</v>
      </c>
      <c r="D13" s="1078">
        <v>7.6827702080923377E-2</v>
      </c>
      <c r="E13" s="1077">
        <v>44.712643678160923</v>
      </c>
      <c r="F13" s="1078">
        <v>5.9944595456868338E-2</v>
      </c>
      <c r="G13" s="1077">
        <v>70</v>
      </c>
      <c r="H13" s="1078">
        <v>0</v>
      </c>
      <c r="I13" s="1072"/>
      <c r="J13" s="1072"/>
      <c r="K13" s="1072"/>
      <c r="L13" s="1072"/>
      <c r="M13" s="1072"/>
      <c r="N13" s="1072"/>
      <c r="O13" s="1072"/>
    </row>
    <row r="14" spans="1:18" ht="15" customHeight="1" x14ac:dyDescent="0.25">
      <c r="B14" s="1076" t="s">
        <v>38</v>
      </c>
      <c r="C14" s="1077" t="s">
        <v>364</v>
      </c>
      <c r="D14" s="1078" t="s">
        <v>364</v>
      </c>
      <c r="E14" s="1077" t="s">
        <v>364</v>
      </c>
      <c r="F14" s="1078" t="s">
        <v>364</v>
      </c>
      <c r="G14" s="1077" t="s">
        <v>364</v>
      </c>
      <c r="H14" s="1078" t="s">
        <v>364</v>
      </c>
      <c r="I14" s="1072"/>
      <c r="J14" s="1072"/>
      <c r="K14" s="1072"/>
      <c r="L14" s="1072"/>
      <c r="M14" s="1072"/>
      <c r="N14" s="1072"/>
      <c r="O14" s="1072"/>
    </row>
    <row r="15" spans="1:18" ht="15" customHeight="1" x14ac:dyDescent="0.25">
      <c r="B15" s="1076" t="s">
        <v>6</v>
      </c>
      <c r="C15" s="1077">
        <v>20.394602634934127</v>
      </c>
      <c r="D15" s="1078">
        <v>0.10774375727402116</v>
      </c>
      <c r="E15" s="1077">
        <v>40.518819776714516</v>
      </c>
      <c r="F15" s="1078">
        <v>0.25123371396056893</v>
      </c>
      <c r="G15" s="1077">
        <v>62.372722796651892</v>
      </c>
      <c r="H15" s="1078">
        <v>0.31279323533606057</v>
      </c>
      <c r="I15" s="1072"/>
      <c r="J15" s="1072"/>
      <c r="K15" s="1072"/>
      <c r="L15" s="1072"/>
      <c r="M15" s="1072"/>
      <c r="N15" s="1072"/>
      <c r="O15" s="1072"/>
    </row>
    <row r="16" spans="1:18" ht="15" customHeight="1" x14ac:dyDescent="0.25">
      <c r="B16" s="1076" t="s">
        <v>5</v>
      </c>
      <c r="C16" s="1077" t="s">
        <v>364</v>
      </c>
      <c r="D16" s="1078" t="s">
        <v>364</v>
      </c>
      <c r="E16" s="1077" t="s">
        <v>364</v>
      </c>
      <c r="F16" s="1078" t="s">
        <v>364</v>
      </c>
      <c r="G16" s="1077" t="s">
        <v>364</v>
      </c>
      <c r="H16" s="1078" t="s">
        <v>364</v>
      </c>
      <c r="I16" s="1072"/>
      <c r="J16" s="1072"/>
      <c r="K16" s="1072"/>
      <c r="L16" s="1072"/>
      <c r="M16" s="1072"/>
      <c r="N16" s="1072"/>
      <c r="O16" s="1072"/>
    </row>
    <row r="17" spans="1:15" ht="15" customHeight="1" x14ac:dyDescent="0.25">
      <c r="B17" s="1076" t="s">
        <v>4</v>
      </c>
      <c r="C17" s="1077">
        <v>22.143996301860625</v>
      </c>
      <c r="D17" s="1078">
        <v>0.13798904395568057</v>
      </c>
      <c r="E17" s="1077">
        <v>46.351767388825543</v>
      </c>
      <c r="F17" s="1078">
        <v>0.1235312448488422</v>
      </c>
      <c r="G17" s="1077">
        <v>72.325079030558484</v>
      </c>
      <c r="H17" s="1078">
        <v>0.12510426934328847</v>
      </c>
      <c r="I17" s="1072"/>
      <c r="J17" s="1072"/>
      <c r="K17" s="1072"/>
      <c r="L17" s="1072"/>
      <c r="M17" s="1072"/>
      <c r="N17" s="1072"/>
      <c r="O17" s="1072"/>
    </row>
    <row r="18" spans="1:15" ht="15" customHeight="1" x14ac:dyDescent="0.25">
      <c r="B18" s="1076" t="s">
        <v>40</v>
      </c>
      <c r="C18" s="1077">
        <v>19.153473344103393</v>
      </c>
      <c r="D18" s="1078">
        <v>0.31694352510187274</v>
      </c>
      <c r="E18" s="1077">
        <v>34.558394160583944</v>
      </c>
      <c r="F18" s="1078">
        <v>0.4029234027358265</v>
      </c>
      <c r="G18" s="1077">
        <v>53.450549450549453</v>
      </c>
      <c r="H18" s="1078">
        <v>0.40970478894040008</v>
      </c>
      <c r="I18" s="1072"/>
      <c r="J18" s="1072"/>
      <c r="K18" s="1072"/>
      <c r="L18" s="1072"/>
      <c r="M18" s="1072"/>
      <c r="N18" s="1072"/>
      <c r="O18" s="1072"/>
    </row>
    <row r="19" spans="1:15" ht="15" customHeight="1" x14ac:dyDescent="0.25">
      <c r="B19" s="1076" t="s">
        <v>41</v>
      </c>
      <c r="C19" s="1077">
        <v>16.553036308863167</v>
      </c>
      <c r="D19" s="1078">
        <v>0.32776223626987061</v>
      </c>
      <c r="E19" s="1077">
        <v>35.783927621075037</v>
      </c>
      <c r="F19" s="1078">
        <v>0.34762955530209932</v>
      </c>
      <c r="G19" s="1077">
        <v>65.951219512195124</v>
      </c>
      <c r="H19" s="1078">
        <v>0.19359465799844897</v>
      </c>
      <c r="I19" s="1072"/>
      <c r="J19" s="1072"/>
      <c r="K19" s="1072"/>
      <c r="L19" s="1072"/>
      <c r="M19" s="1072"/>
      <c r="N19" s="1072"/>
      <c r="O19" s="1072"/>
    </row>
    <row r="20" spans="1:15" ht="15" customHeight="1" x14ac:dyDescent="0.25">
      <c r="B20" s="1076" t="s">
        <v>3</v>
      </c>
      <c r="C20" s="1077">
        <v>20.231560891938251</v>
      </c>
      <c r="D20" s="1078">
        <v>0.1127881336498444</v>
      </c>
      <c r="E20" s="1077">
        <v>32.187155042649273</v>
      </c>
      <c r="F20" s="1078">
        <v>0.15304436394263315</v>
      </c>
      <c r="G20" s="1077">
        <v>56.434158415841587</v>
      </c>
      <c r="H20" s="1078">
        <v>0.12389109694309704</v>
      </c>
      <c r="I20" s="1072"/>
      <c r="J20" s="1072"/>
      <c r="K20" s="1072"/>
      <c r="L20" s="1072"/>
      <c r="M20" s="1072"/>
      <c r="N20" s="1072"/>
      <c r="O20" s="1072"/>
    </row>
    <row r="21" spans="1:15" ht="15" customHeight="1" x14ac:dyDescent="0.25">
      <c r="B21" s="1076" t="s">
        <v>2</v>
      </c>
      <c r="C21" s="1077">
        <v>20.728906137703031</v>
      </c>
      <c r="D21" s="1078">
        <v>0.19216692015618517</v>
      </c>
      <c r="E21" s="1077">
        <v>43.474075743913438</v>
      </c>
      <c r="F21" s="1078">
        <v>0.16656610187963516</v>
      </c>
      <c r="G21" s="1077">
        <v>68.391385767790268</v>
      </c>
      <c r="H21" s="1078">
        <v>0.13449983785275327</v>
      </c>
      <c r="I21" s="1072"/>
      <c r="J21" s="1072"/>
      <c r="K21" s="1072"/>
      <c r="L21" s="1072"/>
      <c r="M21" s="1072"/>
      <c r="N21" s="1072"/>
      <c r="O21" s="1072"/>
    </row>
    <row r="22" spans="1:15" ht="15" customHeight="1" x14ac:dyDescent="0.25">
      <c r="B22" s="1076" t="s">
        <v>35</v>
      </c>
      <c r="C22" s="1077">
        <v>23.415303738317757</v>
      </c>
      <c r="D22" s="1078">
        <v>0.28917807324203848</v>
      </c>
      <c r="E22" s="1077">
        <v>49.398263027295286</v>
      </c>
      <c r="F22" s="1078">
        <v>0.17716958788227424</v>
      </c>
      <c r="G22" s="1077">
        <v>74.34375</v>
      </c>
      <c r="H22" s="1078">
        <v>0.140322378034412</v>
      </c>
      <c r="I22" s="1072"/>
      <c r="J22" s="1072"/>
      <c r="K22" s="1072"/>
      <c r="L22" s="1072"/>
      <c r="M22" s="1072"/>
      <c r="N22" s="1072"/>
      <c r="O22" s="1072"/>
    </row>
    <row r="23" spans="1:15" ht="15" customHeight="1" x14ac:dyDescent="0.25">
      <c r="B23" s="1076" t="s">
        <v>42</v>
      </c>
      <c r="C23" s="1077">
        <v>25.696142991533396</v>
      </c>
      <c r="D23" s="1078">
        <v>0.31210130570551164</v>
      </c>
      <c r="E23" s="1077">
        <v>54.855544252288908</v>
      </c>
      <c r="F23" s="1078">
        <v>0.17437586017223414</v>
      </c>
      <c r="G23" s="1077">
        <v>81.174757281553397</v>
      </c>
      <c r="H23" s="1078">
        <v>0.14743894132385552</v>
      </c>
      <c r="I23" s="1072"/>
      <c r="J23" s="1072"/>
      <c r="K23" s="1072"/>
      <c r="L23" s="1072"/>
      <c r="M23" s="1072"/>
      <c r="N23" s="1072"/>
      <c r="O23" s="1072"/>
    </row>
    <row r="24" spans="1:15" ht="15" customHeight="1" x14ac:dyDescent="0.25">
      <c r="B24" s="1076" t="s">
        <v>43</v>
      </c>
      <c r="C24" s="1077">
        <v>22.666666666666668</v>
      </c>
      <c r="D24" s="1078">
        <v>0.16702671605294944</v>
      </c>
      <c r="E24" s="1077" t="s">
        <v>364</v>
      </c>
      <c r="F24" s="1078" t="s">
        <v>364</v>
      </c>
      <c r="G24" s="1077">
        <v>60</v>
      </c>
      <c r="H24" s="1078" t="s">
        <v>364</v>
      </c>
      <c r="I24" s="1072"/>
      <c r="J24" s="1072"/>
      <c r="K24" s="1072"/>
      <c r="L24" s="1072"/>
      <c r="M24" s="1072"/>
      <c r="N24" s="1072"/>
      <c r="O24" s="1072"/>
    </row>
    <row r="25" spans="1:15" ht="15" customHeight="1" x14ac:dyDescent="0.25">
      <c r="B25" s="1076" t="s">
        <v>44</v>
      </c>
      <c r="C25" s="1077">
        <v>110.89002036659878</v>
      </c>
      <c r="D25" s="1078">
        <v>0.39924474070301358</v>
      </c>
      <c r="E25" s="1077">
        <v>129.55886970172685</v>
      </c>
      <c r="F25" s="1078">
        <v>0.28929189677619044</v>
      </c>
      <c r="G25" s="1077">
        <v>128.95642201834863</v>
      </c>
      <c r="H25" s="1078">
        <v>0.29079101812104546</v>
      </c>
      <c r="I25" s="1072"/>
      <c r="J25" s="1072"/>
      <c r="K25" s="1072"/>
      <c r="L25" s="1072"/>
      <c r="M25" s="1072"/>
      <c r="N25" s="1072"/>
      <c r="O25" s="1072"/>
    </row>
    <row r="26" spans="1:15" ht="15" customHeight="1" x14ac:dyDescent="0.25">
      <c r="B26" s="1076" t="s">
        <v>45</v>
      </c>
      <c r="C26" s="1077" t="s">
        <v>364</v>
      </c>
      <c r="D26" s="1078" t="s">
        <v>364</v>
      </c>
      <c r="E26" s="1077" t="s">
        <v>364</v>
      </c>
      <c r="F26" s="1078" t="s">
        <v>364</v>
      </c>
      <c r="G26" s="1077" t="s">
        <v>364</v>
      </c>
      <c r="H26" s="1078" t="s">
        <v>364</v>
      </c>
      <c r="I26" s="1072"/>
      <c r="J26" s="1072"/>
      <c r="K26" s="1072"/>
      <c r="L26" s="1072"/>
      <c r="M26" s="1072"/>
      <c r="N26" s="1072"/>
      <c r="O26" s="1072"/>
    </row>
    <row r="27" spans="1:15" ht="15" customHeight="1" x14ac:dyDescent="0.25">
      <c r="B27" s="1076" t="s">
        <v>46</v>
      </c>
      <c r="C27" s="1077" t="s">
        <v>364</v>
      </c>
      <c r="D27" s="1078" t="s">
        <v>364</v>
      </c>
      <c r="E27" s="1077" t="s">
        <v>364</v>
      </c>
      <c r="F27" s="1078" t="s">
        <v>364</v>
      </c>
      <c r="G27" s="1077" t="s">
        <v>364</v>
      </c>
      <c r="H27" s="1078" t="s">
        <v>364</v>
      </c>
      <c r="I27" s="1072"/>
      <c r="J27" s="1072"/>
      <c r="K27" s="1072"/>
      <c r="L27" s="1072"/>
      <c r="M27" s="1072"/>
      <c r="N27" s="1072"/>
      <c r="O27" s="1072"/>
    </row>
    <row r="28" spans="1:15" ht="15" customHeight="1" x14ac:dyDescent="0.25">
      <c r="B28" s="1079" t="s">
        <v>1</v>
      </c>
      <c r="C28" s="1080">
        <v>20</v>
      </c>
      <c r="D28" s="1081">
        <v>0</v>
      </c>
      <c r="E28" s="1080">
        <v>45</v>
      </c>
      <c r="F28" s="1081">
        <v>0</v>
      </c>
      <c r="G28" s="1080" t="s">
        <v>364</v>
      </c>
      <c r="H28" s="1081" t="s">
        <v>364</v>
      </c>
      <c r="I28" s="1072"/>
      <c r="J28" s="1072"/>
      <c r="K28" s="1072"/>
      <c r="L28" s="1072"/>
      <c r="M28" s="1072"/>
      <c r="N28" s="1072"/>
      <c r="O28" s="1072"/>
    </row>
    <row r="29" spans="1:15" ht="15" customHeight="1" x14ac:dyDescent="0.25">
      <c r="B29" s="1309" t="s">
        <v>0</v>
      </c>
      <c r="C29" s="1310">
        <v>21.65407667386609</v>
      </c>
      <c r="D29" s="1311">
        <v>0.57250156696432741</v>
      </c>
      <c r="E29" s="1310">
        <v>43.972205330900984</v>
      </c>
      <c r="F29" s="1311">
        <v>0.45003032489213468</v>
      </c>
      <c r="G29" s="1310">
        <v>69.363734261100063</v>
      </c>
      <c r="H29" s="1311">
        <v>0.27998662574349276</v>
      </c>
      <c r="I29" s="672"/>
      <c r="J29" s="672"/>
      <c r="K29" s="672"/>
      <c r="L29" s="672"/>
      <c r="M29" s="672"/>
      <c r="N29" s="672"/>
      <c r="O29" s="672"/>
    </row>
    <row r="30" spans="1:15" x14ac:dyDescent="0.25">
      <c r="A30" s="1072"/>
      <c r="B30" s="1072"/>
      <c r="C30" s="1072"/>
      <c r="D30" s="1072"/>
      <c r="E30" s="1072"/>
      <c r="F30" s="1072"/>
      <c r="G30" s="1072"/>
      <c r="H30" s="1072"/>
      <c r="I30" s="1072"/>
      <c r="J30" s="1072"/>
      <c r="K30" s="1072"/>
      <c r="L30" s="1072"/>
      <c r="M30" s="1072"/>
      <c r="N30" s="1072"/>
      <c r="O30" s="1072"/>
    </row>
    <row r="31" spans="1:15" ht="12.75" customHeight="1" x14ac:dyDescent="0.25">
      <c r="B31" s="1082" t="s">
        <v>189</v>
      </c>
      <c r="C31" s="1082"/>
      <c r="D31" s="1082"/>
      <c r="E31" s="1082"/>
      <c r="F31" s="1082"/>
      <c r="G31" s="1082"/>
      <c r="H31" s="1082"/>
      <c r="I31" s="1083"/>
      <c r="J31" s="1083"/>
      <c r="K31" s="1083"/>
      <c r="L31" s="1083"/>
      <c r="M31" s="1083"/>
      <c r="N31" s="1083"/>
      <c r="O31" s="1083"/>
    </row>
    <row r="32" spans="1:15" ht="41.45" customHeight="1" x14ac:dyDescent="0.25">
      <c r="B32" s="1650" t="s">
        <v>288</v>
      </c>
      <c r="C32" s="1650"/>
      <c r="D32" s="1650"/>
      <c r="E32" s="1650"/>
      <c r="F32" s="1650"/>
      <c r="G32" s="1650"/>
      <c r="H32" s="1650"/>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2578125" defaultRowHeight="15" x14ac:dyDescent="0.25"/>
  <cols>
    <col min="1" max="1" width="2" style="666" customWidth="1"/>
    <col min="2" max="2" width="13" style="666" customWidth="1"/>
    <col min="3" max="4" width="9.140625" style="666" customWidth="1"/>
    <col min="5" max="5" width="9.42578125" style="666" customWidth="1"/>
    <col min="6" max="6" width="7.42578125" style="666" customWidth="1"/>
    <col min="7" max="7" width="2.28515625" style="666" customWidth="1"/>
    <col min="8" max="8" width="12.5703125" style="666" customWidth="1"/>
    <col min="9" max="10" width="9.140625" style="666" customWidth="1"/>
    <col min="11" max="11" width="9.42578125" style="666" customWidth="1"/>
    <col min="12" max="12" width="7.42578125" style="666" customWidth="1"/>
    <col min="13" max="13" width="2.42578125" style="666" customWidth="1"/>
    <col min="14" max="14" width="13" style="666" customWidth="1"/>
    <col min="15" max="16" width="9.140625" style="666" customWidth="1"/>
    <col min="17" max="17" width="9.28515625" style="666" customWidth="1"/>
    <col min="18" max="18" width="7.42578125" style="666" customWidth="1"/>
    <col min="19" max="19" width="2.140625" style="666" customWidth="1"/>
    <col min="20" max="20" width="12.42578125" style="666" customWidth="1"/>
    <col min="21" max="22" width="9.140625" style="666" customWidth="1"/>
    <col min="23" max="23" width="9.28515625" style="666" customWidth="1"/>
    <col min="24" max="24" width="7.42578125" style="666" customWidth="1"/>
    <col min="25" max="16384" width="11.42578125" style="666"/>
  </cols>
  <sheetData>
    <row r="1" spans="1:24" s="1049" customFormat="1" x14ac:dyDescent="0.25">
      <c r="B1" s="1049" t="s">
        <v>79</v>
      </c>
      <c r="C1" s="1049" t="s">
        <v>66</v>
      </c>
      <c r="F1" s="1049" t="s">
        <v>65</v>
      </c>
      <c r="J1" s="1049" t="s">
        <v>79</v>
      </c>
      <c r="K1" s="1049" t="s">
        <v>67</v>
      </c>
    </row>
    <row r="2" spans="1:24" s="613" customFormat="1" ht="15" customHeight="1" x14ac:dyDescent="0.2"/>
    <row r="3" spans="1:24" s="619" customFormat="1" ht="38.25" customHeight="1" x14ac:dyDescent="0.25">
      <c r="B3" s="1482"/>
      <c r="C3" s="1482"/>
      <c r="D3" s="1482"/>
    </row>
    <row r="4" spans="1:24" s="621" customFormat="1" ht="23.25" customHeight="1" x14ac:dyDescent="0.2">
      <c r="B4" s="1484" t="s">
        <v>451</v>
      </c>
      <c r="C4" s="1484"/>
      <c r="D4" s="1484"/>
      <c r="E4" s="1484"/>
      <c r="F4" s="1484"/>
      <c r="G4" s="1484"/>
      <c r="H4" s="1484"/>
      <c r="I4" s="1484"/>
      <c r="J4" s="1484"/>
      <c r="K4" s="1484"/>
      <c r="L4" s="1484"/>
      <c r="M4" s="1484"/>
      <c r="N4" s="1484"/>
      <c r="O4" s="1484"/>
      <c r="P4" s="1484"/>
      <c r="Q4" s="1484"/>
      <c r="R4" s="1484"/>
      <c r="S4" s="1484"/>
      <c r="T4" s="1484"/>
      <c r="U4" s="1484"/>
      <c r="V4" s="1484"/>
      <c r="W4" s="1018"/>
      <c r="X4" s="1018"/>
    </row>
    <row r="5" spans="1:24" s="621" customFormat="1" ht="15.75" customHeight="1" x14ac:dyDescent="0.2">
      <c r="B5" s="1638" t="str">
        <f>porsaad!$B$6</f>
        <v>Situación a 30 de septiembre de 2024</v>
      </c>
      <c r="C5" s="1638"/>
      <c r="D5" s="1638"/>
      <c r="E5" s="1638"/>
      <c r="F5" s="1638"/>
      <c r="G5" s="1638"/>
      <c r="H5" s="1638"/>
      <c r="I5" s="1638"/>
      <c r="J5" s="1638"/>
      <c r="K5" s="1638"/>
      <c r="L5" s="1638"/>
      <c r="M5" s="1638"/>
      <c r="N5" s="1638"/>
      <c r="O5" s="1638"/>
      <c r="P5" s="1638"/>
      <c r="Q5" s="1638"/>
      <c r="R5" s="1638"/>
      <c r="S5" s="1638"/>
      <c r="T5" s="1638"/>
      <c r="U5" s="1638"/>
      <c r="V5" s="1638"/>
      <c r="W5" s="1070"/>
      <c r="X5" s="1070"/>
    </row>
    <row r="7" spans="1:24" ht="16.5" customHeight="1" x14ac:dyDescent="0.25">
      <c r="M7" s="1054"/>
      <c r="S7" s="1054"/>
    </row>
    <row r="8" spans="1:24" ht="16.5" customHeight="1" x14ac:dyDescent="0.25">
      <c r="M8" s="1054"/>
      <c r="S8" s="1054"/>
    </row>
    <row r="9" spans="1:24" ht="15" customHeight="1" x14ac:dyDescent="0.25">
      <c r="B9" s="1647" t="s">
        <v>125</v>
      </c>
      <c r="C9" s="1648"/>
      <c r="D9" s="1648"/>
      <c r="E9" s="1648"/>
      <c r="F9" s="1649"/>
      <c r="G9" s="1054"/>
      <c r="H9" s="1647" t="s">
        <v>127</v>
      </c>
      <c r="I9" s="1648"/>
      <c r="J9" s="1648"/>
      <c r="K9" s="1648"/>
      <c r="L9" s="1649"/>
      <c r="M9" s="113"/>
      <c r="S9" s="113"/>
    </row>
    <row r="10" spans="1:24" ht="15" customHeight="1" x14ac:dyDescent="0.25">
      <c r="B10" s="1065" t="s">
        <v>124</v>
      </c>
      <c r="C10" s="1088" t="s">
        <v>48</v>
      </c>
      <c r="D10" s="1089" t="s">
        <v>33</v>
      </c>
      <c r="E10" s="1089" t="s">
        <v>32</v>
      </c>
      <c r="F10" s="1067" t="s">
        <v>0</v>
      </c>
      <c r="G10" s="1054"/>
      <c r="H10" s="1065" t="s">
        <v>124</v>
      </c>
      <c r="I10" s="1090" t="s">
        <v>48</v>
      </c>
      <c r="J10" s="1089" t="s">
        <v>33</v>
      </c>
      <c r="K10" s="1089" t="s">
        <v>32</v>
      </c>
      <c r="L10" s="1067" t="s">
        <v>0</v>
      </c>
      <c r="M10" s="113"/>
      <c r="S10" s="113"/>
    </row>
    <row r="11" spans="1:24" ht="6" customHeight="1" x14ac:dyDescent="0.25">
      <c r="E11" s="1094"/>
      <c r="M11" s="113"/>
      <c r="S11" s="113"/>
    </row>
    <row r="12" spans="1:24" ht="15.75" customHeight="1" x14ac:dyDescent="0.25">
      <c r="A12" s="1091"/>
      <c r="B12" s="1092" t="s">
        <v>115</v>
      </c>
      <c r="C12" s="1093">
        <v>8.3808829021303943E-4</v>
      </c>
      <c r="D12" s="1093">
        <v>1.3162932150676859E-3</v>
      </c>
      <c r="E12" s="1059">
        <v>1.5659955257270694E-3</v>
      </c>
      <c r="F12" s="1095">
        <v>1.1961977298461165E-3</v>
      </c>
      <c r="G12" s="1054"/>
      <c r="H12" s="1092" t="s">
        <v>115</v>
      </c>
      <c r="I12" s="1093">
        <v>2.6836326749806075E-2</v>
      </c>
      <c r="J12" s="1093">
        <v>1.6159695817490494E-2</v>
      </c>
      <c r="K12" s="1093">
        <v>1.1453943833253204E-2</v>
      </c>
      <c r="L12" s="1097">
        <v>1.7927201897957112E-2</v>
      </c>
      <c r="M12" s="113"/>
      <c r="S12" s="113"/>
    </row>
    <row r="13" spans="1:24" ht="15.75" customHeight="1" x14ac:dyDescent="0.25">
      <c r="B13" s="1086" t="s">
        <v>116</v>
      </c>
      <c r="C13" s="1056">
        <v>6.1228211875667649E-4</v>
      </c>
      <c r="D13" s="1056">
        <v>2.7960476790653456E-4</v>
      </c>
      <c r="E13" s="1056">
        <v>1.8981763948206903E-4</v>
      </c>
      <c r="F13" s="1056">
        <v>3.8343872436163187E-4</v>
      </c>
      <c r="G13" s="1096"/>
      <c r="H13" s="1098" t="s">
        <v>116</v>
      </c>
      <c r="I13" s="1056">
        <v>6.5188853750223763E-3</v>
      </c>
      <c r="J13" s="1056">
        <v>1.9771863117870724E-3</v>
      </c>
      <c r="K13" s="1056">
        <v>4.3836081337141888E-4</v>
      </c>
      <c r="L13" s="1099">
        <v>2.8801683790744691E-3</v>
      </c>
      <c r="M13" s="113"/>
      <c r="S13" s="113"/>
    </row>
    <row r="14" spans="1:24" ht="15.75" customHeight="1" x14ac:dyDescent="0.25">
      <c r="B14" s="1084" t="s">
        <v>117</v>
      </c>
      <c r="C14" s="1059">
        <v>6.9391973459090005E-3</v>
      </c>
      <c r="D14" s="1059">
        <v>3.3380507676226282E-3</v>
      </c>
      <c r="E14" s="1059">
        <v>1.3965154904752219E-3</v>
      </c>
      <c r="F14" s="1059">
        <v>4.2276577301410692E-3</v>
      </c>
      <c r="G14" s="1096"/>
      <c r="H14" s="1100" t="s">
        <v>117</v>
      </c>
      <c r="I14" s="1059">
        <v>1.8258845993197687E-2</v>
      </c>
      <c r="J14" s="1059">
        <v>9.987325728770596E-3</v>
      </c>
      <c r="K14" s="1059">
        <v>7.7632285980938371E-3</v>
      </c>
      <c r="L14" s="1101">
        <v>1.18206910557848E-2</v>
      </c>
      <c r="M14" s="113"/>
      <c r="S14" s="113"/>
    </row>
    <row r="15" spans="1:24" ht="15.75" customHeight="1" x14ac:dyDescent="0.25">
      <c r="B15" s="1086" t="s">
        <v>118</v>
      </c>
      <c r="C15" s="1056">
        <v>0.96714520205309917</v>
      </c>
      <c r="D15" s="1056">
        <v>0.14984664753883281</v>
      </c>
      <c r="E15" s="1056">
        <v>8.7248322147650999E-3</v>
      </c>
      <c r="F15" s="1056">
        <v>0.42414549697099796</v>
      </c>
      <c r="G15" s="1096"/>
      <c r="H15" s="1098" t="s">
        <v>118</v>
      </c>
      <c r="I15" s="1056">
        <v>0.2763589712990035</v>
      </c>
      <c r="J15" s="1056">
        <v>0.14088719898605831</v>
      </c>
      <c r="K15" s="1056">
        <v>1.7421307163664131E-2</v>
      </c>
      <c r="L15" s="1099">
        <v>0.1425037156018352</v>
      </c>
      <c r="M15" s="113"/>
      <c r="S15" s="113"/>
    </row>
    <row r="16" spans="1:24" ht="15.75" customHeight="1" x14ac:dyDescent="0.25">
      <c r="B16" s="1084" t="s">
        <v>119</v>
      </c>
      <c r="C16" s="1059">
        <v>2.9398226553068794E-3</v>
      </c>
      <c r="D16" s="1059">
        <v>0.29854046311152788</v>
      </c>
      <c r="E16" s="1059">
        <v>0.19078706528370959</v>
      </c>
      <c r="F16" s="1059">
        <v>0.16094922386430857</v>
      </c>
      <c r="G16" s="1096"/>
      <c r="H16" s="1100" t="s">
        <v>119</v>
      </c>
      <c r="I16" s="1059">
        <v>0.26849752371859897</v>
      </c>
      <c r="J16" s="1059">
        <v>0.10307984790874525</v>
      </c>
      <c r="K16" s="1059">
        <v>0.17278486382533442</v>
      </c>
      <c r="L16" s="1101">
        <v>0.17701496395173871</v>
      </c>
      <c r="M16" s="113"/>
      <c r="S16" s="113"/>
    </row>
    <row r="17" spans="2:19" ht="15.75" customHeight="1" x14ac:dyDescent="0.25">
      <c r="B17" s="1086" t="s">
        <v>120</v>
      </c>
      <c r="C17" s="1056">
        <v>2.518607297013279E-3</v>
      </c>
      <c r="D17" s="1056">
        <v>0.52547629596809919</v>
      </c>
      <c r="E17" s="1056">
        <v>0.26832757101213478</v>
      </c>
      <c r="F17" s="1056">
        <v>0.26598030042587917</v>
      </c>
      <c r="G17" s="1096"/>
      <c r="H17" s="1098" t="s">
        <v>120</v>
      </c>
      <c r="I17" s="1056">
        <v>0.34909600811504266</v>
      </c>
      <c r="J17" s="1056">
        <v>0.1867427122940431</v>
      </c>
      <c r="K17" s="1056">
        <v>7.5129387143301571E-2</v>
      </c>
      <c r="L17" s="1099">
        <v>0.20054557035642084</v>
      </c>
      <c r="M17" s="113"/>
      <c r="S17" s="113"/>
    </row>
    <row r="18" spans="2:19" ht="15.75" customHeight="1" x14ac:dyDescent="0.25">
      <c r="B18" s="1084" t="s">
        <v>121</v>
      </c>
      <c r="C18" s="1059">
        <v>1.8850472890232145E-2</v>
      </c>
      <c r="D18" s="1059">
        <v>2.0845610850385641E-2</v>
      </c>
      <c r="E18" s="1059">
        <v>0.49820351162633042</v>
      </c>
      <c r="F18" s="1059">
        <v>0.13547676672669504</v>
      </c>
      <c r="G18" s="1096"/>
      <c r="H18" s="1100" t="s">
        <v>121</v>
      </c>
      <c r="I18" s="1059">
        <v>4.1485172146309444E-2</v>
      </c>
      <c r="J18" s="1059">
        <v>0.22788339670468949</v>
      </c>
      <c r="K18" s="1059">
        <v>0.14624282360926497</v>
      </c>
      <c r="L18" s="1101">
        <v>0.1435607004717199</v>
      </c>
      <c r="M18" s="1054"/>
      <c r="S18" s="1054"/>
    </row>
    <row r="19" spans="2:19" ht="15.75" customHeight="1" x14ac:dyDescent="0.25">
      <c r="B19" s="1086" t="s">
        <v>122</v>
      </c>
      <c r="C19" s="1056">
        <v>8.6848527483216522E-5</v>
      </c>
      <c r="D19" s="1056">
        <v>3.0541443879021467E-4</v>
      </c>
      <c r="E19" s="1056">
        <v>3.0736899193275033E-2</v>
      </c>
      <c r="F19" s="1087">
        <v>7.5786500007373825E-3</v>
      </c>
      <c r="G19" s="1054"/>
      <c r="H19" s="1098" t="s">
        <v>122</v>
      </c>
      <c r="I19" s="1056">
        <v>2.3867772540127692E-3</v>
      </c>
      <c r="J19" s="1056">
        <v>0.11153358681875793</v>
      </c>
      <c r="K19" s="1056">
        <v>0.20716083599649313</v>
      </c>
      <c r="L19" s="1099">
        <v>0.10897560165055803</v>
      </c>
    </row>
    <row r="20" spans="2:19" x14ac:dyDescent="0.25">
      <c r="B20" s="1084" t="s">
        <v>123</v>
      </c>
      <c r="C20" s="1059">
        <v>6.9478821986573223E-5</v>
      </c>
      <c r="D20" s="1059">
        <v>5.161934176736023E-5</v>
      </c>
      <c r="E20" s="1059">
        <v>6.7792014100738932E-5</v>
      </c>
      <c r="F20" s="1085">
        <v>6.2267827033085521E-5</v>
      </c>
      <c r="G20" s="1054"/>
      <c r="H20" s="1102" t="s">
        <v>123</v>
      </c>
      <c r="I20" s="1103">
        <v>1.0561489349006505E-2</v>
      </c>
      <c r="J20" s="1103">
        <v>0.2017490494296578</v>
      </c>
      <c r="K20" s="1103">
        <v>0.36160524901722335</v>
      </c>
      <c r="L20" s="1104">
        <v>0.19477138663491098</v>
      </c>
    </row>
    <row r="21" spans="2:19" x14ac:dyDescent="0.25">
      <c r="B21" s="1306" t="s">
        <v>0</v>
      </c>
      <c r="C21" s="1307">
        <v>1</v>
      </c>
      <c r="D21" s="1307">
        <v>0.99999999999999989</v>
      </c>
      <c r="E21" s="1307">
        <v>1</v>
      </c>
      <c r="F21" s="1308">
        <v>1</v>
      </c>
      <c r="G21" s="113"/>
      <c r="H21" s="1061" t="s">
        <v>0</v>
      </c>
      <c r="I21" s="1312">
        <v>1.0000000000000002</v>
      </c>
      <c r="J21" s="1312">
        <v>1</v>
      </c>
      <c r="K21" s="1312">
        <v>1</v>
      </c>
      <c r="L21" s="1313">
        <v>1</v>
      </c>
    </row>
    <row r="23" spans="2:19" ht="15" customHeight="1" x14ac:dyDescent="0.25"/>
    <row r="24" spans="2:19" ht="15" customHeight="1" x14ac:dyDescent="0.25">
      <c r="H24" s="700"/>
      <c r="I24" s="700"/>
      <c r="J24" s="700"/>
      <c r="K24" s="700"/>
      <c r="L24" s="700"/>
    </row>
    <row r="25" spans="2:19" ht="15" customHeight="1" x14ac:dyDescent="0.25">
      <c r="B25" s="1647" t="s">
        <v>126</v>
      </c>
      <c r="C25" s="1648"/>
      <c r="D25" s="1648"/>
      <c r="E25" s="1648"/>
      <c r="F25" s="1649"/>
      <c r="H25" s="700" t="s">
        <v>128</v>
      </c>
      <c r="I25" s="700"/>
      <c r="J25" s="700"/>
      <c r="K25" s="700"/>
      <c r="L25" s="700"/>
    </row>
    <row r="26" spans="2:19" ht="15" customHeight="1" x14ac:dyDescent="0.25">
      <c r="B26" s="1065" t="s">
        <v>124</v>
      </c>
      <c r="C26" s="1090" t="s">
        <v>48</v>
      </c>
      <c r="D26" s="1089" t="s">
        <v>33</v>
      </c>
      <c r="E26" s="1089" t="s">
        <v>32</v>
      </c>
      <c r="F26" s="1067" t="s">
        <v>0</v>
      </c>
      <c r="H26" s="700" t="s">
        <v>124</v>
      </c>
      <c r="I26" s="700" t="s">
        <v>48</v>
      </c>
      <c r="J26" s="700" t="s">
        <v>33</v>
      </c>
      <c r="K26" s="700" t="s">
        <v>32</v>
      </c>
      <c r="L26" s="700" t="s">
        <v>0</v>
      </c>
    </row>
    <row r="27" spans="2:19" ht="7.5" customHeight="1" x14ac:dyDescent="0.25">
      <c r="H27" s="700" t="s">
        <v>115</v>
      </c>
      <c r="I27" s="700">
        <v>2.1696751643330573E-2</v>
      </c>
      <c r="J27" s="700">
        <v>1.1960742902215001E-2</v>
      </c>
      <c r="K27" s="700">
        <v>2.5850950174646139E-3</v>
      </c>
      <c r="L27" s="700">
        <v>1.1473116702382272E-2</v>
      </c>
    </row>
    <row r="28" spans="2:19" x14ac:dyDescent="0.25">
      <c r="B28" s="1092" t="s">
        <v>115</v>
      </c>
      <c r="C28" s="1093">
        <v>0</v>
      </c>
      <c r="D28" s="1093">
        <v>2.7670171555063639E-4</v>
      </c>
      <c r="E28" s="1093">
        <v>1.0231923601637107E-3</v>
      </c>
      <c r="F28" s="1097">
        <v>3.8707180181923748E-4</v>
      </c>
      <c r="H28" s="700" t="s">
        <v>116</v>
      </c>
      <c r="I28" s="700">
        <v>4.1526159907522044E-2</v>
      </c>
      <c r="J28" s="700">
        <v>1.7426048127443333E-2</v>
      </c>
      <c r="K28" s="700">
        <v>1.8549579022535165E-2</v>
      </c>
      <c r="L28" s="700">
        <v>2.4092829570375247E-2</v>
      </c>
    </row>
    <row r="29" spans="2:19" ht="15.75" customHeight="1" x14ac:dyDescent="0.25">
      <c r="B29" s="1098" t="s">
        <v>116</v>
      </c>
      <c r="C29" s="1056">
        <v>1.8479408658922914E-3</v>
      </c>
      <c r="D29" s="1056">
        <v>8.3010514665190929E-4</v>
      </c>
      <c r="E29" s="1056">
        <v>3.4106412005457026E-4</v>
      </c>
      <c r="F29" s="1099">
        <v>1.064447455002903E-3</v>
      </c>
      <c r="H29" s="700" t="s">
        <v>117</v>
      </c>
      <c r="I29" s="700">
        <v>8.3414844353851311E-2</v>
      </c>
      <c r="J29" s="702">
        <v>4.5334448232611665E-2</v>
      </c>
      <c r="K29" s="702">
        <v>2.9305124245091366E-2</v>
      </c>
      <c r="L29" s="700">
        <v>5.0112155350364729E-2</v>
      </c>
    </row>
    <row r="30" spans="2:19" ht="15.75" customHeight="1" x14ac:dyDescent="0.25">
      <c r="B30" s="1100" t="s">
        <v>117</v>
      </c>
      <c r="C30" s="1059">
        <v>5.0158394931362196E-3</v>
      </c>
      <c r="D30" s="1059">
        <v>8.3010514665190929E-4</v>
      </c>
      <c r="E30" s="1059">
        <v>1.0231923601637107E-3</v>
      </c>
      <c r="F30" s="1101">
        <v>2.4191987613702342E-3</v>
      </c>
      <c r="H30" s="700" t="s">
        <v>118</v>
      </c>
      <c r="I30" s="700">
        <v>0.68189497732511606</v>
      </c>
      <c r="J30" s="702">
        <v>0.12110306065712968</v>
      </c>
      <c r="K30" s="702">
        <v>9.1153660926316493E-2</v>
      </c>
      <c r="L30" s="700">
        <v>0.25812544942634419</v>
      </c>
    </row>
    <row r="31" spans="2:19" ht="15.75" customHeight="1" x14ac:dyDescent="0.25">
      <c r="B31" s="1098" t="s">
        <v>118</v>
      </c>
      <c r="C31" s="1056">
        <v>0.12988384371700107</v>
      </c>
      <c r="D31" s="1056">
        <v>5.8660763696734917E-2</v>
      </c>
      <c r="E31" s="1056">
        <v>1.7053206002728514E-3</v>
      </c>
      <c r="F31" s="1099">
        <v>6.8608476872459842E-2</v>
      </c>
      <c r="H31" s="700" t="s">
        <v>119</v>
      </c>
      <c r="I31" s="700">
        <v>0.10526891796685295</v>
      </c>
      <c r="J31" s="700">
        <v>0.48961462701877945</v>
      </c>
      <c r="K31" s="700">
        <v>0.10655352032371811</v>
      </c>
      <c r="L31" s="700">
        <v>0.26524293170866081</v>
      </c>
    </row>
    <row r="32" spans="2:19" ht="15.75" customHeight="1" x14ac:dyDescent="0.25">
      <c r="B32" s="1100" t="s">
        <v>119</v>
      </c>
      <c r="C32" s="1059">
        <v>0.18268215417106654</v>
      </c>
      <c r="D32" s="1059">
        <v>5.3680132816823461E-2</v>
      </c>
      <c r="E32" s="1059">
        <v>5.6275579809004092E-2</v>
      </c>
      <c r="F32" s="1101">
        <v>0.10170311592800464</v>
      </c>
      <c r="H32" s="700" t="s">
        <v>120</v>
      </c>
      <c r="I32" s="700">
        <v>5.922146145269739E-2</v>
      </c>
      <c r="J32" s="700">
        <v>0.21355206048041239</v>
      </c>
      <c r="K32" s="700">
        <v>0.38330814664740298</v>
      </c>
      <c r="L32" s="700">
        <v>0.22803490231573073</v>
      </c>
    </row>
    <row r="33" spans="2:12" ht="15.75" customHeight="1" x14ac:dyDescent="0.25">
      <c r="B33" s="1098" t="s">
        <v>120</v>
      </c>
      <c r="C33" s="1056">
        <v>0.58870116156283003</v>
      </c>
      <c r="D33" s="1056">
        <v>0.13198671831765357</v>
      </c>
      <c r="E33" s="1056">
        <v>4.0245566166439289E-2</v>
      </c>
      <c r="F33" s="1099">
        <v>0.27336946003483648</v>
      </c>
      <c r="H33" s="700" t="s">
        <v>121</v>
      </c>
      <c r="I33" s="700">
        <v>9.2341156111274509E-4</v>
      </c>
      <c r="J33" s="700">
        <v>8.0527048519669492E-2</v>
      </c>
      <c r="K33" s="700">
        <v>0.14948159711266476</v>
      </c>
      <c r="L33" s="700">
        <v>8.2000407837637693E-2</v>
      </c>
    </row>
    <row r="34" spans="2:12" ht="15.75" customHeight="1" x14ac:dyDescent="0.25">
      <c r="B34" s="1100" t="s">
        <v>121</v>
      </c>
      <c r="C34" s="1059">
        <v>8.2101372756071808E-2</v>
      </c>
      <c r="D34" s="1059">
        <v>0.11953514111787493</v>
      </c>
      <c r="E34" s="1059">
        <v>4.7066848567530697E-2</v>
      </c>
      <c r="F34" s="1101">
        <v>8.5252564350687052E-2</v>
      </c>
      <c r="H34" s="700" t="s">
        <v>122</v>
      </c>
      <c r="I34" s="700">
        <v>7.7976976271742918E-4</v>
      </c>
      <c r="J34" s="700">
        <v>9.0987849609282401E-3</v>
      </c>
      <c r="K34" s="700">
        <v>0.13038400008856857</v>
      </c>
      <c r="L34" s="700">
        <v>4.6133949621319177E-2</v>
      </c>
    </row>
    <row r="35" spans="2:12" ht="15.75" customHeight="1" x14ac:dyDescent="0.25">
      <c r="B35" s="1098" t="s">
        <v>122</v>
      </c>
      <c r="C35" s="1056">
        <v>3.9598732840549098E-3</v>
      </c>
      <c r="D35" s="1056">
        <v>0.4203099059214167</v>
      </c>
      <c r="E35" s="1056">
        <v>0.15109140518417463</v>
      </c>
      <c r="F35" s="1099">
        <v>0.19131023804915812</v>
      </c>
      <c r="H35" s="700" t="s">
        <v>123</v>
      </c>
      <c r="I35" s="700">
        <v>5.2737060267994554E-3</v>
      </c>
      <c r="J35" s="700">
        <v>1.1383179100810744E-2</v>
      </c>
      <c r="K35" s="700">
        <v>8.8679276616237937E-2</v>
      </c>
      <c r="L35" s="700">
        <v>3.4784257467185171E-2</v>
      </c>
    </row>
    <row r="36" spans="2:12" x14ac:dyDescent="0.25">
      <c r="B36" s="1102" t="s">
        <v>123</v>
      </c>
      <c r="C36" s="1103">
        <v>5.8078141499472019E-3</v>
      </c>
      <c r="D36" s="1103">
        <v>0.21389042612064194</v>
      </c>
      <c r="E36" s="1103">
        <v>0.70122783083219642</v>
      </c>
      <c r="F36" s="1104">
        <v>0.2758854267466615</v>
      </c>
      <c r="H36" s="700" t="s">
        <v>0</v>
      </c>
      <c r="I36" s="700">
        <v>0.99999999999999989</v>
      </c>
      <c r="J36" s="700">
        <v>1</v>
      </c>
      <c r="K36" s="700">
        <v>1</v>
      </c>
      <c r="L36" s="700">
        <v>1.0000000000000002</v>
      </c>
    </row>
    <row r="37" spans="2:12" x14ac:dyDescent="0.25">
      <c r="B37" s="1061" t="s">
        <v>0</v>
      </c>
      <c r="C37" s="1312">
        <f>SUM(C28:C36)</f>
        <v>1</v>
      </c>
      <c r="D37" s="1312">
        <f>SUM(D28:D36)</f>
        <v>0.99999999999999989</v>
      </c>
      <c r="E37" s="1312">
        <f>SUM(E28:E36)</f>
        <v>1</v>
      </c>
      <c r="F37" s="1313">
        <f>SUM(F28:F36)</f>
        <v>1</v>
      </c>
    </row>
    <row r="38" spans="2:12" x14ac:dyDescent="0.25">
      <c r="H38" s="700"/>
      <c r="I38" s="700"/>
      <c r="J38" s="700"/>
      <c r="K38" s="700"/>
      <c r="L38" s="700"/>
    </row>
    <row r="39" spans="2:12" x14ac:dyDescent="0.25">
      <c r="H39" s="700"/>
      <c r="I39" s="700"/>
      <c r="J39" s="700"/>
      <c r="K39" s="700"/>
      <c r="L39" s="700"/>
    </row>
    <row r="40" spans="2:12" x14ac:dyDescent="0.2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0"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66</v>
      </c>
      <c r="C1" s="700" t="s">
        <v>66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7"/>
      <c r="B6" s="1498" t="s">
        <v>458</v>
      </c>
      <c r="C6" s="1498"/>
      <c r="D6" s="1498"/>
      <c r="E6" s="1498"/>
      <c r="F6" s="1498"/>
      <c r="G6" s="1498"/>
      <c r="H6" s="1498"/>
      <c r="I6" s="1498"/>
      <c r="J6" s="1018"/>
      <c r="K6" s="1018"/>
      <c r="L6" s="1018"/>
      <c r="M6" s="1069"/>
      <c r="N6" s="1069"/>
      <c r="O6" s="1069"/>
      <c r="P6" s="1069"/>
      <c r="Q6" s="1069"/>
      <c r="R6" s="1069"/>
    </row>
    <row r="7" spans="1:18" s="621" customFormat="1" ht="15.75" customHeight="1" x14ac:dyDescent="0.2">
      <c r="A7" s="1017"/>
      <c r="B7" s="1638" t="str">
        <f>porsaad!$B$6</f>
        <v>Situación a 30 de septiembre de 2024</v>
      </c>
      <c r="C7" s="1638"/>
      <c r="D7" s="1638"/>
      <c r="E7" s="1638"/>
      <c r="F7" s="1638"/>
      <c r="G7" s="1638"/>
      <c r="H7" s="1638"/>
      <c r="I7" s="1638"/>
      <c r="J7" s="1070"/>
      <c r="K7" s="1070"/>
      <c r="L7" s="1070"/>
      <c r="M7" s="1071"/>
      <c r="N7" s="1071"/>
      <c r="O7" s="1071"/>
      <c r="P7" s="1071"/>
      <c r="Q7" s="1071"/>
      <c r="R7" s="1071"/>
    </row>
    <row r="8" spans="1:18" s="700" customFormat="1" ht="6" customHeight="1" x14ac:dyDescent="0.25">
      <c r="A8" s="1020"/>
      <c r="B8" s="1020"/>
      <c r="C8" s="1020"/>
      <c r="D8" s="1020"/>
      <c r="E8" s="1020"/>
      <c r="F8" s="1020"/>
      <c r="G8" s="1020"/>
      <c r="H8" s="1020"/>
      <c r="I8" s="1020"/>
      <c r="J8" s="1020"/>
      <c r="K8" s="1020"/>
      <c r="L8" s="1020"/>
    </row>
    <row r="9" spans="1:18" x14ac:dyDescent="0.25">
      <c r="B9" s="1651" t="s">
        <v>12</v>
      </c>
      <c r="C9" s="1653" t="s">
        <v>48</v>
      </c>
      <c r="D9" s="1653"/>
      <c r="E9" s="1654" t="s">
        <v>33</v>
      </c>
      <c r="F9" s="1655"/>
      <c r="G9" s="1656" t="s">
        <v>32</v>
      </c>
      <c r="H9" s="1657"/>
      <c r="I9" s="1072"/>
      <c r="J9" s="1072"/>
      <c r="K9" s="1072"/>
      <c r="L9" s="1072"/>
      <c r="M9" s="1072"/>
      <c r="N9" s="1072"/>
      <c r="O9" s="1072"/>
    </row>
    <row r="10" spans="1:18" ht="46.5" customHeight="1" x14ac:dyDescent="0.25">
      <c r="B10" s="1652"/>
      <c r="C10" s="1068" t="s">
        <v>132</v>
      </c>
      <c r="D10" s="862" t="s">
        <v>157</v>
      </c>
      <c r="E10" s="1068" t="s">
        <v>132</v>
      </c>
      <c r="F10" s="820" t="s">
        <v>157</v>
      </c>
      <c r="G10" s="820" t="s">
        <v>132</v>
      </c>
      <c r="H10" s="821" t="s">
        <v>157</v>
      </c>
      <c r="I10" s="1072"/>
      <c r="J10" s="1072"/>
      <c r="K10" s="1072"/>
      <c r="L10" s="1072"/>
      <c r="M10" s="1072"/>
      <c r="N10" s="1072"/>
      <c r="O10" s="1072"/>
    </row>
    <row r="11" spans="1:18" ht="15" customHeight="1" x14ac:dyDescent="0.25">
      <c r="B11" s="1073" t="s">
        <v>8</v>
      </c>
      <c r="C11" s="1074">
        <v>153.84405266637268</v>
      </c>
      <c r="D11" s="1075">
        <v>0.21194684031297775</v>
      </c>
      <c r="E11" s="1074">
        <v>273.80202327048903</v>
      </c>
      <c r="F11" s="1075">
        <v>0.13904205292014432</v>
      </c>
      <c r="G11" s="1074">
        <v>404.67568391452272</v>
      </c>
      <c r="H11" s="1075">
        <v>0.11940544149680346</v>
      </c>
      <c r="I11" s="1072"/>
      <c r="J11" s="1072"/>
      <c r="K11" s="1072"/>
      <c r="L11" s="1072"/>
      <c r="M11" s="1072"/>
      <c r="N11" s="1072"/>
      <c r="O11" s="1072"/>
    </row>
    <row r="12" spans="1:18" ht="15" customHeight="1" x14ac:dyDescent="0.25">
      <c r="B12" s="1076" t="s">
        <v>7</v>
      </c>
      <c r="C12" s="1077">
        <v>135.11622125813454</v>
      </c>
      <c r="D12" s="1078">
        <v>0.26704878794345444</v>
      </c>
      <c r="E12" s="1077">
        <v>231.9197760385189</v>
      </c>
      <c r="F12" s="1078">
        <v>0.31184150605666111</v>
      </c>
      <c r="G12" s="1077">
        <v>350.71069360674801</v>
      </c>
      <c r="H12" s="1078">
        <v>0.20969109065706931</v>
      </c>
      <c r="I12" s="1072"/>
      <c r="J12" s="1072"/>
      <c r="K12" s="1072"/>
      <c r="L12" s="1072"/>
      <c r="M12" s="1072"/>
      <c r="N12" s="1072"/>
      <c r="O12" s="1072"/>
    </row>
    <row r="13" spans="1:18" ht="15" customHeight="1" x14ac:dyDescent="0.25">
      <c r="B13" s="1076" t="s">
        <v>37</v>
      </c>
      <c r="C13" s="1077">
        <v>124.29565416666649</v>
      </c>
      <c r="D13" s="1078">
        <v>0.29066541315193783</v>
      </c>
      <c r="E13" s="1077">
        <v>208.77764007597779</v>
      </c>
      <c r="F13" s="1078">
        <v>0.33905722037045999</v>
      </c>
      <c r="G13" s="1077">
        <v>288.62449491279443</v>
      </c>
      <c r="H13" s="1078">
        <v>0.37505838245144285</v>
      </c>
      <c r="I13" s="1072"/>
      <c r="J13" s="1072"/>
      <c r="K13" s="1072"/>
      <c r="L13" s="1072"/>
      <c r="M13" s="1072"/>
      <c r="N13" s="1072"/>
      <c r="O13" s="1072"/>
    </row>
    <row r="14" spans="1:18" ht="15" customHeight="1" x14ac:dyDescent="0.25">
      <c r="B14" s="1076" t="s">
        <v>38</v>
      </c>
      <c r="C14" s="1077">
        <v>165.02361306663227</v>
      </c>
      <c r="D14" s="1078">
        <v>0.12761126118581201</v>
      </c>
      <c r="E14" s="1077">
        <v>280.31637555096194</v>
      </c>
      <c r="F14" s="1078">
        <v>0.18306679737340634</v>
      </c>
      <c r="G14" s="1077">
        <v>393.32074157584691</v>
      </c>
      <c r="H14" s="1078">
        <v>0.20256985483894097</v>
      </c>
      <c r="I14" s="1072"/>
      <c r="J14" s="1072"/>
      <c r="K14" s="1072"/>
      <c r="L14" s="1072"/>
      <c r="M14" s="1072"/>
      <c r="N14" s="1072"/>
      <c r="O14" s="1072"/>
    </row>
    <row r="15" spans="1:18" ht="15" customHeight="1" x14ac:dyDescent="0.25">
      <c r="B15" s="1076" t="s">
        <v>6</v>
      </c>
      <c r="C15" s="1077">
        <v>154.39825282087241</v>
      </c>
      <c r="D15" s="1078">
        <v>0.16840049174481278</v>
      </c>
      <c r="E15" s="1077">
        <v>259.94983570936074</v>
      </c>
      <c r="F15" s="1078">
        <v>0.2321030150399378</v>
      </c>
      <c r="G15" s="1077">
        <v>378.56002091711485</v>
      </c>
      <c r="H15" s="1078">
        <v>0.26675749893364992</v>
      </c>
      <c r="I15" s="1072"/>
      <c r="J15" s="1072"/>
      <c r="K15" s="1072"/>
      <c r="L15" s="1072"/>
      <c r="M15" s="1072"/>
      <c r="N15" s="1072"/>
      <c r="O15" s="1072"/>
    </row>
    <row r="16" spans="1:18" ht="15" customHeight="1" x14ac:dyDescent="0.25">
      <c r="B16" s="1076" t="s">
        <v>5</v>
      </c>
      <c r="C16" s="1077">
        <v>137.73586233970167</v>
      </c>
      <c r="D16" s="1078">
        <v>0.37098550852804568</v>
      </c>
      <c r="E16" s="1077">
        <v>220.79642165242421</v>
      </c>
      <c r="F16" s="1078">
        <v>0.33399888584811327</v>
      </c>
      <c r="G16" s="1077">
        <v>300.38106360792784</v>
      </c>
      <c r="H16" s="1078">
        <v>0.33780233847272412</v>
      </c>
      <c r="I16" s="1072"/>
      <c r="J16" s="1072"/>
      <c r="K16" s="1072"/>
      <c r="L16" s="1072"/>
      <c r="M16" s="1072"/>
      <c r="N16" s="1072"/>
      <c r="O16" s="1072"/>
    </row>
    <row r="17" spans="1:15" ht="15" customHeight="1" x14ac:dyDescent="0.25">
      <c r="B17" s="1076" t="s">
        <v>4</v>
      </c>
      <c r="C17" s="1077">
        <v>130.03499583932117</v>
      </c>
      <c r="D17" s="1078">
        <v>0.29405301273559425</v>
      </c>
      <c r="E17" s="1077">
        <v>215.38194767662668</v>
      </c>
      <c r="F17" s="1078">
        <v>0.3619949251683019</v>
      </c>
      <c r="G17" s="1077">
        <v>289.91267810439604</v>
      </c>
      <c r="H17" s="1078">
        <v>0.38725459923890454</v>
      </c>
      <c r="I17" s="1072"/>
      <c r="J17" s="1072"/>
      <c r="K17" s="1072"/>
      <c r="L17" s="1072"/>
      <c r="M17" s="1072"/>
      <c r="N17" s="1072"/>
      <c r="O17" s="1072"/>
    </row>
    <row r="18" spans="1:15" ht="15" customHeight="1" x14ac:dyDescent="0.25">
      <c r="B18" s="1076" t="s">
        <v>40</v>
      </c>
      <c r="C18" s="1077">
        <v>150.29867775266013</v>
      </c>
      <c r="D18" s="1078">
        <v>0.17437064800290247</v>
      </c>
      <c r="E18" s="1077">
        <v>257.42899894694762</v>
      </c>
      <c r="F18" s="1078">
        <v>0.20407313797961579</v>
      </c>
      <c r="G18" s="1077">
        <v>354.51647624608938</v>
      </c>
      <c r="H18" s="1078">
        <v>0.23598142193782018</v>
      </c>
      <c r="I18" s="1072"/>
      <c r="J18" s="1072"/>
      <c r="K18" s="1072"/>
      <c r="L18" s="1072"/>
      <c r="M18" s="1072"/>
      <c r="N18" s="1072"/>
      <c r="O18" s="1072"/>
    </row>
    <row r="19" spans="1:15" ht="15" customHeight="1" x14ac:dyDescent="0.25">
      <c r="B19" s="1076" t="s">
        <v>41</v>
      </c>
      <c r="C19" s="1077">
        <v>176.89622371306908</v>
      </c>
      <c r="D19" s="1078">
        <v>6.171603260979331E-2</v>
      </c>
      <c r="E19" s="1077">
        <v>291.81623825474026</v>
      </c>
      <c r="F19" s="1078">
        <v>0.17877735968795552</v>
      </c>
      <c r="G19" s="1077">
        <v>401.27925545073799</v>
      </c>
      <c r="H19" s="1078">
        <v>0.23262976026233834</v>
      </c>
      <c r="I19" s="1072"/>
      <c r="J19" s="1072"/>
      <c r="K19" s="1072"/>
      <c r="L19" s="1072"/>
      <c r="M19" s="1072"/>
      <c r="N19" s="1072"/>
      <c r="O19" s="1072"/>
    </row>
    <row r="20" spans="1:15" ht="15" customHeight="1" x14ac:dyDescent="0.25">
      <c r="B20" s="1076" t="s">
        <v>3</v>
      </c>
      <c r="C20" s="1077">
        <v>179.81919914245012</v>
      </c>
      <c r="D20" s="1078">
        <v>0.1220784276108445</v>
      </c>
      <c r="E20" s="1077">
        <v>308.551897388501</v>
      </c>
      <c r="F20" s="1078">
        <v>0.11089597443451778</v>
      </c>
      <c r="G20" s="1077">
        <v>437.31242674280924</v>
      </c>
      <c r="H20" s="1078">
        <v>0.11561023296338342</v>
      </c>
      <c r="I20" s="1072"/>
      <c r="J20" s="1072"/>
      <c r="K20" s="1072"/>
      <c r="L20" s="1072"/>
      <c r="M20" s="1072"/>
      <c r="N20" s="1072"/>
      <c r="O20" s="1072"/>
    </row>
    <row r="21" spans="1:15" ht="15" customHeight="1" x14ac:dyDescent="0.25">
      <c r="B21" s="1076" t="s">
        <v>2</v>
      </c>
      <c r="C21" s="1077">
        <v>133.21742565468276</v>
      </c>
      <c r="D21" s="1078">
        <v>0.21459726084397987</v>
      </c>
      <c r="E21" s="1077">
        <v>230.58981728207215</v>
      </c>
      <c r="F21" s="1078">
        <v>0.22367674734608819</v>
      </c>
      <c r="G21" s="1077">
        <v>323.28615748031905</v>
      </c>
      <c r="H21" s="1078">
        <v>0.27177913690424604</v>
      </c>
      <c r="I21" s="1072"/>
      <c r="J21" s="1072"/>
      <c r="K21" s="1072"/>
      <c r="L21" s="1072"/>
      <c r="M21" s="1072"/>
      <c r="N21" s="1072"/>
      <c r="O21" s="1072"/>
    </row>
    <row r="22" spans="1:15" ht="15" customHeight="1" x14ac:dyDescent="0.25">
      <c r="B22" s="1076" t="s">
        <v>35</v>
      </c>
      <c r="C22" s="1077">
        <v>306.15150847920921</v>
      </c>
      <c r="D22" s="1078">
        <v>0.41876723436975677</v>
      </c>
      <c r="E22" s="1077">
        <v>354.04035982658496</v>
      </c>
      <c r="F22" s="1078">
        <v>0.23669088239228997</v>
      </c>
      <c r="G22" s="1077">
        <v>384.69155165909626</v>
      </c>
      <c r="H22" s="1078">
        <v>0.20824686363285783</v>
      </c>
      <c r="I22" s="1072"/>
      <c r="J22" s="1072"/>
      <c r="K22" s="1072"/>
      <c r="L22" s="1072"/>
      <c r="M22" s="1072"/>
      <c r="N22" s="1072"/>
      <c r="O22" s="1072"/>
    </row>
    <row r="23" spans="1:15" ht="15" customHeight="1" x14ac:dyDescent="0.25">
      <c r="B23" s="1076" t="s">
        <v>42</v>
      </c>
      <c r="C23" s="1077">
        <v>180.75557104865911</v>
      </c>
      <c r="D23" s="1078">
        <v>8.3754648445929558E-2</v>
      </c>
      <c r="E23" s="1077">
        <v>277.06388838790377</v>
      </c>
      <c r="F23" s="1078">
        <v>0.1617552279682547</v>
      </c>
      <c r="G23" s="1077">
        <v>389.89570459588498</v>
      </c>
      <c r="H23" s="1078">
        <v>0.18973086899275615</v>
      </c>
      <c r="I23" s="1072"/>
      <c r="J23" s="1072"/>
      <c r="K23" s="1072"/>
      <c r="L23" s="1072"/>
      <c r="M23" s="1072"/>
      <c r="N23" s="1072"/>
      <c r="O23" s="1072"/>
    </row>
    <row r="24" spans="1:15" ht="15" customHeight="1" x14ac:dyDescent="0.25">
      <c r="B24" s="1076" t="s">
        <v>43</v>
      </c>
      <c r="C24" s="1077">
        <v>139.19299613548657</v>
      </c>
      <c r="D24" s="1078">
        <v>0.23941555251462995</v>
      </c>
      <c r="E24" s="1077">
        <v>245.54160807998784</v>
      </c>
      <c r="F24" s="1078">
        <v>0.27543133687175808</v>
      </c>
      <c r="G24" s="1077">
        <v>341.93526048622033</v>
      </c>
      <c r="H24" s="1078">
        <v>0.2976433528223511</v>
      </c>
      <c r="I24" s="1072"/>
      <c r="J24" s="1072"/>
      <c r="K24" s="1072"/>
      <c r="L24" s="1072"/>
      <c r="M24" s="1072"/>
      <c r="N24" s="1072"/>
      <c r="O24" s="1072"/>
    </row>
    <row r="25" spans="1:15" ht="15" customHeight="1" x14ac:dyDescent="0.25">
      <c r="B25" s="1076" t="s">
        <v>44</v>
      </c>
      <c r="C25" s="1077">
        <v>111.37019548872216</v>
      </c>
      <c r="D25" s="1078">
        <v>0.36539955273150299</v>
      </c>
      <c r="E25" s="1077">
        <v>236.54961034708921</v>
      </c>
      <c r="F25" s="1078">
        <v>0.44850105100254323</v>
      </c>
      <c r="G25" s="1077">
        <v>290.52884988797592</v>
      </c>
      <c r="H25" s="1078">
        <v>0.44013461158827005</v>
      </c>
      <c r="I25" s="1072"/>
      <c r="J25" s="1072"/>
      <c r="K25" s="1072"/>
      <c r="L25" s="1072"/>
      <c r="M25" s="1072"/>
      <c r="N25" s="1072"/>
      <c r="O25" s="1072"/>
    </row>
    <row r="26" spans="1:15" ht="15" customHeight="1" x14ac:dyDescent="0.25">
      <c r="B26" s="1076" t="s">
        <v>45</v>
      </c>
      <c r="C26" s="1077">
        <v>166.67220471983256</v>
      </c>
      <c r="D26" s="1078">
        <v>0.17200091660854086</v>
      </c>
      <c r="E26" s="1077">
        <v>288.39797256095642</v>
      </c>
      <c r="F26" s="1078">
        <v>0.25045253740576306</v>
      </c>
      <c r="G26" s="1077">
        <v>388.30121237811045</v>
      </c>
      <c r="H26" s="1078">
        <v>0.29414501254008713</v>
      </c>
      <c r="I26" s="1072"/>
      <c r="J26" s="1072"/>
      <c r="K26" s="1072"/>
      <c r="L26" s="1072"/>
      <c r="M26" s="1072"/>
      <c r="N26" s="1072"/>
      <c r="O26" s="1072"/>
    </row>
    <row r="27" spans="1:15" ht="15" customHeight="1" x14ac:dyDescent="0.25">
      <c r="B27" s="1076" t="s">
        <v>46</v>
      </c>
      <c r="C27" s="1077">
        <v>157.48142857142855</v>
      </c>
      <c r="D27" s="1078">
        <v>0.12209210341295235</v>
      </c>
      <c r="E27" s="1077">
        <v>196.75826516219891</v>
      </c>
      <c r="F27" s="1078">
        <v>0.36891807371627477</v>
      </c>
      <c r="G27" s="1077">
        <v>266.09448936170088</v>
      </c>
      <c r="H27" s="1078">
        <v>0.39658846210637966</v>
      </c>
      <c r="I27" s="1072"/>
      <c r="J27" s="1072"/>
      <c r="K27" s="1072"/>
      <c r="L27" s="1072"/>
      <c r="M27" s="1072"/>
      <c r="N27" s="1072"/>
      <c r="O27" s="1072"/>
    </row>
    <row r="28" spans="1:15" ht="15" customHeight="1" x14ac:dyDescent="0.25">
      <c r="B28" s="1079" t="s">
        <v>1</v>
      </c>
      <c r="C28" s="1080">
        <v>172.23697916666666</v>
      </c>
      <c r="D28" s="1081">
        <v>0.10368191110141518</v>
      </c>
      <c r="E28" s="1080">
        <v>277.23795021961695</v>
      </c>
      <c r="F28" s="1081">
        <v>0.23874403150376555</v>
      </c>
      <c r="G28" s="1080">
        <v>384.12371345029118</v>
      </c>
      <c r="H28" s="1081">
        <v>0.27168448575031051</v>
      </c>
      <c r="I28" s="1072"/>
      <c r="J28" s="1072"/>
      <c r="K28" s="1072"/>
      <c r="L28" s="1072"/>
      <c r="M28" s="1072"/>
      <c r="N28" s="1072"/>
      <c r="O28" s="1072"/>
    </row>
    <row r="29" spans="1:15" ht="15" customHeight="1" x14ac:dyDescent="0.25">
      <c r="B29" s="1309" t="s">
        <v>0</v>
      </c>
      <c r="C29" s="1310">
        <v>168.02742339964863</v>
      </c>
      <c r="D29" s="1311">
        <v>0.27528433152009113</v>
      </c>
      <c r="E29" s="1310">
        <v>276.55150661014488</v>
      </c>
      <c r="F29" s="1311">
        <v>0.22833301439235959</v>
      </c>
      <c r="G29" s="1310">
        <v>383.68111522063913</v>
      </c>
      <c r="H29" s="1311">
        <v>0.23902945798152203</v>
      </c>
      <c r="I29" s="672"/>
      <c r="J29" s="672"/>
      <c r="K29" s="672"/>
      <c r="L29" s="672"/>
      <c r="M29" s="672"/>
      <c r="N29" s="672"/>
      <c r="O29" s="672"/>
    </row>
    <row r="30" spans="1:15" ht="7.5" customHeight="1" x14ac:dyDescent="0.25">
      <c r="A30" s="1072"/>
      <c r="B30" s="1072"/>
      <c r="C30" s="1072"/>
      <c r="D30" s="1072"/>
      <c r="E30" s="1072"/>
      <c r="F30" s="1072"/>
      <c r="G30" s="1072"/>
      <c r="H30" s="1072"/>
      <c r="I30" s="1072"/>
      <c r="J30" s="1072"/>
      <c r="K30" s="1072"/>
      <c r="L30" s="1072"/>
      <c r="M30" s="1072"/>
      <c r="N30" s="1072"/>
      <c r="O30" s="1072"/>
    </row>
    <row r="31" spans="1:15" ht="12.75" customHeight="1" x14ac:dyDescent="0.25">
      <c r="B31" s="1082" t="s">
        <v>189</v>
      </c>
      <c r="C31" s="1082"/>
      <c r="D31" s="1082"/>
      <c r="E31" s="1082"/>
      <c r="F31" s="1082"/>
      <c r="G31" s="1082"/>
      <c r="H31" s="1082"/>
      <c r="I31" s="1083"/>
      <c r="J31" s="1083"/>
      <c r="K31" s="1083"/>
      <c r="L31" s="1083"/>
      <c r="M31" s="1083"/>
      <c r="N31" s="1083"/>
      <c r="O31" s="1083"/>
    </row>
    <row r="32" spans="1:15" ht="47.1" customHeight="1" x14ac:dyDescent="0.2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65</v>
      </c>
      <c r="C1" s="700" t="s">
        <v>65</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7"/>
      <c r="B6" s="1498" t="s">
        <v>457</v>
      </c>
      <c r="C6" s="1498"/>
      <c r="D6" s="1498"/>
      <c r="E6" s="1498"/>
      <c r="F6" s="1498"/>
      <c r="G6" s="1498"/>
      <c r="H6" s="1498"/>
      <c r="I6" s="1498"/>
      <c r="J6" s="1018"/>
      <c r="K6" s="1018"/>
      <c r="L6" s="1018"/>
      <c r="M6" s="1069"/>
      <c r="N6" s="1069"/>
      <c r="O6" s="1069"/>
      <c r="P6" s="1069"/>
      <c r="Q6" s="1069"/>
      <c r="R6" s="1069"/>
    </row>
    <row r="7" spans="1:18" s="621" customFormat="1" ht="15.75" customHeight="1" x14ac:dyDescent="0.2">
      <c r="A7" s="1017"/>
      <c r="B7" s="1638" t="str">
        <f>porsaad!$B$6</f>
        <v>Situación a 30 de septiembre de 2024</v>
      </c>
      <c r="C7" s="1638"/>
      <c r="D7" s="1638"/>
      <c r="E7" s="1638"/>
      <c r="F7" s="1638"/>
      <c r="G7" s="1638"/>
      <c r="H7" s="1638"/>
      <c r="I7" s="1638"/>
      <c r="J7" s="1070"/>
      <c r="K7" s="1070"/>
      <c r="L7" s="1070"/>
      <c r="M7" s="1071"/>
      <c r="N7" s="1071"/>
      <c r="O7" s="1071"/>
      <c r="P7" s="1071"/>
      <c r="Q7" s="1071"/>
      <c r="R7" s="1071"/>
    </row>
    <row r="8" spans="1:18" s="700" customFormat="1" ht="6" customHeight="1" x14ac:dyDescent="0.25">
      <c r="A8" s="1020"/>
      <c r="B8" s="1020"/>
      <c r="C8" s="1020"/>
      <c r="D8" s="1020"/>
      <c r="E8" s="1020"/>
      <c r="F8" s="1020"/>
      <c r="G8" s="1020"/>
      <c r="H8" s="1020"/>
      <c r="I8" s="1020"/>
      <c r="J8" s="1020"/>
      <c r="K8" s="1020"/>
      <c r="L8" s="1020"/>
    </row>
    <row r="9" spans="1:18" x14ac:dyDescent="0.25">
      <c r="B9" s="1651" t="s">
        <v>12</v>
      </c>
      <c r="C9" s="1653" t="s">
        <v>48</v>
      </c>
      <c r="D9" s="1653"/>
      <c r="E9" s="1654" t="s">
        <v>33</v>
      </c>
      <c r="F9" s="1655"/>
      <c r="G9" s="1656" t="s">
        <v>32</v>
      </c>
      <c r="H9" s="1657"/>
      <c r="I9" s="1072"/>
      <c r="J9" s="1072"/>
      <c r="K9" s="1072"/>
      <c r="L9" s="1072"/>
      <c r="M9" s="1072"/>
      <c r="N9" s="1072"/>
      <c r="O9" s="1072"/>
    </row>
    <row r="10" spans="1:18" ht="46.5" customHeight="1" x14ac:dyDescent="0.25">
      <c r="B10" s="1652"/>
      <c r="C10" s="1068" t="s">
        <v>132</v>
      </c>
      <c r="D10" s="862" t="s">
        <v>157</v>
      </c>
      <c r="E10" s="1068" t="s">
        <v>132</v>
      </c>
      <c r="F10" s="820" t="s">
        <v>157</v>
      </c>
      <c r="G10" s="820" t="s">
        <v>132</v>
      </c>
      <c r="H10" s="821" t="s">
        <v>157</v>
      </c>
      <c r="I10" s="1072"/>
      <c r="J10" s="1072"/>
      <c r="K10" s="1072"/>
      <c r="L10" s="1072"/>
      <c r="M10" s="1072"/>
      <c r="N10" s="1072"/>
      <c r="O10" s="1072"/>
    </row>
    <row r="11" spans="1:18" ht="15" customHeight="1" x14ac:dyDescent="0.25">
      <c r="B11" s="1073" t="s">
        <v>8</v>
      </c>
      <c r="C11" s="1074" t="s">
        <v>364</v>
      </c>
      <c r="D11" s="1075" t="s">
        <v>364</v>
      </c>
      <c r="E11" s="1074">
        <v>186.65249999999997</v>
      </c>
      <c r="F11" s="1075">
        <v>0.69045543617573379</v>
      </c>
      <c r="G11" s="1074">
        <v>691.10749999999985</v>
      </c>
      <c r="H11" s="1075">
        <v>0.2339074510107762</v>
      </c>
      <c r="I11" s="1072"/>
      <c r="J11" s="1072"/>
      <c r="K11" s="1072"/>
      <c r="L11" s="1072"/>
      <c r="M11" s="1072"/>
      <c r="N11" s="1072"/>
      <c r="O11" s="1072"/>
    </row>
    <row r="12" spans="1:18" ht="15" customHeight="1" x14ac:dyDescent="0.25">
      <c r="B12" s="1076" t="s">
        <v>7</v>
      </c>
      <c r="C12" s="1077" t="s">
        <v>364</v>
      </c>
      <c r="D12" s="1078" t="s">
        <v>364</v>
      </c>
      <c r="E12" s="1077" t="s">
        <v>364</v>
      </c>
      <c r="F12" s="1078" t="s">
        <v>364</v>
      </c>
      <c r="G12" s="1077" t="s">
        <v>364</v>
      </c>
      <c r="H12" s="1078" t="s">
        <v>364</v>
      </c>
      <c r="I12" s="1072"/>
      <c r="J12" s="1072"/>
      <c r="K12" s="1072"/>
      <c r="L12" s="1072"/>
      <c r="M12" s="1072"/>
      <c r="N12" s="1072"/>
      <c r="O12" s="1072"/>
    </row>
    <row r="13" spans="1:18" ht="15" customHeight="1" x14ac:dyDescent="0.25">
      <c r="B13" s="1076" t="s">
        <v>37</v>
      </c>
      <c r="C13" s="1077">
        <v>322.41666666666669</v>
      </c>
      <c r="D13" s="1078">
        <v>0.21414921168652185</v>
      </c>
      <c r="E13" s="1077">
        <v>485.11333333333329</v>
      </c>
      <c r="F13" s="1078">
        <v>0.10024465099593065</v>
      </c>
      <c r="G13" s="1077">
        <v>815.84363636363639</v>
      </c>
      <c r="H13" s="1078">
        <v>0.25518626372086772</v>
      </c>
      <c r="I13" s="1072"/>
      <c r="J13" s="1072"/>
      <c r="K13" s="1072"/>
      <c r="L13" s="1072"/>
      <c r="M13" s="1072"/>
      <c r="N13" s="1072"/>
      <c r="O13" s="1072"/>
    </row>
    <row r="14" spans="1:18" ht="15" customHeight="1" x14ac:dyDescent="0.25">
      <c r="B14" s="1076" t="s">
        <v>38</v>
      </c>
      <c r="C14" s="1077" t="s">
        <v>364</v>
      </c>
      <c r="D14" s="1078" t="s">
        <v>364</v>
      </c>
      <c r="E14" s="1077" t="s">
        <v>364</v>
      </c>
      <c r="F14" s="1078" t="s">
        <v>364</v>
      </c>
      <c r="G14" s="1077" t="s">
        <v>364</v>
      </c>
      <c r="H14" s="1078" t="s">
        <v>364</v>
      </c>
      <c r="I14" s="1072"/>
      <c r="J14" s="1072"/>
      <c r="K14" s="1072"/>
      <c r="L14" s="1072"/>
      <c r="M14" s="1072"/>
      <c r="N14" s="1072"/>
      <c r="O14" s="1072"/>
    </row>
    <row r="15" spans="1:18" ht="15" customHeight="1" x14ac:dyDescent="0.25">
      <c r="B15" s="1076" t="s">
        <v>6</v>
      </c>
      <c r="C15" s="1077" t="s">
        <v>364</v>
      </c>
      <c r="D15" s="1078" t="s">
        <v>364</v>
      </c>
      <c r="E15" s="1077" t="s">
        <v>364</v>
      </c>
      <c r="F15" s="1078" t="s">
        <v>364</v>
      </c>
      <c r="G15" s="1077" t="s">
        <v>364</v>
      </c>
      <c r="H15" s="1078" t="s">
        <v>364</v>
      </c>
      <c r="I15" s="1072"/>
      <c r="J15" s="1072"/>
      <c r="K15" s="1072"/>
      <c r="L15" s="1072"/>
      <c r="M15" s="1072"/>
      <c r="N15" s="1072"/>
      <c r="O15" s="1072"/>
    </row>
    <row r="16" spans="1:18" ht="15" customHeight="1" x14ac:dyDescent="0.25">
      <c r="B16" s="1076" t="s">
        <v>5</v>
      </c>
      <c r="C16" s="1077" t="s">
        <v>364</v>
      </c>
      <c r="D16" s="1078" t="s">
        <v>364</v>
      </c>
      <c r="E16" s="1077" t="s">
        <v>364</v>
      </c>
      <c r="F16" s="1078" t="s">
        <v>364</v>
      </c>
      <c r="G16" s="1077" t="s">
        <v>364</v>
      </c>
      <c r="H16" s="1078" t="s">
        <v>364</v>
      </c>
      <c r="I16" s="1072"/>
      <c r="J16" s="1072"/>
      <c r="K16" s="1072"/>
      <c r="L16" s="1072"/>
      <c r="M16" s="1072"/>
      <c r="N16" s="1072"/>
      <c r="O16" s="1072"/>
    </row>
    <row r="17" spans="1:15" ht="15" customHeight="1" x14ac:dyDescent="0.25">
      <c r="B17" s="1076" t="s">
        <v>4</v>
      </c>
      <c r="C17" s="1077">
        <v>309.45574931880179</v>
      </c>
      <c r="D17" s="1078">
        <v>0.46484518093071575</v>
      </c>
      <c r="E17" s="1077">
        <v>550.35972727272701</v>
      </c>
      <c r="F17" s="1078">
        <v>0.49209147255276148</v>
      </c>
      <c r="G17" s="1077">
        <v>707.40904605263074</v>
      </c>
      <c r="H17" s="1078">
        <v>0.41180726948682794</v>
      </c>
      <c r="I17" s="1072"/>
      <c r="J17" s="1072"/>
      <c r="K17" s="1072"/>
      <c r="L17" s="1072"/>
      <c r="M17" s="1072"/>
      <c r="N17" s="1072"/>
      <c r="O17" s="1072"/>
    </row>
    <row r="18" spans="1:15" ht="15" customHeight="1" x14ac:dyDescent="0.25">
      <c r="B18" s="1076" t="s">
        <v>40</v>
      </c>
      <c r="C18" s="1077">
        <v>128.815</v>
      </c>
      <c r="D18" s="1078">
        <v>0.31634952295758045</v>
      </c>
      <c r="E18" s="1077">
        <v>800</v>
      </c>
      <c r="F18" s="1078">
        <v>0</v>
      </c>
      <c r="G18" s="1077">
        <v>995.10312499999998</v>
      </c>
      <c r="H18" s="1078">
        <v>0.41614336167000437</v>
      </c>
      <c r="I18" s="1072"/>
      <c r="J18" s="1072"/>
      <c r="K18" s="1072"/>
      <c r="L18" s="1072"/>
      <c r="M18" s="1072"/>
      <c r="N18" s="1072"/>
      <c r="O18" s="1072"/>
    </row>
    <row r="19" spans="1:15" ht="15" customHeight="1" x14ac:dyDescent="0.25">
      <c r="B19" s="1076" t="s">
        <v>41</v>
      </c>
      <c r="C19" s="1077">
        <v>224.01285714285714</v>
      </c>
      <c r="D19" s="1078">
        <v>0.33936884707296294</v>
      </c>
      <c r="E19" s="1077">
        <v>661.64470588235315</v>
      </c>
      <c r="F19" s="1078">
        <v>0.27103477396348807</v>
      </c>
      <c r="G19" s="1077">
        <v>815.25149999999962</v>
      </c>
      <c r="H19" s="1078">
        <v>0.47038984830265324</v>
      </c>
      <c r="I19" s="1072"/>
      <c r="J19" s="1072"/>
      <c r="K19" s="1072"/>
      <c r="L19" s="1072"/>
      <c r="M19" s="1072"/>
      <c r="N19" s="1072"/>
      <c r="O19" s="1072"/>
    </row>
    <row r="20" spans="1:15" ht="15" customHeight="1" x14ac:dyDescent="0.25">
      <c r="B20" s="1076" t="s">
        <v>3</v>
      </c>
      <c r="C20" s="1077">
        <v>301.48910447761193</v>
      </c>
      <c r="D20" s="1078">
        <v>5.3417911003381585E-2</v>
      </c>
      <c r="E20" s="1077">
        <v>1312.3404</v>
      </c>
      <c r="F20" s="1078">
        <v>0.31048904217164996</v>
      </c>
      <c r="G20" s="1077">
        <v>1472.1693243243242</v>
      </c>
      <c r="H20" s="1078">
        <v>0.20135130187943487</v>
      </c>
      <c r="I20" s="1072"/>
      <c r="J20" s="1072"/>
      <c r="K20" s="1072"/>
      <c r="L20" s="1072"/>
      <c r="M20" s="1072"/>
      <c r="N20" s="1072"/>
      <c r="O20" s="1072"/>
    </row>
    <row r="21" spans="1:15" ht="15" customHeight="1" x14ac:dyDescent="0.25">
      <c r="B21" s="1076" t="s">
        <v>2</v>
      </c>
      <c r="C21" s="1077" t="s">
        <v>364</v>
      </c>
      <c r="D21" s="1078" t="s">
        <v>364</v>
      </c>
      <c r="E21" s="1077" t="s">
        <v>364</v>
      </c>
      <c r="F21" s="1078" t="s">
        <v>364</v>
      </c>
      <c r="G21" s="1077" t="s">
        <v>364</v>
      </c>
      <c r="H21" s="1078" t="s">
        <v>364</v>
      </c>
      <c r="I21" s="1072"/>
      <c r="J21" s="1072"/>
      <c r="K21" s="1072"/>
      <c r="L21" s="1072"/>
      <c r="M21" s="1072"/>
      <c r="N21" s="1072"/>
      <c r="O21" s="1072"/>
    </row>
    <row r="22" spans="1:15" ht="15" customHeight="1" x14ac:dyDescent="0.25">
      <c r="B22" s="1076" t="s">
        <v>35</v>
      </c>
      <c r="C22" s="1077">
        <v>1125</v>
      </c>
      <c r="D22" s="1078">
        <v>1.0370899457402698</v>
      </c>
      <c r="E22" s="1077">
        <v>1824.7242553191491</v>
      </c>
      <c r="F22" s="1078">
        <v>0.15036570655367759</v>
      </c>
      <c r="G22" s="1077">
        <v>1864.6871428571433</v>
      </c>
      <c r="H22" s="1078">
        <v>0.1403102462706774</v>
      </c>
      <c r="I22" s="1072"/>
      <c r="J22" s="1072"/>
      <c r="K22" s="1072"/>
      <c r="L22" s="1072"/>
      <c r="M22" s="1072"/>
      <c r="N22" s="1072"/>
      <c r="O22" s="1072"/>
    </row>
    <row r="23" spans="1:15" ht="15" customHeight="1" x14ac:dyDescent="0.25">
      <c r="B23" s="1076" t="s">
        <v>42</v>
      </c>
      <c r="C23" s="1077" t="s">
        <v>364</v>
      </c>
      <c r="D23" s="1078" t="s">
        <v>364</v>
      </c>
      <c r="E23" s="1077">
        <v>528.46866666666676</v>
      </c>
      <c r="F23" s="1078">
        <v>0.32929546052297259</v>
      </c>
      <c r="G23" s="1077">
        <v>546.74477611940279</v>
      </c>
      <c r="H23" s="1078">
        <v>0.30480913359274953</v>
      </c>
      <c r="I23" s="1072"/>
      <c r="J23" s="1072"/>
      <c r="K23" s="1072"/>
      <c r="L23" s="1072"/>
      <c r="M23" s="1072"/>
      <c r="N23" s="1072"/>
      <c r="O23" s="1072"/>
    </row>
    <row r="24" spans="1:15" ht="15" customHeight="1" x14ac:dyDescent="0.25">
      <c r="B24" s="1076" t="s">
        <v>43</v>
      </c>
      <c r="C24" s="1077">
        <v>233.93</v>
      </c>
      <c r="D24" s="1078">
        <v>0</v>
      </c>
      <c r="E24" s="1077" t="s">
        <v>364</v>
      </c>
      <c r="F24" s="1078" t="s">
        <v>364</v>
      </c>
      <c r="G24" s="1077">
        <v>338.44499999999999</v>
      </c>
      <c r="H24" s="1078">
        <v>1.2819620613932949</v>
      </c>
      <c r="I24" s="1072"/>
      <c r="J24" s="1072"/>
      <c r="K24" s="1072"/>
      <c r="L24" s="1072"/>
      <c r="M24" s="1072"/>
      <c r="N24" s="1072"/>
      <c r="O24" s="1072"/>
    </row>
    <row r="25" spans="1:15" ht="15" customHeight="1" x14ac:dyDescent="0.25">
      <c r="B25" s="1076" t="s">
        <v>44</v>
      </c>
      <c r="C25" s="1077">
        <v>574.82357142857143</v>
      </c>
      <c r="D25" s="1078">
        <v>0.14931761392332446</v>
      </c>
      <c r="E25" s="1077">
        <v>981.66941176470573</v>
      </c>
      <c r="F25" s="1078">
        <v>0.46510318730355121</v>
      </c>
      <c r="G25" s="1077">
        <v>1046.71</v>
      </c>
      <c r="H25" s="1078">
        <v>0.38756867766335168</v>
      </c>
      <c r="I25" s="1072"/>
      <c r="J25" s="1072"/>
      <c r="K25" s="1072"/>
      <c r="L25" s="1072"/>
      <c r="M25" s="1072"/>
      <c r="N25" s="1072"/>
      <c r="O25" s="1072"/>
    </row>
    <row r="26" spans="1:15" ht="15" customHeight="1" x14ac:dyDescent="0.25">
      <c r="B26" s="1076" t="s">
        <v>45</v>
      </c>
      <c r="C26" s="1077">
        <v>290.72401111993668</v>
      </c>
      <c r="D26" s="1078">
        <v>0.1847695567471794</v>
      </c>
      <c r="E26" s="1077">
        <v>499.47803760281948</v>
      </c>
      <c r="F26" s="1078">
        <v>0.30059711168593262</v>
      </c>
      <c r="G26" s="1077">
        <v>803.14069849246209</v>
      </c>
      <c r="H26" s="1078">
        <v>0.29529361391325737</v>
      </c>
      <c r="I26" s="1072"/>
      <c r="J26" s="1072"/>
      <c r="K26" s="1072"/>
      <c r="L26" s="1072"/>
      <c r="M26" s="1072"/>
      <c r="N26" s="1072"/>
      <c r="O26" s="1072"/>
    </row>
    <row r="27" spans="1:15" ht="15" customHeight="1" x14ac:dyDescent="0.25">
      <c r="B27" s="1076" t="s">
        <v>46</v>
      </c>
      <c r="C27" s="1077" t="s">
        <v>364</v>
      </c>
      <c r="D27" s="1078" t="s">
        <v>364</v>
      </c>
      <c r="E27" s="1077" t="s">
        <v>364</v>
      </c>
      <c r="F27" s="1078" t="s">
        <v>364</v>
      </c>
      <c r="G27" s="1077" t="s">
        <v>364</v>
      </c>
      <c r="H27" s="1078" t="s">
        <v>364</v>
      </c>
      <c r="I27" s="1072"/>
      <c r="J27" s="1072"/>
      <c r="K27" s="1072"/>
      <c r="L27" s="1072"/>
      <c r="M27" s="1072"/>
      <c r="N27" s="1072"/>
      <c r="O27" s="1072"/>
    </row>
    <row r="28" spans="1:15" ht="15" customHeight="1" x14ac:dyDescent="0.25">
      <c r="B28" s="1079" t="s">
        <v>1</v>
      </c>
      <c r="C28" s="1080" t="s">
        <v>364</v>
      </c>
      <c r="D28" s="1081" t="s">
        <v>364</v>
      </c>
      <c r="E28" s="1080" t="s">
        <v>364</v>
      </c>
      <c r="F28" s="1081" t="s">
        <v>364</v>
      </c>
      <c r="G28" s="1080" t="s">
        <v>364</v>
      </c>
      <c r="H28" s="1081" t="s">
        <v>364</v>
      </c>
      <c r="I28" s="1072"/>
      <c r="J28" s="1072"/>
      <c r="K28" s="1072"/>
      <c r="L28" s="1072"/>
      <c r="M28" s="1072"/>
      <c r="N28" s="1072"/>
      <c r="O28" s="1072"/>
    </row>
    <row r="29" spans="1:15" ht="15" customHeight="1" x14ac:dyDescent="0.25">
      <c r="B29" s="1309" t="s">
        <v>0</v>
      </c>
      <c r="C29" s="1310">
        <v>297.89131731784636</v>
      </c>
      <c r="D29" s="1311">
        <v>0.32001693989113633</v>
      </c>
      <c r="E29" s="1310">
        <v>549.01407858328707</v>
      </c>
      <c r="F29" s="1311">
        <v>0.50037685825398714</v>
      </c>
      <c r="G29" s="1310">
        <v>826.44547407912876</v>
      </c>
      <c r="H29" s="1311">
        <v>0.40550833459368019</v>
      </c>
      <c r="I29" s="672"/>
      <c r="J29" s="672"/>
      <c r="K29" s="672"/>
      <c r="L29" s="672"/>
      <c r="M29" s="672"/>
      <c r="N29" s="672"/>
      <c r="O29" s="672"/>
    </row>
    <row r="30" spans="1:15" x14ac:dyDescent="0.25">
      <c r="A30" s="1072"/>
      <c r="B30" s="1072"/>
      <c r="C30" s="1072"/>
      <c r="D30" s="1072"/>
      <c r="E30" s="1072"/>
      <c r="F30" s="1072"/>
      <c r="G30" s="1072"/>
      <c r="H30" s="1072"/>
      <c r="I30" s="1072"/>
      <c r="J30" s="1072"/>
      <c r="K30" s="1072"/>
      <c r="L30" s="1072"/>
      <c r="M30" s="1072"/>
      <c r="N30" s="1072"/>
      <c r="O30" s="1072"/>
    </row>
    <row r="31" spans="1:15" ht="12.75" customHeight="1" x14ac:dyDescent="0.25">
      <c r="B31" s="1082" t="s">
        <v>189</v>
      </c>
      <c r="C31" s="1082"/>
      <c r="D31" s="1082"/>
      <c r="E31" s="1082"/>
      <c r="F31" s="1082"/>
      <c r="G31" s="1082"/>
      <c r="H31" s="1082"/>
      <c r="I31" s="1083"/>
      <c r="J31" s="1083"/>
      <c r="K31" s="1083"/>
      <c r="L31" s="1083"/>
      <c r="M31" s="1083"/>
      <c r="N31" s="1083"/>
      <c r="O31" s="1083"/>
    </row>
    <row r="32" spans="1:15" ht="47.45" customHeight="1" x14ac:dyDescent="0.2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194</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7"/>
      <c r="B6" s="1498" t="s">
        <v>456</v>
      </c>
      <c r="C6" s="1498"/>
      <c r="D6" s="1498"/>
      <c r="E6" s="1498"/>
      <c r="F6" s="1498"/>
      <c r="G6" s="1498"/>
      <c r="H6" s="1498"/>
      <c r="I6" s="1498"/>
      <c r="J6" s="1018"/>
      <c r="K6" s="1018"/>
      <c r="L6" s="1018"/>
      <c r="M6" s="1069"/>
      <c r="N6" s="1069"/>
      <c r="O6" s="1069"/>
      <c r="P6" s="1069"/>
      <c r="Q6" s="1069"/>
      <c r="R6" s="1069"/>
    </row>
    <row r="7" spans="1:18" s="621" customFormat="1" ht="15.75" customHeight="1" x14ac:dyDescent="0.2">
      <c r="A7" s="1017"/>
      <c r="B7" s="1638" t="str">
        <f>porsaad!$B$6</f>
        <v>Situación a 30 de septiembre de 2024</v>
      </c>
      <c r="C7" s="1638"/>
      <c r="D7" s="1638"/>
      <c r="E7" s="1638"/>
      <c r="F7" s="1638"/>
      <c r="G7" s="1638"/>
      <c r="H7" s="1638"/>
      <c r="I7" s="1638"/>
      <c r="J7" s="1070"/>
      <c r="K7" s="1070"/>
      <c r="L7" s="1070"/>
      <c r="M7" s="1071"/>
      <c r="N7" s="1071"/>
      <c r="O7" s="1071"/>
      <c r="P7" s="1071"/>
      <c r="Q7" s="1071"/>
      <c r="R7" s="1071"/>
    </row>
    <row r="8" spans="1:18" s="700" customFormat="1" ht="6" customHeight="1" x14ac:dyDescent="0.25">
      <c r="A8" s="1020"/>
      <c r="B8" s="1020"/>
      <c r="C8" s="1020"/>
      <c r="D8" s="1020"/>
      <c r="E8" s="1020"/>
      <c r="F8" s="1020"/>
      <c r="G8" s="1020"/>
      <c r="H8" s="1020"/>
      <c r="I8" s="1020"/>
      <c r="J8" s="1020"/>
      <c r="K8" s="1020"/>
      <c r="L8" s="1020"/>
    </row>
    <row r="9" spans="1:18" x14ac:dyDescent="0.25">
      <c r="B9" s="1651" t="s">
        <v>12</v>
      </c>
      <c r="C9" s="1653" t="s">
        <v>48</v>
      </c>
      <c r="D9" s="1653"/>
      <c r="E9" s="1654" t="s">
        <v>33</v>
      </c>
      <c r="F9" s="1655"/>
      <c r="G9" s="1656" t="s">
        <v>32</v>
      </c>
      <c r="H9" s="1657"/>
      <c r="I9" s="1072"/>
      <c r="J9" s="1072"/>
      <c r="K9" s="1072"/>
      <c r="L9" s="1072"/>
      <c r="M9" s="1072"/>
      <c r="N9" s="1072"/>
      <c r="O9" s="1072"/>
    </row>
    <row r="10" spans="1:18" ht="46.5" customHeight="1" x14ac:dyDescent="0.25">
      <c r="B10" s="1652"/>
      <c r="C10" s="1068" t="s">
        <v>132</v>
      </c>
      <c r="D10" s="862" t="s">
        <v>157</v>
      </c>
      <c r="E10" s="1068" t="s">
        <v>132</v>
      </c>
      <c r="F10" s="820" t="s">
        <v>157</v>
      </c>
      <c r="G10" s="820" t="s">
        <v>132</v>
      </c>
      <c r="H10" s="821" t="s">
        <v>157</v>
      </c>
      <c r="I10" s="1072"/>
      <c r="J10" s="1072"/>
      <c r="K10" s="1072"/>
      <c r="L10" s="1072"/>
      <c r="M10" s="1072"/>
      <c r="N10" s="1072"/>
      <c r="O10" s="1072"/>
    </row>
    <row r="11" spans="1:18" ht="15" customHeight="1" x14ac:dyDescent="0.25">
      <c r="B11" s="1073" t="s">
        <v>8</v>
      </c>
      <c r="C11" s="1074" t="s">
        <v>364</v>
      </c>
      <c r="D11" s="1075" t="s">
        <v>364</v>
      </c>
      <c r="E11" s="1074" t="s">
        <v>364</v>
      </c>
      <c r="F11" s="1075" t="s">
        <v>364</v>
      </c>
      <c r="G11" s="1074" t="s">
        <v>364</v>
      </c>
      <c r="H11" s="1075" t="s">
        <v>364</v>
      </c>
      <c r="I11" s="1072"/>
      <c r="J11" s="1072"/>
      <c r="K11" s="1072"/>
      <c r="L11" s="1072"/>
      <c r="M11" s="1072"/>
      <c r="N11" s="1072"/>
      <c r="O11" s="1072"/>
    </row>
    <row r="12" spans="1:18" ht="15" customHeight="1" x14ac:dyDescent="0.25">
      <c r="B12" s="1076" t="s">
        <v>7</v>
      </c>
      <c r="C12" s="1077" t="s">
        <v>364</v>
      </c>
      <c r="D12" s="1078" t="s">
        <v>364</v>
      </c>
      <c r="E12" s="1077">
        <v>150</v>
      </c>
      <c r="F12" s="1078">
        <v>0</v>
      </c>
      <c r="G12" s="1077">
        <v>290</v>
      </c>
      <c r="H12" s="1078">
        <v>0</v>
      </c>
      <c r="I12" s="1072"/>
      <c r="J12" s="1072"/>
      <c r="K12" s="1072"/>
      <c r="L12" s="1072"/>
      <c r="M12" s="1072"/>
      <c r="N12" s="1072"/>
      <c r="O12" s="1072"/>
    </row>
    <row r="13" spans="1:18" ht="15" customHeight="1" x14ac:dyDescent="0.25">
      <c r="B13" s="1076" t="s">
        <v>37</v>
      </c>
      <c r="C13" s="1077">
        <v>162.86139130434782</v>
      </c>
      <c r="D13" s="1078">
        <v>0.183991505157341</v>
      </c>
      <c r="E13" s="1077">
        <v>259.98712643678118</v>
      </c>
      <c r="F13" s="1078">
        <v>0.24190116992088237</v>
      </c>
      <c r="G13" s="1077">
        <v>419.20250000000044</v>
      </c>
      <c r="H13" s="1078">
        <v>0.21868693304036696</v>
      </c>
      <c r="I13" s="1072"/>
      <c r="J13" s="1072"/>
      <c r="K13" s="1072"/>
      <c r="L13" s="1072"/>
      <c r="M13" s="1072"/>
      <c r="N13" s="1072"/>
      <c r="O13" s="1072"/>
    </row>
    <row r="14" spans="1:18" ht="15" customHeight="1" x14ac:dyDescent="0.25">
      <c r="B14" s="1076" t="s">
        <v>38</v>
      </c>
      <c r="C14" s="1077" t="s">
        <v>364</v>
      </c>
      <c r="D14" s="1078" t="s">
        <v>364</v>
      </c>
      <c r="E14" s="1077" t="s">
        <v>364</v>
      </c>
      <c r="F14" s="1078" t="s">
        <v>364</v>
      </c>
      <c r="G14" s="1077" t="s">
        <v>364</v>
      </c>
      <c r="H14" s="1078" t="s">
        <v>364</v>
      </c>
      <c r="I14" s="1072"/>
      <c r="J14" s="1072"/>
      <c r="K14" s="1072"/>
      <c r="L14" s="1072"/>
      <c r="M14" s="1072"/>
      <c r="N14" s="1072"/>
      <c r="O14" s="1072"/>
    </row>
    <row r="15" spans="1:18" ht="15" customHeight="1" x14ac:dyDescent="0.25">
      <c r="B15" s="1076" t="s">
        <v>6</v>
      </c>
      <c r="C15" s="1077">
        <v>218.13723305085074</v>
      </c>
      <c r="D15" s="1078">
        <v>0.55323278657129171</v>
      </c>
      <c r="E15" s="1077">
        <v>314.96261244019706</v>
      </c>
      <c r="F15" s="1078">
        <v>0.53400709410372238</v>
      </c>
      <c r="G15" s="1077">
        <v>530.88676953708773</v>
      </c>
      <c r="H15" s="1078">
        <v>0.49388628517683275</v>
      </c>
      <c r="I15" s="1072"/>
      <c r="J15" s="1072"/>
      <c r="K15" s="1072"/>
      <c r="L15" s="1072"/>
      <c r="M15" s="1072"/>
      <c r="N15" s="1072"/>
      <c r="O15" s="1072"/>
    </row>
    <row r="16" spans="1:18" ht="15" customHeight="1" x14ac:dyDescent="0.25">
      <c r="B16" s="1076" t="s">
        <v>5</v>
      </c>
      <c r="C16" s="1077" t="s">
        <v>364</v>
      </c>
      <c r="D16" s="1078" t="s">
        <v>364</v>
      </c>
      <c r="E16" s="1077" t="s">
        <v>364</v>
      </c>
      <c r="F16" s="1078" t="s">
        <v>364</v>
      </c>
      <c r="G16" s="1077" t="s">
        <v>364</v>
      </c>
      <c r="H16" s="1078" t="s">
        <v>364</v>
      </c>
      <c r="I16" s="1072"/>
      <c r="J16" s="1072"/>
      <c r="K16" s="1072"/>
      <c r="L16" s="1072"/>
      <c r="M16" s="1072"/>
      <c r="N16" s="1072"/>
      <c r="O16" s="1072"/>
    </row>
    <row r="17" spans="1:15" ht="15" customHeight="1" x14ac:dyDescent="0.25">
      <c r="B17" s="1076" t="s">
        <v>4</v>
      </c>
      <c r="C17" s="1077">
        <v>246.85663406010585</v>
      </c>
      <c r="D17" s="1078">
        <v>0.43940265428233322</v>
      </c>
      <c r="E17" s="1077">
        <v>403.25811970802869</v>
      </c>
      <c r="F17" s="1078">
        <v>0.52036314595230471</v>
      </c>
      <c r="G17" s="1077">
        <v>595.64642665233794</v>
      </c>
      <c r="H17" s="1078">
        <v>0.44604954230344274</v>
      </c>
      <c r="I17" s="1072"/>
      <c r="J17" s="1072"/>
      <c r="K17" s="1072"/>
      <c r="L17" s="1072"/>
      <c r="M17" s="1072"/>
      <c r="N17" s="1072"/>
      <c r="O17" s="1072"/>
    </row>
    <row r="18" spans="1:15" ht="15" customHeight="1" x14ac:dyDescent="0.25">
      <c r="B18" s="1076" t="s">
        <v>40</v>
      </c>
      <c r="C18" s="1077">
        <v>179.23242472266244</v>
      </c>
      <c r="D18" s="1078">
        <v>0.37981117239592294</v>
      </c>
      <c r="E18" s="1077">
        <v>297.80086330935211</v>
      </c>
      <c r="F18" s="1078">
        <v>0.43551500434713913</v>
      </c>
      <c r="G18" s="1077">
        <v>470.00927777777775</v>
      </c>
      <c r="H18" s="1078">
        <v>0.50453271037351244</v>
      </c>
      <c r="I18" s="1072"/>
      <c r="J18" s="1072"/>
      <c r="K18" s="1072"/>
      <c r="L18" s="1072"/>
      <c r="M18" s="1072"/>
      <c r="N18" s="1072"/>
      <c r="O18" s="1072"/>
    </row>
    <row r="19" spans="1:15" ht="15" customHeight="1" x14ac:dyDescent="0.25">
      <c r="B19" s="1076" t="s">
        <v>41</v>
      </c>
      <c r="C19" s="1077">
        <v>220.46232825664455</v>
      </c>
      <c r="D19" s="1078">
        <v>0.14293915315288269</v>
      </c>
      <c r="E19" s="1077">
        <v>291.02223896662997</v>
      </c>
      <c r="F19" s="1078">
        <v>0.18530675917858574</v>
      </c>
      <c r="G19" s="1077">
        <v>506.00287931034359</v>
      </c>
      <c r="H19" s="1078">
        <v>0.18668939382900765</v>
      </c>
      <c r="I19" s="1072"/>
      <c r="J19" s="1072"/>
      <c r="K19" s="1072"/>
      <c r="L19" s="1072"/>
      <c r="M19" s="1072"/>
      <c r="N19" s="1072"/>
      <c r="O19" s="1072"/>
    </row>
    <row r="20" spans="1:15" ht="15" customHeight="1" x14ac:dyDescent="0.25">
      <c r="B20" s="1076" t="s">
        <v>3</v>
      </c>
      <c r="C20" s="1077">
        <v>288.55488221709004</v>
      </c>
      <c r="D20" s="1078">
        <v>0.14565531804966186</v>
      </c>
      <c r="E20" s="1077">
        <v>457.85487648221323</v>
      </c>
      <c r="F20" s="1078">
        <v>0.19226177065112057</v>
      </c>
      <c r="G20" s="1077">
        <v>800.44341596430331</v>
      </c>
      <c r="H20" s="1078">
        <v>0.18079388216856077</v>
      </c>
      <c r="I20" s="1072"/>
      <c r="J20" s="1072"/>
      <c r="K20" s="1072"/>
      <c r="L20" s="1072"/>
      <c r="M20" s="1072"/>
      <c r="N20" s="1072"/>
      <c r="O20" s="1072"/>
    </row>
    <row r="21" spans="1:15" ht="15" customHeight="1" x14ac:dyDescent="0.25">
      <c r="B21" s="1076" t="s">
        <v>2</v>
      </c>
      <c r="C21" s="1077">
        <v>194.12549480278966</v>
      </c>
      <c r="D21" s="1078">
        <v>0.32923260511130525</v>
      </c>
      <c r="E21" s="1077">
        <v>347.75318957772851</v>
      </c>
      <c r="F21" s="1078">
        <v>0.27041539455361491</v>
      </c>
      <c r="G21" s="1077">
        <v>606.42876333961533</v>
      </c>
      <c r="H21" s="1078">
        <v>0.26206402279097452</v>
      </c>
      <c r="I21" s="1072"/>
      <c r="J21" s="1072"/>
      <c r="K21" s="1072"/>
      <c r="L21" s="1072"/>
      <c r="M21" s="1072"/>
      <c r="N21" s="1072"/>
      <c r="O21" s="1072"/>
    </row>
    <row r="22" spans="1:15" ht="15" customHeight="1" x14ac:dyDescent="0.25">
      <c r="B22" s="1076" t="s">
        <v>35</v>
      </c>
      <c r="C22" s="1077">
        <v>196.58376820035016</v>
      </c>
      <c r="D22" s="1078">
        <v>0.4050942155733796</v>
      </c>
      <c r="E22" s="1077">
        <v>264.55043050430533</v>
      </c>
      <c r="F22" s="1078">
        <v>0.39491591367385348</v>
      </c>
      <c r="G22" s="1077">
        <v>412.84934117646952</v>
      </c>
      <c r="H22" s="1078">
        <v>0.43967452423425635</v>
      </c>
      <c r="I22" s="1072"/>
      <c r="J22" s="1072"/>
      <c r="K22" s="1072"/>
      <c r="L22" s="1072"/>
      <c r="M22" s="1072"/>
      <c r="N22" s="1072"/>
      <c r="O22" s="1072"/>
    </row>
    <row r="23" spans="1:15" ht="15" customHeight="1" x14ac:dyDescent="0.25">
      <c r="B23" s="1076" t="s">
        <v>42</v>
      </c>
      <c r="C23" s="1077">
        <v>304.47922502334268</v>
      </c>
      <c r="D23" s="1078">
        <v>5.1459496392559291E-2</v>
      </c>
      <c r="E23" s="1077">
        <v>325.65328657314564</v>
      </c>
      <c r="F23" s="1078">
        <v>0.14480859039816643</v>
      </c>
      <c r="G23" s="1077">
        <v>478.49498381876379</v>
      </c>
      <c r="H23" s="1078">
        <v>0.2549012690268182</v>
      </c>
      <c r="I23" s="1072"/>
      <c r="J23" s="1072"/>
      <c r="K23" s="1072"/>
      <c r="L23" s="1072"/>
      <c r="M23" s="1072"/>
      <c r="N23" s="1072"/>
      <c r="O23" s="1072"/>
    </row>
    <row r="24" spans="1:15" ht="15" customHeight="1" x14ac:dyDescent="0.25">
      <c r="B24" s="1076" t="s">
        <v>43</v>
      </c>
      <c r="C24" s="1077">
        <v>132.36333333333334</v>
      </c>
      <c r="D24" s="1078">
        <v>0.19869637640261226</v>
      </c>
      <c r="E24" s="1077" t="s">
        <v>364</v>
      </c>
      <c r="F24" s="1078" t="s">
        <v>364</v>
      </c>
      <c r="G24" s="1077">
        <v>420</v>
      </c>
      <c r="H24" s="1078">
        <v>0</v>
      </c>
      <c r="I24" s="1072"/>
      <c r="J24" s="1072"/>
      <c r="K24" s="1072"/>
      <c r="L24" s="1072"/>
      <c r="M24" s="1072"/>
      <c r="N24" s="1072"/>
      <c r="O24" s="1072"/>
    </row>
    <row r="25" spans="1:15" ht="15" customHeight="1" x14ac:dyDescent="0.25">
      <c r="B25" s="1076" t="s">
        <v>44</v>
      </c>
      <c r="C25" s="1077">
        <v>235.51827800829895</v>
      </c>
      <c r="D25" s="1078">
        <v>0.33912825343993969</v>
      </c>
      <c r="E25" s="1077">
        <v>493.1036335403715</v>
      </c>
      <c r="F25" s="1078">
        <v>0.2637322483427525</v>
      </c>
      <c r="G25" s="1077">
        <v>579.09590090090239</v>
      </c>
      <c r="H25" s="1078">
        <v>0.25944293150107461</v>
      </c>
      <c r="I25" s="1072"/>
      <c r="J25" s="1072"/>
      <c r="K25" s="1072"/>
      <c r="L25" s="1072"/>
      <c r="M25" s="1072"/>
      <c r="N25" s="1072"/>
      <c r="O25" s="1072"/>
    </row>
    <row r="26" spans="1:15" ht="15" customHeight="1" x14ac:dyDescent="0.25">
      <c r="B26" s="1076" t="s">
        <v>45</v>
      </c>
      <c r="C26" s="1077" t="s">
        <v>364</v>
      </c>
      <c r="D26" s="1078" t="s">
        <v>364</v>
      </c>
      <c r="E26" s="1077" t="s">
        <v>364</v>
      </c>
      <c r="F26" s="1078" t="s">
        <v>364</v>
      </c>
      <c r="G26" s="1077" t="s">
        <v>364</v>
      </c>
      <c r="H26" s="1078" t="s">
        <v>364</v>
      </c>
      <c r="I26" s="1072"/>
      <c r="J26" s="1072"/>
      <c r="K26" s="1072"/>
      <c r="L26" s="1072"/>
      <c r="M26" s="1072"/>
      <c r="N26" s="1072"/>
      <c r="O26" s="1072"/>
    </row>
    <row r="27" spans="1:15" ht="15" customHeight="1" x14ac:dyDescent="0.25">
      <c r="B27" s="1076" t="s">
        <v>46</v>
      </c>
      <c r="C27" s="1077" t="s">
        <v>364</v>
      </c>
      <c r="D27" s="1078" t="s">
        <v>364</v>
      </c>
      <c r="E27" s="1077" t="s">
        <v>364</v>
      </c>
      <c r="F27" s="1078" t="s">
        <v>364</v>
      </c>
      <c r="G27" s="1077" t="s">
        <v>364</v>
      </c>
      <c r="H27" s="1078" t="s">
        <v>364</v>
      </c>
      <c r="I27" s="1072"/>
      <c r="J27" s="1072"/>
      <c r="K27" s="1072"/>
      <c r="L27" s="1072"/>
      <c r="M27" s="1072"/>
      <c r="N27" s="1072"/>
      <c r="O27" s="1072"/>
    </row>
    <row r="28" spans="1:15" ht="15" customHeight="1" x14ac:dyDescent="0.25">
      <c r="B28" s="1079" t="s">
        <v>1</v>
      </c>
      <c r="C28" s="1080">
        <v>246.07499999999999</v>
      </c>
      <c r="D28" s="1081">
        <v>0.20732603581269693</v>
      </c>
      <c r="E28" s="1080">
        <v>291.05499999999995</v>
      </c>
      <c r="F28" s="1081">
        <v>0.10036103530541426</v>
      </c>
      <c r="G28" s="1080" t="s">
        <v>364</v>
      </c>
      <c r="H28" s="1081" t="s">
        <v>364</v>
      </c>
      <c r="I28" s="1072"/>
      <c r="J28" s="1072"/>
      <c r="K28" s="1072"/>
      <c r="L28" s="1072"/>
      <c r="M28" s="1072"/>
      <c r="N28" s="1072"/>
      <c r="O28" s="1072"/>
    </row>
    <row r="29" spans="1:15" ht="15" customHeight="1" x14ac:dyDescent="0.25">
      <c r="B29" s="1309" t="s">
        <v>0</v>
      </c>
      <c r="C29" s="1310">
        <v>233.83498835193663</v>
      </c>
      <c r="D29" s="1311">
        <v>0.37012629888271614</v>
      </c>
      <c r="E29" s="1310">
        <v>368.50512942607662</v>
      </c>
      <c r="F29" s="1311">
        <v>0.39775882823619152</v>
      </c>
      <c r="G29" s="1310">
        <v>595.62114552114349</v>
      </c>
      <c r="H29" s="1311">
        <v>0.37043802420524802</v>
      </c>
      <c r="I29" s="672"/>
      <c r="J29" s="672"/>
      <c r="K29" s="672"/>
      <c r="L29" s="672"/>
      <c r="M29" s="672"/>
      <c r="N29" s="672"/>
      <c r="O29" s="672"/>
    </row>
    <row r="30" spans="1:15" x14ac:dyDescent="0.25">
      <c r="A30" s="1072"/>
      <c r="B30" s="1072"/>
      <c r="C30" s="1072"/>
      <c r="D30" s="1072"/>
      <c r="E30" s="1072"/>
      <c r="F30" s="1072"/>
      <c r="G30" s="1072"/>
      <c r="H30" s="1072"/>
      <c r="I30" s="1072"/>
      <c r="J30" s="1072"/>
      <c r="K30" s="1072"/>
      <c r="L30" s="1072"/>
      <c r="M30" s="1072"/>
      <c r="N30" s="1072"/>
      <c r="O30" s="1072"/>
    </row>
    <row r="31" spans="1:15" ht="12.75" customHeight="1" x14ac:dyDescent="0.25">
      <c r="B31" s="1082" t="s">
        <v>189</v>
      </c>
      <c r="C31" s="1082"/>
      <c r="D31" s="1082"/>
      <c r="E31" s="1082"/>
      <c r="F31" s="1082"/>
      <c r="G31" s="1082"/>
      <c r="H31" s="1082"/>
      <c r="I31" s="1083"/>
      <c r="J31" s="1083"/>
      <c r="K31" s="1083"/>
      <c r="L31" s="1083"/>
      <c r="M31" s="1083"/>
      <c r="N31" s="1083"/>
      <c r="O31" s="1083"/>
    </row>
    <row r="32" spans="1:15" ht="48.6" customHeight="1" x14ac:dyDescent="0.2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6" t="s">
        <v>369</v>
      </c>
      <c r="C3" s="1376"/>
      <c r="D3" s="1376"/>
      <c r="E3" s="1376"/>
      <c r="F3" s="1376"/>
      <c r="G3" s="1376"/>
      <c r="H3" s="1376"/>
      <c r="I3" s="1376"/>
      <c r="J3" s="1376"/>
      <c r="K3" s="1376"/>
      <c r="L3" s="1376"/>
      <c r="M3" s="1376"/>
      <c r="N3" s="1376"/>
      <c r="O3" s="1376"/>
      <c r="P3" s="1376"/>
      <c r="Q3" s="1376"/>
      <c r="R3" s="1376"/>
      <c r="S3" s="1376"/>
      <c r="T3" s="1376"/>
      <c r="U3" s="1376"/>
      <c r="V3" s="1376"/>
      <c r="W3" s="1376"/>
    </row>
    <row r="5" spans="1:26" x14ac:dyDescent="0.25">
      <c r="B5" s="219"/>
      <c r="C5" s="219"/>
      <c r="D5" s="1365" t="s">
        <v>366</v>
      </c>
      <c r="E5" s="1365"/>
      <c r="F5" s="1365"/>
      <c r="G5" s="1365"/>
      <c r="H5" s="1365"/>
      <c r="I5" s="1365"/>
      <c r="J5" s="1365"/>
      <c r="K5" s="1365"/>
      <c r="L5" s="219"/>
      <c r="M5" s="1366" t="s">
        <v>340</v>
      </c>
      <c r="N5" s="1366"/>
      <c r="O5" s="1366"/>
      <c r="P5" s="1366"/>
      <c r="Q5" s="1366"/>
      <c r="R5" s="1366"/>
      <c r="S5" s="1366"/>
      <c r="T5" s="1366"/>
      <c r="U5" s="1366"/>
      <c r="V5" s="1366"/>
      <c r="W5" s="1366"/>
      <c r="X5" s="1366"/>
    </row>
    <row r="6" spans="1:26" ht="21" customHeight="1" x14ac:dyDescent="0.25">
      <c r="B6" s="219"/>
      <c r="C6" s="219"/>
      <c r="D6" s="1366"/>
      <c r="E6" s="1366"/>
      <c r="F6" s="1366"/>
      <c r="G6" s="1366"/>
      <c r="H6" s="1366"/>
      <c r="I6" s="1366"/>
      <c r="J6" s="1366"/>
      <c r="K6" s="1366"/>
      <c r="L6" s="219"/>
      <c r="M6" s="1367">
        <v>43830</v>
      </c>
      <c r="N6" s="1368"/>
      <c r="O6" s="1369">
        <v>44196</v>
      </c>
      <c r="P6" s="1370"/>
      <c r="Q6" s="1369">
        <v>44561</v>
      </c>
      <c r="R6" s="1370"/>
      <c r="S6" s="1373">
        <v>44926</v>
      </c>
      <c r="T6" s="1374"/>
      <c r="U6" s="1371">
        <v>45291</v>
      </c>
      <c r="V6" s="1375"/>
      <c r="W6" s="1371">
        <f>EVO_sol!W6</f>
        <v>45565</v>
      </c>
      <c r="X6" s="1372"/>
    </row>
    <row r="7" spans="1:26" x14ac:dyDescent="0.25">
      <c r="B7" s="225"/>
      <c r="C7" s="219"/>
      <c r="D7" s="226">
        <v>43465</v>
      </c>
      <c r="E7" s="227">
        <v>43830</v>
      </c>
      <c r="F7" s="228">
        <v>44196</v>
      </c>
      <c r="G7" s="228">
        <v>44561</v>
      </c>
      <c r="H7" s="228">
        <v>44926</v>
      </c>
      <c r="I7" s="228">
        <v>45291</v>
      </c>
      <c r="J7" s="228">
        <f>EVO!J7</f>
        <v>45565</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212243</v>
      </c>
      <c r="E9" s="300">
        <v>220375</v>
      </c>
      <c r="F9" s="300">
        <v>228555</v>
      </c>
      <c r="G9" s="254">
        <v>257227</v>
      </c>
      <c r="H9" s="254">
        <v>270632</v>
      </c>
      <c r="I9" s="254">
        <v>286600</v>
      </c>
      <c r="J9" s="301">
        <v>287571</v>
      </c>
      <c r="K9" s="302"/>
      <c r="L9" s="222"/>
      <c r="M9" s="278">
        <v>3.8314573389935047E-2</v>
      </c>
      <c r="N9" s="279">
        <v>8132</v>
      </c>
      <c r="O9" s="280">
        <v>3.7118547929665402E-2</v>
      </c>
      <c r="P9" s="279">
        <v>8180</v>
      </c>
      <c r="Q9" s="280">
        <f t="shared" ref="Q9:Q27" si="0">G9/F9-1</f>
        <v>0.12544901664807151</v>
      </c>
      <c r="R9" s="279">
        <f t="shared" ref="R9:R27" si="1">G9-F9</f>
        <v>28672</v>
      </c>
      <c r="S9" s="280">
        <f>H9/G9-1</f>
        <v>5.2113502859342242E-2</v>
      </c>
      <c r="T9" s="279">
        <f>H9-G9</f>
        <v>13405</v>
      </c>
      <c r="U9" s="280">
        <f>I9/H9-1</f>
        <v>5.9002630878831841E-2</v>
      </c>
      <c r="V9" s="279">
        <f>I9-H9</f>
        <v>15968</v>
      </c>
      <c r="W9" s="280">
        <v>3.0461891281757358E-2</v>
      </c>
      <c r="X9" s="279">
        <v>8501</v>
      </c>
    </row>
    <row r="10" spans="1:26" x14ac:dyDescent="0.25">
      <c r="B10" s="303" t="s">
        <v>7</v>
      </c>
      <c r="C10" s="219"/>
      <c r="D10" s="253">
        <v>29146</v>
      </c>
      <c r="E10" s="254">
        <v>32952</v>
      </c>
      <c r="F10" s="254">
        <v>31533</v>
      </c>
      <c r="G10" s="254">
        <v>35145</v>
      </c>
      <c r="H10" s="254">
        <v>37547</v>
      </c>
      <c r="I10" s="254">
        <v>40334</v>
      </c>
      <c r="J10" s="257">
        <v>43736</v>
      </c>
      <c r="K10" s="304"/>
      <c r="L10" s="219"/>
      <c r="M10" s="256">
        <v>0.13058395663212785</v>
      </c>
      <c r="N10" s="257">
        <v>3806</v>
      </c>
      <c r="O10" s="258">
        <v>-4.3062636562272383E-2</v>
      </c>
      <c r="P10" s="257">
        <v>-1419</v>
      </c>
      <c r="Q10" s="258">
        <f t="shared" si="0"/>
        <v>0.11454666539815439</v>
      </c>
      <c r="R10" s="257">
        <f t="shared" si="1"/>
        <v>3612</v>
      </c>
      <c r="S10" s="258">
        <f t="shared" ref="S10:S27" si="2">H10/G10-1</f>
        <v>6.8345426091904971E-2</v>
      </c>
      <c r="T10" s="257">
        <f t="shared" ref="T10:T27" si="3">H10-G10</f>
        <v>2402</v>
      </c>
      <c r="U10" s="258">
        <f t="shared" ref="U10:U26" si="4">I10/H10-1</f>
        <v>7.4226968865688248E-2</v>
      </c>
      <c r="V10" s="257">
        <f t="shared" ref="V10:V26" si="5">I10-H10</f>
        <v>2787</v>
      </c>
      <c r="W10" s="258">
        <v>0.10246779763555236</v>
      </c>
      <c r="X10" s="257">
        <v>4065</v>
      </c>
    </row>
    <row r="11" spans="1:26" x14ac:dyDescent="0.25">
      <c r="B11" s="303" t="s">
        <v>37</v>
      </c>
      <c r="C11" s="219"/>
      <c r="D11" s="253">
        <v>22049</v>
      </c>
      <c r="E11" s="254">
        <v>21083</v>
      </c>
      <c r="F11" s="254">
        <v>24199</v>
      </c>
      <c r="G11" s="254">
        <v>27700</v>
      </c>
      <c r="H11" s="254">
        <v>28977</v>
      </c>
      <c r="I11" s="254">
        <v>31214</v>
      </c>
      <c r="J11" s="257">
        <v>31553</v>
      </c>
      <c r="L11" s="222"/>
      <c r="M11" s="256">
        <v>-4.3811510726110003E-2</v>
      </c>
      <c r="N11" s="257">
        <v>-966</v>
      </c>
      <c r="O11" s="258">
        <v>0.14779680311151155</v>
      </c>
      <c r="P11" s="257">
        <v>3116</v>
      </c>
      <c r="Q11" s="258">
        <f t="shared" si="0"/>
        <v>0.14467539980990951</v>
      </c>
      <c r="R11" s="257">
        <f t="shared" si="1"/>
        <v>3501</v>
      </c>
      <c r="S11" s="258">
        <f t="shared" si="2"/>
        <v>4.6101083032491053E-2</v>
      </c>
      <c r="T11" s="257">
        <f t="shared" si="3"/>
        <v>1277</v>
      </c>
      <c r="U11" s="258">
        <f t="shared" si="4"/>
        <v>7.7199157952859254E-2</v>
      </c>
      <c r="V11" s="257">
        <f t="shared" si="5"/>
        <v>2237</v>
      </c>
      <c r="W11" s="258">
        <v>4.4075311869230083E-2</v>
      </c>
      <c r="X11" s="257">
        <v>1332</v>
      </c>
    </row>
    <row r="12" spans="1:26" x14ac:dyDescent="0.25">
      <c r="B12" s="303" t="s">
        <v>38</v>
      </c>
      <c r="C12" s="219"/>
      <c r="D12" s="253">
        <v>17328</v>
      </c>
      <c r="E12" s="254">
        <v>20674</v>
      </c>
      <c r="F12" s="254">
        <v>23074</v>
      </c>
      <c r="G12" s="254">
        <v>24476</v>
      </c>
      <c r="H12" s="254">
        <v>26198</v>
      </c>
      <c r="I12" s="254">
        <v>29233</v>
      </c>
      <c r="J12" s="257">
        <v>31513</v>
      </c>
      <c r="L12" s="222"/>
      <c r="M12" s="256">
        <v>0.19309787626962138</v>
      </c>
      <c r="N12" s="257">
        <v>3346</v>
      </c>
      <c r="O12" s="258">
        <v>0.11608783979878101</v>
      </c>
      <c r="P12" s="257">
        <v>2400</v>
      </c>
      <c r="Q12" s="258">
        <f t="shared" si="0"/>
        <v>6.0761029730432625E-2</v>
      </c>
      <c r="R12" s="257">
        <f t="shared" si="1"/>
        <v>1402</v>
      </c>
      <c r="S12" s="258">
        <f t="shared" si="2"/>
        <v>7.0354633109985354E-2</v>
      </c>
      <c r="T12" s="257">
        <f t="shared" si="3"/>
        <v>1722</v>
      </c>
      <c r="U12" s="258">
        <f t="shared" si="4"/>
        <v>0.1158485380563401</v>
      </c>
      <c r="V12" s="257">
        <f t="shared" si="5"/>
        <v>3035</v>
      </c>
      <c r="W12" s="258">
        <v>9.8013937282229957E-2</v>
      </c>
      <c r="X12" s="257">
        <v>2813</v>
      </c>
    </row>
    <row r="13" spans="1:26" x14ac:dyDescent="0.25">
      <c r="B13" s="303" t="s">
        <v>6</v>
      </c>
      <c r="C13" s="219"/>
      <c r="D13" s="253">
        <v>21638</v>
      </c>
      <c r="E13" s="254">
        <v>23390</v>
      </c>
      <c r="F13" s="254">
        <v>25070</v>
      </c>
      <c r="G13" s="254">
        <v>26787</v>
      </c>
      <c r="H13" s="254">
        <v>34697</v>
      </c>
      <c r="I13" s="254">
        <v>40697</v>
      </c>
      <c r="J13" s="257">
        <v>43406</v>
      </c>
      <c r="K13" s="304"/>
      <c r="L13" s="219"/>
      <c r="M13" s="256">
        <v>8.0968666235326836E-2</v>
      </c>
      <c r="N13" s="257">
        <v>1752</v>
      </c>
      <c r="O13" s="258">
        <v>7.1825566481402259E-2</v>
      </c>
      <c r="P13" s="257">
        <v>1680</v>
      </c>
      <c r="Q13" s="258">
        <f t="shared" si="0"/>
        <v>6.8488232947746308E-2</v>
      </c>
      <c r="R13" s="257">
        <f t="shared" si="1"/>
        <v>1717</v>
      </c>
      <c r="S13" s="258">
        <f t="shared" si="2"/>
        <v>0.29529249262702062</v>
      </c>
      <c r="T13" s="257">
        <f t="shared" si="3"/>
        <v>7910</v>
      </c>
      <c r="U13" s="258">
        <f t="shared" si="4"/>
        <v>0.17292561316540334</v>
      </c>
      <c r="V13" s="257">
        <f t="shared" si="5"/>
        <v>6000</v>
      </c>
      <c r="W13" s="258">
        <v>9.5032669845354301E-2</v>
      </c>
      <c r="X13" s="257">
        <v>3767</v>
      </c>
      <c r="Z13" s="224"/>
    </row>
    <row r="14" spans="1:26" x14ac:dyDescent="0.25">
      <c r="B14" s="303" t="s">
        <v>5</v>
      </c>
      <c r="C14" s="219"/>
      <c r="D14" s="253">
        <v>15734</v>
      </c>
      <c r="E14" s="254">
        <v>17179</v>
      </c>
      <c r="F14" s="254">
        <v>17123</v>
      </c>
      <c r="G14" s="254">
        <v>17369</v>
      </c>
      <c r="H14" s="254">
        <v>17553</v>
      </c>
      <c r="I14" s="254">
        <v>17166</v>
      </c>
      <c r="J14" s="257">
        <v>17895</v>
      </c>
      <c r="L14" s="222"/>
      <c r="M14" s="256">
        <v>9.1839328841998302E-2</v>
      </c>
      <c r="N14" s="257">
        <v>1445</v>
      </c>
      <c r="O14" s="258">
        <v>-3.2597939344548577E-3</v>
      </c>
      <c r="P14" s="257">
        <v>-56</v>
      </c>
      <c r="Q14" s="258">
        <f t="shared" si="0"/>
        <v>1.4366641359574883E-2</v>
      </c>
      <c r="R14" s="257">
        <f t="shared" si="1"/>
        <v>246</v>
      </c>
      <c r="S14" s="258">
        <f t="shared" si="2"/>
        <v>1.0593586274396882E-2</v>
      </c>
      <c r="T14" s="257">
        <f t="shared" si="3"/>
        <v>184</v>
      </c>
      <c r="U14" s="258">
        <f t="shared" si="4"/>
        <v>-2.204751324559906E-2</v>
      </c>
      <c r="V14" s="257">
        <f t="shared" si="5"/>
        <v>-387</v>
      </c>
      <c r="W14" s="258">
        <v>2.4562006183442175E-2</v>
      </c>
      <c r="X14" s="257">
        <v>429</v>
      </c>
      <c r="Z14" s="224"/>
    </row>
    <row r="15" spans="1:26" x14ac:dyDescent="0.25">
      <c r="B15" s="303" t="s">
        <v>4</v>
      </c>
      <c r="C15" s="219"/>
      <c r="D15" s="253">
        <v>93374</v>
      </c>
      <c r="E15" s="254">
        <v>104776</v>
      </c>
      <c r="F15" s="254">
        <v>105589</v>
      </c>
      <c r="G15" s="254">
        <v>108712</v>
      </c>
      <c r="H15" s="254">
        <v>114173</v>
      </c>
      <c r="I15" s="254">
        <v>122589</v>
      </c>
      <c r="J15" s="257">
        <v>125162</v>
      </c>
      <c r="L15" s="222"/>
      <c r="M15" s="256">
        <v>0.12211108017221073</v>
      </c>
      <c r="N15" s="257">
        <v>11402</v>
      </c>
      <c r="O15" s="258">
        <v>7.7594105520348844E-3</v>
      </c>
      <c r="P15" s="257">
        <v>813</v>
      </c>
      <c r="Q15" s="258">
        <f t="shared" si="0"/>
        <v>2.9576944568089569E-2</v>
      </c>
      <c r="R15" s="257">
        <f t="shared" si="1"/>
        <v>3123</v>
      </c>
      <c r="S15" s="258">
        <f t="shared" si="2"/>
        <v>5.0233644859813076E-2</v>
      </c>
      <c r="T15" s="257">
        <f t="shared" si="3"/>
        <v>5461</v>
      </c>
      <c r="U15" s="258">
        <f t="shared" si="4"/>
        <v>7.3712699149536265E-2</v>
      </c>
      <c r="V15" s="257">
        <f t="shared" si="5"/>
        <v>8416</v>
      </c>
      <c r="W15" s="258">
        <v>4.1159931455570842E-2</v>
      </c>
      <c r="X15" s="257">
        <v>4948</v>
      </c>
      <c r="Z15" s="224"/>
    </row>
    <row r="16" spans="1:26" x14ac:dyDescent="0.25">
      <c r="B16" s="303" t="s">
        <v>40</v>
      </c>
      <c r="C16" s="219"/>
      <c r="D16" s="253">
        <v>57838</v>
      </c>
      <c r="E16" s="254">
        <v>62182</v>
      </c>
      <c r="F16" s="254">
        <v>59849</v>
      </c>
      <c r="G16" s="254">
        <v>63814</v>
      </c>
      <c r="H16" s="254">
        <v>67338</v>
      </c>
      <c r="I16" s="254">
        <v>72357</v>
      </c>
      <c r="J16" s="257">
        <v>74900</v>
      </c>
      <c r="L16" s="222"/>
      <c r="M16" s="256">
        <v>7.5106331477575283E-2</v>
      </c>
      <c r="N16" s="257">
        <v>4344</v>
      </c>
      <c r="O16" s="258">
        <v>-3.7518896143578506E-2</v>
      </c>
      <c r="P16" s="257">
        <v>-2333</v>
      </c>
      <c r="Q16" s="258">
        <f t="shared" si="0"/>
        <v>6.6250062657688513E-2</v>
      </c>
      <c r="R16" s="257">
        <f t="shared" si="1"/>
        <v>3965</v>
      </c>
      <c r="S16" s="258">
        <f t="shared" si="2"/>
        <v>5.5222991819976697E-2</v>
      </c>
      <c r="T16" s="257">
        <f t="shared" si="3"/>
        <v>3524</v>
      </c>
      <c r="U16" s="258">
        <f t="shared" si="4"/>
        <v>7.4534438207253029E-2</v>
      </c>
      <c r="V16" s="257">
        <f t="shared" si="5"/>
        <v>5019</v>
      </c>
      <c r="W16" s="258">
        <v>7.0244627343392763E-2</v>
      </c>
      <c r="X16" s="257">
        <v>4916</v>
      </c>
      <c r="Z16" s="224"/>
    </row>
    <row r="17" spans="2:28" x14ac:dyDescent="0.25">
      <c r="B17" s="303" t="s">
        <v>41</v>
      </c>
      <c r="C17" s="219"/>
      <c r="D17" s="253">
        <v>155037</v>
      </c>
      <c r="E17" s="254">
        <v>163730</v>
      </c>
      <c r="F17" s="254">
        <v>156934</v>
      </c>
      <c r="G17" s="254">
        <v>166875</v>
      </c>
      <c r="H17" s="254">
        <v>187874</v>
      </c>
      <c r="I17" s="254">
        <v>201720</v>
      </c>
      <c r="J17" s="257">
        <v>221659</v>
      </c>
      <c r="L17" s="222"/>
      <c r="M17" s="256">
        <v>5.6070486400020547E-2</v>
      </c>
      <c r="N17" s="257">
        <v>8693</v>
      </c>
      <c r="O17" s="258">
        <v>-4.1507359677517841E-2</v>
      </c>
      <c r="P17" s="257">
        <v>-6796</v>
      </c>
      <c r="Q17" s="258">
        <f t="shared" si="0"/>
        <v>6.3345100488103379E-2</v>
      </c>
      <c r="R17" s="257">
        <f t="shared" si="1"/>
        <v>9941</v>
      </c>
      <c r="S17" s="258">
        <f t="shared" si="2"/>
        <v>0.12583670411985026</v>
      </c>
      <c r="T17" s="257">
        <f t="shared" si="3"/>
        <v>20999</v>
      </c>
      <c r="U17" s="258">
        <f t="shared" si="4"/>
        <v>7.3698329731628709E-2</v>
      </c>
      <c r="V17" s="257">
        <f t="shared" si="5"/>
        <v>13846</v>
      </c>
      <c r="W17" s="258">
        <v>0.10898811757348348</v>
      </c>
      <c r="X17" s="257">
        <v>21784</v>
      </c>
      <c r="Z17" s="224"/>
    </row>
    <row r="18" spans="2:28" x14ac:dyDescent="0.25">
      <c r="B18" s="303" t="s">
        <v>3</v>
      </c>
      <c r="C18" s="219"/>
      <c r="D18" s="253">
        <v>74354</v>
      </c>
      <c r="E18" s="254">
        <v>88242</v>
      </c>
      <c r="F18" s="254">
        <v>102104</v>
      </c>
      <c r="G18" s="254">
        <v>117265</v>
      </c>
      <c r="H18" s="254">
        <v>133839</v>
      </c>
      <c r="I18" s="254">
        <v>146290</v>
      </c>
      <c r="J18" s="257">
        <v>158666</v>
      </c>
      <c r="L18" s="222"/>
      <c r="M18" s="256">
        <v>0.18678215025418932</v>
      </c>
      <c r="N18" s="257">
        <v>13888</v>
      </c>
      <c r="O18" s="258">
        <v>0.15709072777135602</v>
      </c>
      <c r="P18" s="257">
        <v>13862</v>
      </c>
      <c r="Q18" s="258">
        <f>G18/F18-1</f>
        <v>0.14848585755700072</v>
      </c>
      <c r="R18" s="257">
        <f>G18-F18</f>
        <v>15161</v>
      </c>
      <c r="S18" s="258">
        <f t="shared" si="2"/>
        <v>0.14133799513921463</v>
      </c>
      <c r="T18" s="257">
        <f t="shared" si="3"/>
        <v>16574</v>
      </c>
      <c r="U18" s="258">
        <f t="shared" si="4"/>
        <v>9.3029684919941014E-2</v>
      </c>
      <c r="V18" s="257">
        <f t="shared" si="5"/>
        <v>12451</v>
      </c>
      <c r="W18" s="258">
        <v>0.12876513523896249</v>
      </c>
      <c r="X18" s="257">
        <v>18100</v>
      </c>
      <c r="Z18" s="224"/>
    </row>
    <row r="19" spans="2:28" x14ac:dyDescent="0.25">
      <c r="B19" s="303" t="s">
        <v>2</v>
      </c>
      <c r="C19" s="219"/>
      <c r="D19" s="253">
        <v>29189</v>
      </c>
      <c r="E19" s="254">
        <v>28237</v>
      </c>
      <c r="F19" s="254">
        <v>29065</v>
      </c>
      <c r="G19" s="254">
        <v>31070</v>
      </c>
      <c r="H19" s="254">
        <v>32795</v>
      </c>
      <c r="I19" s="254">
        <v>35293</v>
      </c>
      <c r="J19" s="257">
        <v>36487</v>
      </c>
      <c r="L19" s="222"/>
      <c r="M19" s="256">
        <v>-3.2615026208503206E-2</v>
      </c>
      <c r="N19" s="257">
        <v>-952</v>
      </c>
      <c r="O19" s="258">
        <v>2.9323228388284939E-2</v>
      </c>
      <c r="P19" s="257">
        <v>828</v>
      </c>
      <c r="Q19" s="258">
        <f t="shared" si="0"/>
        <v>6.8983313263375257E-2</v>
      </c>
      <c r="R19" s="257">
        <f t="shared" si="1"/>
        <v>2005</v>
      </c>
      <c r="S19" s="258">
        <f t="shared" si="2"/>
        <v>5.551979401351792E-2</v>
      </c>
      <c r="T19" s="257">
        <f t="shared" si="3"/>
        <v>1725</v>
      </c>
      <c r="U19" s="258">
        <f t="shared" si="4"/>
        <v>7.6170147888397599E-2</v>
      </c>
      <c r="V19" s="257">
        <f t="shared" si="5"/>
        <v>2498</v>
      </c>
      <c r="W19" s="258">
        <v>5.7349020516981541E-2</v>
      </c>
      <c r="X19" s="257">
        <v>1979</v>
      </c>
      <c r="Z19" s="224"/>
    </row>
    <row r="20" spans="2:28" x14ac:dyDescent="0.25">
      <c r="B20" s="303" t="s">
        <v>35</v>
      </c>
      <c r="C20" s="219"/>
      <c r="D20" s="253">
        <v>60099</v>
      </c>
      <c r="E20" s="254">
        <v>61636</v>
      </c>
      <c r="F20" s="254">
        <v>62544</v>
      </c>
      <c r="G20" s="254">
        <v>65061</v>
      </c>
      <c r="H20" s="254">
        <v>68103</v>
      </c>
      <c r="I20" s="254">
        <v>73691</v>
      </c>
      <c r="J20" s="257">
        <v>76008</v>
      </c>
      <c r="L20" s="222"/>
      <c r="M20" s="256">
        <v>2.5574468793158056E-2</v>
      </c>
      <c r="N20" s="257">
        <v>1537</v>
      </c>
      <c r="O20" s="258">
        <v>1.4731650334220303E-2</v>
      </c>
      <c r="P20" s="257">
        <v>908</v>
      </c>
      <c r="Q20" s="258">
        <f t="shared" si="0"/>
        <v>4.0243668457405901E-2</v>
      </c>
      <c r="R20" s="257">
        <f t="shared" si="1"/>
        <v>2517</v>
      </c>
      <c r="S20" s="258">
        <f t="shared" si="2"/>
        <v>4.6756121178586296E-2</v>
      </c>
      <c r="T20" s="257">
        <f t="shared" si="3"/>
        <v>3042</v>
      </c>
      <c r="U20" s="258">
        <f t="shared" si="4"/>
        <v>8.2052185659956312E-2</v>
      </c>
      <c r="V20" s="257">
        <f t="shared" si="5"/>
        <v>5588</v>
      </c>
      <c r="W20" s="258">
        <v>4.0877531736576156E-2</v>
      </c>
      <c r="X20" s="257">
        <v>2985</v>
      </c>
      <c r="Z20" s="224"/>
    </row>
    <row r="21" spans="2:28" x14ac:dyDescent="0.25">
      <c r="B21" s="303" t="s">
        <v>42</v>
      </c>
      <c r="C21" s="219"/>
      <c r="D21" s="253">
        <v>141699</v>
      </c>
      <c r="E21" s="254">
        <v>143622</v>
      </c>
      <c r="F21" s="254">
        <v>133442</v>
      </c>
      <c r="G21" s="254">
        <v>152686</v>
      </c>
      <c r="H21" s="254">
        <v>163762</v>
      </c>
      <c r="I21" s="254">
        <v>177795</v>
      </c>
      <c r="J21" s="257">
        <v>185649</v>
      </c>
      <c r="L21" s="222"/>
      <c r="M21" s="256">
        <v>1.3571020261258004E-2</v>
      </c>
      <c r="N21" s="257">
        <v>1923</v>
      </c>
      <c r="O21" s="258">
        <v>-7.0880505772096147E-2</v>
      </c>
      <c r="P21" s="257">
        <v>-10180</v>
      </c>
      <c r="Q21" s="258">
        <f t="shared" si="0"/>
        <v>0.14421246683952571</v>
      </c>
      <c r="R21" s="257">
        <f t="shared" si="1"/>
        <v>19244</v>
      </c>
      <c r="S21" s="258">
        <f t="shared" si="2"/>
        <v>7.2541031921721677E-2</v>
      </c>
      <c r="T21" s="257">
        <f t="shared" si="3"/>
        <v>11076</v>
      </c>
      <c r="U21" s="258">
        <f t="shared" si="4"/>
        <v>8.5691430246333189E-2</v>
      </c>
      <c r="V21" s="257">
        <f t="shared" si="5"/>
        <v>14033</v>
      </c>
      <c r="W21" s="258">
        <v>7.0720411564880958E-2</v>
      </c>
      <c r="X21" s="257">
        <v>12262</v>
      </c>
      <c r="Z21" s="224"/>
    </row>
    <row r="22" spans="2:28" x14ac:dyDescent="0.25">
      <c r="B22" s="303" t="s">
        <v>43</v>
      </c>
      <c r="C22" s="219"/>
      <c r="D22" s="253">
        <v>34999</v>
      </c>
      <c r="E22" s="254">
        <v>35054</v>
      </c>
      <c r="F22" s="254">
        <v>35294</v>
      </c>
      <c r="G22" s="254">
        <v>37047</v>
      </c>
      <c r="H22" s="254">
        <v>37762</v>
      </c>
      <c r="I22" s="254">
        <v>40484</v>
      </c>
      <c r="J22" s="257">
        <v>44052</v>
      </c>
      <c r="L22" s="222"/>
      <c r="M22" s="256">
        <v>1.571473470670659E-3</v>
      </c>
      <c r="N22" s="257">
        <v>55</v>
      </c>
      <c r="O22" s="258">
        <v>6.8465795629599757E-3</v>
      </c>
      <c r="P22" s="257">
        <v>240</v>
      </c>
      <c r="Q22" s="258">
        <f t="shared" si="0"/>
        <v>4.9668498894996249E-2</v>
      </c>
      <c r="R22" s="257">
        <f t="shared" si="1"/>
        <v>1753</v>
      </c>
      <c r="S22" s="258">
        <f t="shared" si="2"/>
        <v>1.9299808351553427E-2</v>
      </c>
      <c r="T22" s="257">
        <f t="shared" si="3"/>
        <v>715</v>
      </c>
      <c r="U22" s="258">
        <f t="shared" si="4"/>
        <v>7.2083046448810917E-2</v>
      </c>
      <c r="V22" s="257">
        <f t="shared" si="5"/>
        <v>2722</v>
      </c>
      <c r="W22" s="258">
        <v>0.11107748184019361</v>
      </c>
      <c r="X22" s="257">
        <v>4404</v>
      </c>
      <c r="Z22" s="224"/>
    </row>
    <row r="23" spans="2:28" x14ac:dyDescent="0.25">
      <c r="B23" s="303" t="s">
        <v>44</v>
      </c>
      <c r="C23" s="219"/>
      <c r="D23" s="253">
        <v>13668</v>
      </c>
      <c r="E23" s="254">
        <v>13801</v>
      </c>
      <c r="F23" s="254">
        <v>13661</v>
      </c>
      <c r="G23" s="254">
        <v>14164</v>
      </c>
      <c r="H23" s="254">
        <v>15245</v>
      </c>
      <c r="I23" s="254">
        <v>16142</v>
      </c>
      <c r="J23" s="257">
        <v>16119</v>
      </c>
      <c r="K23" s="304"/>
      <c r="L23" s="219"/>
      <c r="M23" s="256">
        <v>9.7307579748318052E-3</v>
      </c>
      <c r="N23" s="257">
        <v>133</v>
      </c>
      <c r="O23" s="258">
        <v>-1.0144192449822453E-2</v>
      </c>
      <c r="P23" s="257">
        <v>-140</v>
      </c>
      <c r="Q23" s="258">
        <f t="shared" si="0"/>
        <v>3.6820144938145116E-2</v>
      </c>
      <c r="R23" s="257">
        <f t="shared" si="1"/>
        <v>503</v>
      </c>
      <c r="S23" s="258">
        <f t="shared" si="2"/>
        <v>7.6320248517367961E-2</v>
      </c>
      <c r="T23" s="257">
        <f t="shared" si="3"/>
        <v>1081</v>
      </c>
      <c r="U23" s="258">
        <f t="shared" si="4"/>
        <v>5.8838963594621152E-2</v>
      </c>
      <c r="V23" s="257">
        <f t="shared" si="5"/>
        <v>897</v>
      </c>
      <c r="W23" s="258">
        <v>2.3948672341506771E-2</v>
      </c>
      <c r="X23" s="257">
        <v>377</v>
      </c>
      <c r="Z23" s="224"/>
    </row>
    <row r="24" spans="2:28" x14ac:dyDescent="0.25">
      <c r="B24" s="303" t="s">
        <v>45</v>
      </c>
      <c r="C24" s="219"/>
      <c r="D24" s="253">
        <v>65017</v>
      </c>
      <c r="E24" s="254">
        <v>67062</v>
      </c>
      <c r="F24" s="254">
        <v>65757</v>
      </c>
      <c r="G24" s="254">
        <v>65741</v>
      </c>
      <c r="H24" s="254">
        <v>65206</v>
      </c>
      <c r="I24" s="254">
        <v>67674</v>
      </c>
      <c r="J24" s="257">
        <v>69758</v>
      </c>
      <c r="L24" s="222"/>
      <c r="M24" s="256">
        <v>3.1453312210652618E-2</v>
      </c>
      <c r="N24" s="257">
        <v>2045</v>
      </c>
      <c r="O24" s="258">
        <v>-1.9459604545047915E-2</v>
      </c>
      <c r="P24" s="257">
        <v>-1305</v>
      </c>
      <c r="Q24" s="258">
        <f t="shared" si="0"/>
        <v>-2.4332010280270211E-4</v>
      </c>
      <c r="R24" s="257">
        <f t="shared" si="1"/>
        <v>-16</v>
      </c>
      <c r="S24" s="258">
        <f t="shared" si="2"/>
        <v>-8.137996075508469E-3</v>
      </c>
      <c r="T24" s="257">
        <f t="shared" si="3"/>
        <v>-535</v>
      </c>
      <c r="U24" s="258">
        <f t="shared" si="4"/>
        <v>3.7849277673833726E-2</v>
      </c>
      <c r="V24" s="257">
        <f t="shared" si="5"/>
        <v>2468</v>
      </c>
      <c r="W24" s="258">
        <v>4.2128536855000176E-2</v>
      </c>
      <c r="X24" s="257">
        <v>2820</v>
      </c>
      <c r="Z24" s="224"/>
    </row>
    <row r="25" spans="2:28" x14ac:dyDescent="0.25">
      <c r="B25" s="303" t="s">
        <v>46</v>
      </c>
      <c r="C25" s="219"/>
      <c r="D25" s="253">
        <v>8100</v>
      </c>
      <c r="E25" s="254">
        <v>8282</v>
      </c>
      <c r="F25" s="254">
        <v>7638</v>
      </c>
      <c r="G25" s="254">
        <v>8004</v>
      </c>
      <c r="H25" s="254">
        <v>8548</v>
      </c>
      <c r="I25" s="254">
        <v>9180</v>
      </c>
      <c r="J25" s="257">
        <v>9296</v>
      </c>
      <c r="L25" s="222"/>
      <c r="M25" s="256">
        <v>2.246913580246912E-2</v>
      </c>
      <c r="N25" s="257">
        <v>182</v>
      </c>
      <c r="O25" s="258">
        <v>-7.7758995411736254E-2</v>
      </c>
      <c r="P25" s="257">
        <v>-644</v>
      </c>
      <c r="Q25" s="258">
        <f t="shared" si="0"/>
        <v>4.7918303220738423E-2</v>
      </c>
      <c r="R25" s="257">
        <f t="shared" si="1"/>
        <v>366</v>
      </c>
      <c r="S25" s="258">
        <f t="shared" si="2"/>
        <v>6.7966016991504175E-2</v>
      </c>
      <c r="T25" s="257">
        <f t="shared" si="3"/>
        <v>544</v>
      </c>
      <c r="U25" s="258">
        <f t="shared" si="4"/>
        <v>7.3935423490875118E-2</v>
      </c>
      <c r="V25" s="257">
        <f t="shared" si="5"/>
        <v>632</v>
      </c>
      <c r="W25" s="258">
        <v>3.2659409020217689E-2</v>
      </c>
      <c r="X25" s="257">
        <v>294</v>
      </c>
      <c r="Z25" s="224"/>
    </row>
    <row r="26" spans="2:28" x14ac:dyDescent="0.25">
      <c r="B26" s="305" t="s">
        <v>1</v>
      </c>
      <c r="C26" s="219"/>
      <c r="D26" s="260">
        <v>2763</v>
      </c>
      <c r="E26" s="261">
        <v>2906</v>
      </c>
      <c r="F26" s="261">
        <v>2799</v>
      </c>
      <c r="G26" s="261">
        <v>2999</v>
      </c>
      <c r="H26" s="261">
        <v>3188</v>
      </c>
      <c r="I26" s="261">
        <v>3407</v>
      </c>
      <c r="J26" s="265">
        <v>3641</v>
      </c>
      <c r="L26" s="222"/>
      <c r="M26" s="264">
        <v>5.1755338400289563E-2</v>
      </c>
      <c r="N26" s="265">
        <v>143</v>
      </c>
      <c r="O26" s="266">
        <v>-3.6820371644872729E-2</v>
      </c>
      <c r="P26" s="265">
        <v>-107</v>
      </c>
      <c r="Q26" s="266">
        <f t="shared" si="0"/>
        <v>7.1454090746695176E-2</v>
      </c>
      <c r="R26" s="265">
        <f t="shared" si="1"/>
        <v>200</v>
      </c>
      <c r="S26" s="266">
        <f t="shared" si="2"/>
        <v>6.302100700233404E-2</v>
      </c>
      <c r="T26" s="265">
        <f t="shared" si="3"/>
        <v>189</v>
      </c>
      <c r="U26" s="266">
        <f t="shared" si="4"/>
        <v>6.8695106649937276E-2</v>
      </c>
      <c r="V26" s="265">
        <f t="shared" si="5"/>
        <v>219</v>
      </c>
      <c r="W26" s="266">
        <v>0.10433727631179868</v>
      </c>
      <c r="X26" s="265">
        <v>344</v>
      </c>
      <c r="Z26" s="224"/>
      <c r="AA26" s="224"/>
      <c r="AB26" s="286"/>
    </row>
    <row r="27" spans="2:28" x14ac:dyDescent="0.25">
      <c r="B27" s="235" t="s">
        <v>0</v>
      </c>
      <c r="C27" s="219"/>
      <c r="D27" s="1228">
        <f>SUM(D9:D26)</f>
        <v>1054275</v>
      </c>
      <c r="E27" s="306">
        <f>SUM(E9:E26)</f>
        <v>1115183</v>
      </c>
      <c r="F27" s="307">
        <f>SUM(F9:F26)</f>
        <v>1124230</v>
      </c>
      <c r="G27" s="306">
        <f>SUM(G9:G26)</f>
        <v>1222142</v>
      </c>
      <c r="H27" s="307">
        <v>1313437</v>
      </c>
      <c r="I27" s="306">
        <v>1411866</v>
      </c>
      <c r="J27" s="306">
        <f>SUM(J9:J26)</f>
        <v>1477071</v>
      </c>
      <c r="K27" s="308"/>
      <c r="L27" s="222"/>
      <c r="M27" s="240">
        <f>E27/D27-1</f>
        <v>5.7772402836072212E-2</v>
      </c>
      <c r="N27" s="241">
        <f>E27-D27</f>
        <v>60908</v>
      </c>
      <c r="O27" s="242">
        <f>F27/E27-1</f>
        <v>8.1125698652149136E-3</v>
      </c>
      <c r="P27" s="243">
        <f>F27-E27</f>
        <v>9047</v>
      </c>
      <c r="Q27" s="242">
        <f t="shared" si="0"/>
        <v>8.7092498865890322E-2</v>
      </c>
      <c r="R27" s="237">
        <f t="shared" si="1"/>
        <v>97912</v>
      </c>
      <c r="S27" s="242">
        <f t="shared" si="2"/>
        <v>7.4700812180581222E-2</v>
      </c>
      <c r="T27" s="243">
        <f t="shared" si="3"/>
        <v>91295</v>
      </c>
      <c r="U27" s="309">
        <f t="shared" ref="U27" si="6">I27/H27-1</f>
        <v>7.4940023769697328E-2</v>
      </c>
      <c r="V27" s="237">
        <f t="shared" ref="V27" si="7">I27-H27</f>
        <v>98429</v>
      </c>
      <c r="W27" s="242">
        <v>6.9604207535242102E-2</v>
      </c>
      <c r="X27" s="243">
        <v>96120</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EVO_resolPIA!D9:J9</xm:f>
              <xm:sqref>K9</xm:sqref>
            </x14:sparkline>
            <x14:sparkline>
              <xm:f>EVO_resolPIA!D10:J10</xm:f>
              <xm:sqref>K10</xm:sqref>
            </x14:sparkline>
            <x14:sparkline>
              <xm:f>EVO_resolPIA!D11:J11</xm:f>
              <xm:sqref>K11</xm:sqref>
            </x14:sparkline>
            <x14:sparkline>
              <xm:f>EVO_resolPIA!D12:J12</xm:f>
              <xm:sqref>K12</xm:sqref>
            </x14:sparkline>
            <x14:sparkline>
              <xm:f>EVO_resolPIA!D13:J13</xm:f>
              <xm:sqref>K13</xm:sqref>
            </x14:sparkline>
            <x14:sparkline>
              <xm:f>EVO_resolPIA!D14:J14</xm:f>
              <xm:sqref>K14</xm:sqref>
            </x14:sparkline>
            <x14:sparkline>
              <xm:f>EVO_resolPIA!D15:J15</xm:f>
              <xm:sqref>K15</xm:sqref>
            </x14:sparkline>
            <x14:sparkline>
              <xm:f>EVO_resolPIA!D16:J16</xm:f>
              <xm:sqref>K16</xm:sqref>
            </x14:sparkline>
            <x14:sparkline>
              <xm:f>EVO_resolPIA!D17:J17</xm:f>
              <xm:sqref>K17</xm:sqref>
            </x14:sparkline>
            <x14:sparkline>
              <xm:f>EVO_resolPIA!D18:J18</xm:f>
              <xm:sqref>K18</xm:sqref>
            </x14:sparkline>
            <x14:sparkline>
              <xm:f>EVO_resolPIA!D19:J19</xm:f>
              <xm:sqref>K19</xm:sqref>
            </x14:sparkline>
            <x14:sparkline>
              <xm:f>EVO_resolPIA!D20:J20</xm:f>
              <xm:sqref>K20</xm:sqref>
            </x14:sparkline>
            <x14:sparkline>
              <xm:f>EVO_resolPIA!D21:J21</xm:f>
              <xm:sqref>K21</xm:sqref>
            </x14:sparkline>
            <x14:sparkline>
              <xm:f>EVO_resolPIA!D22:J22</xm:f>
              <xm:sqref>K22</xm:sqref>
            </x14:sparkline>
            <x14:sparkline>
              <xm:f>EVO_resolPIA!D23:J23</xm:f>
              <xm:sqref>K23</xm:sqref>
            </x14:sparkline>
            <x14:sparkline>
              <xm:f>EVO_resolPIA!D24:J24</xm:f>
              <xm:sqref>K24</xm:sqref>
            </x14:sparkline>
            <x14:sparkline>
              <xm:f>EVO_resolPIA!D25:J25</xm:f>
              <xm:sqref>K25</xm:sqref>
            </x14:sparkline>
            <x14:sparkline>
              <xm:f>EVO_resolPIA!D26:J26</xm:f>
              <xm:sqref>K26</xm:sqref>
            </x14:sparkline>
            <x14:sparkline>
              <xm:f>EVO_resolPIA!D27:J27</xm:f>
              <xm:sqref>K27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195</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7"/>
      <c r="B6" s="1498" t="s">
        <v>455</v>
      </c>
      <c r="C6" s="1498"/>
      <c r="D6" s="1498"/>
      <c r="E6" s="1498"/>
      <c r="F6" s="1498"/>
      <c r="G6" s="1498"/>
      <c r="H6" s="1498"/>
      <c r="I6" s="1498"/>
      <c r="J6" s="1018"/>
      <c r="K6" s="1018"/>
      <c r="L6" s="1018"/>
      <c r="M6" s="1069"/>
      <c r="N6" s="1069"/>
      <c r="O6" s="1069"/>
      <c r="P6" s="1069"/>
      <c r="Q6" s="1069"/>
      <c r="R6" s="1069"/>
    </row>
    <row r="7" spans="1:18" s="621" customFormat="1" ht="15.75" customHeight="1" x14ac:dyDescent="0.2">
      <c r="A7" s="1017"/>
      <c r="B7" s="1638" t="str">
        <f>porsaad!$B$6</f>
        <v>Situación a 30 de septiembre de 2024</v>
      </c>
      <c r="C7" s="1638"/>
      <c r="D7" s="1638"/>
      <c r="E7" s="1638"/>
      <c r="F7" s="1638"/>
      <c r="G7" s="1638"/>
      <c r="H7" s="1638"/>
      <c r="I7" s="1638"/>
      <c r="J7" s="1070"/>
      <c r="K7" s="1070"/>
      <c r="L7" s="1070"/>
      <c r="M7" s="1071"/>
      <c r="N7" s="1071"/>
      <c r="O7" s="1071"/>
      <c r="P7" s="1071"/>
      <c r="Q7" s="1071"/>
      <c r="R7" s="1071"/>
    </row>
    <row r="8" spans="1:18" s="700" customFormat="1" ht="6" customHeight="1" x14ac:dyDescent="0.25">
      <c r="A8" s="1020"/>
      <c r="B8" s="1020"/>
      <c r="C8" s="1020"/>
      <c r="D8" s="1020"/>
      <c r="E8" s="1020"/>
      <c r="F8" s="1020"/>
      <c r="G8" s="1020"/>
      <c r="H8" s="1020"/>
      <c r="I8" s="1020"/>
      <c r="J8" s="1020"/>
      <c r="K8" s="1020"/>
      <c r="L8" s="1020"/>
    </row>
    <row r="9" spans="1:18" x14ac:dyDescent="0.25">
      <c r="B9" s="1651" t="s">
        <v>12</v>
      </c>
      <c r="C9" s="1653" t="s">
        <v>48</v>
      </c>
      <c r="D9" s="1653"/>
      <c r="E9" s="1654" t="s">
        <v>33</v>
      </c>
      <c r="F9" s="1655"/>
      <c r="G9" s="1656" t="s">
        <v>32</v>
      </c>
      <c r="H9" s="1657"/>
      <c r="I9" s="1072"/>
      <c r="J9" s="1072"/>
      <c r="K9" s="1072"/>
      <c r="L9" s="1072"/>
      <c r="M9" s="1072"/>
      <c r="N9" s="1072"/>
      <c r="O9" s="1072"/>
    </row>
    <row r="10" spans="1:18" ht="46.5" customHeight="1" x14ac:dyDescent="0.25">
      <c r="B10" s="1652"/>
      <c r="C10" s="1068" t="s">
        <v>132</v>
      </c>
      <c r="D10" s="862" t="s">
        <v>157</v>
      </c>
      <c r="E10" s="1068" t="s">
        <v>132</v>
      </c>
      <c r="F10" s="820" t="s">
        <v>157</v>
      </c>
      <c r="G10" s="820" t="s">
        <v>132</v>
      </c>
      <c r="H10" s="821" t="s">
        <v>157</v>
      </c>
      <c r="I10" s="1072"/>
      <c r="J10" s="1072"/>
      <c r="K10" s="1072"/>
      <c r="L10" s="1072"/>
      <c r="M10" s="1072"/>
      <c r="N10" s="1072"/>
      <c r="O10" s="1072"/>
    </row>
    <row r="11" spans="1:18" ht="15" customHeight="1" x14ac:dyDescent="0.25">
      <c r="B11" s="1073" t="s">
        <v>8</v>
      </c>
      <c r="C11" s="1074">
        <v>253.65333333333334</v>
      </c>
      <c r="D11" s="1075">
        <v>0.19648711738438576</v>
      </c>
      <c r="E11" s="1074">
        <v>465.04435588109664</v>
      </c>
      <c r="F11" s="1075">
        <v>0.34746834920422004</v>
      </c>
      <c r="G11" s="1074">
        <v>587.68330129766798</v>
      </c>
      <c r="H11" s="1075">
        <v>0.17895249101681709</v>
      </c>
      <c r="I11" s="1072"/>
      <c r="J11" s="1072"/>
      <c r="K11" s="1072"/>
      <c r="L11" s="1072"/>
      <c r="M11" s="1072"/>
      <c r="N11" s="1072"/>
      <c r="O11" s="1072"/>
    </row>
    <row r="12" spans="1:18" ht="15" customHeight="1" x14ac:dyDescent="0.25">
      <c r="B12" s="1076" t="s">
        <v>7</v>
      </c>
      <c r="C12" s="1077">
        <v>233.539761904762</v>
      </c>
      <c r="D12" s="1078">
        <v>0.53091967188918276</v>
      </c>
      <c r="E12" s="1077">
        <v>402.05112695749369</v>
      </c>
      <c r="F12" s="1078">
        <v>0.60255232274627657</v>
      </c>
      <c r="G12" s="1077">
        <v>464.6811987984712</v>
      </c>
      <c r="H12" s="1078">
        <v>0.42060972177442957</v>
      </c>
      <c r="I12" s="1072"/>
      <c r="J12" s="1072"/>
      <c r="K12" s="1072"/>
      <c r="L12" s="1072"/>
      <c r="M12" s="1072"/>
      <c r="N12" s="1072"/>
      <c r="O12" s="1072"/>
    </row>
    <row r="13" spans="1:18" ht="15" customHeight="1" x14ac:dyDescent="0.25">
      <c r="B13" s="1076" t="s">
        <v>37</v>
      </c>
      <c r="C13" s="1077">
        <v>344.36950000000007</v>
      </c>
      <c r="D13" s="1078">
        <v>0.34499298413372698</v>
      </c>
      <c r="E13" s="1077">
        <v>407.96164393395799</v>
      </c>
      <c r="F13" s="1078">
        <v>0.43026889937000101</v>
      </c>
      <c r="G13" s="1077">
        <v>442.96095432856316</v>
      </c>
      <c r="H13" s="1078">
        <v>0.43470415940414592</v>
      </c>
      <c r="I13" s="1072"/>
      <c r="J13" s="1072"/>
      <c r="K13" s="1072"/>
      <c r="L13" s="1072"/>
      <c r="M13" s="1072"/>
      <c r="N13" s="1072"/>
      <c r="O13" s="1072"/>
    </row>
    <row r="14" spans="1:18" ht="15" customHeight="1" x14ac:dyDescent="0.25">
      <c r="B14" s="1076" t="s">
        <v>38</v>
      </c>
      <c r="C14" s="1077" t="s">
        <v>364</v>
      </c>
      <c r="D14" s="1078" t="s">
        <v>364</v>
      </c>
      <c r="E14" s="1077">
        <v>574.97812291262187</v>
      </c>
      <c r="F14" s="1078">
        <v>0.24507295465019038</v>
      </c>
      <c r="G14" s="1077">
        <v>544.86336363636451</v>
      </c>
      <c r="H14" s="1078">
        <v>0.30281747912125173</v>
      </c>
      <c r="I14" s="1072"/>
      <c r="J14" s="1072"/>
      <c r="K14" s="1072"/>
      <c r="L14" s="1072"/>
      <c r="M14" s="1072"/>
      <c r="N14" s="1072"/>
      <c r="O14" s="1072"/>
    </row>
    <row r="15" spans="1:18" ht="15" customHeight="1" x14ac:dyDescent="0.25">
      <c r="B15" s="1076" t="s">
        <v>6</v>
      </c>
      <c r="C15" s="1077">
        <v>387.58428571428573</v>
      </c>
      <c r="D15" s="1078">
        <v>0.68499038206327734</v>
      </c>
      <c r="E15" s="1077">
        <v>317.24482059282207</v>
      </c>
      <c r="F15" s="1078">
        <v>0.71215656656444204</v>
      </c>
      <c r="G15" s="1077">
        <v>477.65476044852164</v>
      </c>
      <c r="H15" s="1078">
        <v>0.61360394774257054</v>
      </c>
      <c r="I15" s="1072"/>
      <c r="J15" s="1072"/>
      <c r="K15" s="1072"/>
      <c r="L15" s="1072"/>
      <c r="M15" s="1072"/>
      <c r="N15" s="1072"/>
      <c r="O15" s="1072"/>
    </row>
    <row r="16" spans="1:18" ht="15" customHeight="1" x14ac:dyDescent="0.25">
      <c r="B16" s="1076" t="s">
        <v>5</v>
      </c>
      <c r="C16" s="1077">
        <v>475.65800000000002</v>
      </c>
      <c r="D16" s="1078">
        <v>0.37376992398903058</v>
      </c>
      <c r="E16" s="1077">
        <v>458.71831683168313</v>
      </c>
      <c r="F16" s="1078">
        <v>0.53043447512154007</v>
      </c>
      <c r="G16" s="1077">
        <v>499.06021739130426</v>
      </c>
      <c r="H16" s="1078">
        <v>0.50334391597446004</v>
      </c>
      <c r="I16" s="1072"/>
      <c r="J16" s="1072"/>
      <c r="K16" s="1072"/>
      <c r="L16" s="1072"/>
      <c r="M16" s="1072"/>
      <c r="N16" s="1072"/>
      <c r="O16" s="1072"/>
    </row>
    <row r="17" spans="1:15" ht="15" customHeight="1" x14ac:dyDescent="0.25">
      <c r="B17" s="1076" t="s">
        <v>4</v>
      </c>
      <c r="C17" s="1077">
        <v>384.81</v>
      </c>
      <c r="D17" s="1078">
        <v>0</v>
      </c>
      <c r="E17" s="1077">
        <v>426.99581204667982</v>
      </c>
      <c r="F17" s="1078">
        <v>0.65872382439055854</v>
      </c>
      <c r="G17" s="1077">
        <v>580.63026138507837</v>
      </c>
      <c r="H17" s="1078">
        <v>0.55048033036019151</v>
      </c>
      <c r="I17" s="1072"/>
      <c r="J17" s="1072"/>
      <c r="K17" s="1072"/>
      <c r="L17" s="1072"/>
      <c r="M17" s="1072"/>
      <c r="N17" s="1072"/>
      <c r="O17" s="1072"/>
    </row>
    <row r="18" spans="1:15" ht="15" customHeight="1" x14ac:dyDescent="0.25">
      <c r="B18" s="1076" t="s">
        <v>40</v>
      </c>
      <c r="C18" s="1077">
        <v>255.30201273560741</v>
      </c>
      <c r="D18" s="1078">
        <v>0.39098293864677053</v>
      </c>
      <c r="E18" s="1077">
        <v>414.51187593020251</v>
      </c>
      <c r="F18" s="1078">
        <v>0.51814032005908495</v>
      </c>
      <c r="G18" s="1077">
        <v>476.55945644574115</v>
      </c>
      <c r="H18" s="1078">
        <v>0.54286136662687423</v>
      </c>
      <c r="I18" s="1072"/>
      <c r="J18" s="1072"/>
      <c r="K18" s="1072"/>
      <c r="L18" s="1072"/>
      <c r="M18" s="1072"/>
      <c r="N18" s="1072"/>
      <c r="O18" s="1072"/>
    </row>
    <row r="19" spans="1:15" ht="15" customHeight="1" x14ac:dyDescent="0.25">
      <c r="B19" s="1076" t="s">
        <v>41</v>
      </c>
      <c r="C19" s="1077">
        <v>715.60333333333335</v>
      </c>
      <c r="D19" s="1078">
        <v>0.65656373619379582</v>
      </c>
      <c r="E19" s="1077">
        <v>683.29310639882772</v>
      </c>
      <c r="F19" s="1078">
        <v>0.43871920672592885</v>
      </c>
      <c r="G19" s="1077">
        <v>664.99250098618029</v>
      </c>
      <c r="H19" s="1078">
        <v>0.45285438832156777</v>
      </c>
      <c r="I19" s="1072"/>
      <c r="J19" s="1072"/>
      <c r="K19" s="1072"/>
      <c r="L19" s="1072"/>
      <c r="M19" s="1072"/>
      <c r="N19" s="1072"/>
      <c r="O19" s="1072"/>
    </row>
    <row r="20" spans="1:15" ht="15" customHeight="1" x14ac:dyDescent="0.25">
      <c r="B20" s="1076" t="s">
        <v>3</v>
      </c>
      <c r="C20" s="1077">
        <v>1435.3123076923093</v>
      </c>
      <c r="D20" s="1078">
        <v>0.35592300441511643</v>
      </c>
      <c r="E20" s="1077">
        <v>975.13449949100789</v>
      </c>
      <c r="F20" s="1078">
        <v>0.38715705084755914</v>
      </c>
      <c r="G20" s="1077">
        <v>885.21820270270177</v>
      </c>
      <c r="H20" s="1078">
        <v>0.36499153282984043</v>
      </c>
      <c r="I20" s="1072"/>
      <c r="J20" s="1072"/>
      <c r="K20" s="1072"/>
      <c r="L20" s="1072"/>
      <c r="M20" s="1072"/>
      <c r="N20" s="1072"/>
      <c r="O20" s="1072"/>
    </row>
    <row r="21" spans="1:15" ht="15" customHeight="1" x14ac:dyDescent="0.25">
      <c r="B21" s="1076" t="s">
        <v>2</v>
      </c>
      <c r="C21" s="1077">
        <v>293.06</v>
      </c>
      <c r="D21" s="1078">
        <v>0.80945943817806254</v>
      </c>
      <c r="E21" s="1077">
        <v>356.68440476190449</v>
      </c>
      <c r="F21" s="1078">
        <v>0.47835145945655733</v>
      </c>
      <c r="G21" s="1077">
        <v>476.3011879321183</v>
      </c>
      <c r="H21" s="1078">
        <v>0.45174345363971252</v>
      </c>
      <c r="I21" s="1072"/>
      <c r="J21" s="1072"/>
      <c r="K21" s="1072"/>
      <c r="L21" s="1072"/>
      <c r="M21" s="1072"/>
      <c r="N21" s="1072"/>
      <c r="O21" s="1072"/>
    </row>
    <row r="22" spans="1:15" ht="15" customHeight="1" x14ac:dyDescent="0.25">
      <c r="B22" s="1076" t="s">
        <v>35</v>
      </c>
      <c r="C22" s="1077">
        <v>239.74235294117648</v>
      </c>
      <c r="D22" s="1078">
        <v>0.25153300768244469</v>
      </c>
      <c r="E22" s="1077">
        <v>400.88089501510876</v>
      </c>
      <c r="F22" s="1078">
        <v>0.45472394828807811</v>
      </c>
      <c r="G22" s="1077">
        <v>422.46014232210064</v>
      </c>
      <c r="H22" s="1078">
        <v>0.43661549273777134</v>
      </c>
      <c r="I22" s="1072"/>
      <c r="J22" s="1072"/>
      <c r="K22" s="1072"/>
      <c r="L22" s="1072"/>
      <c r="M22" s="1072"/>
      <c r="N22" s="1072"/>
      <c r="O22" s="1072"/>
    </row>
    <row r="23" spans="1:15" ht="15" customHeight="1" x14ac:dyDescent="0.25">
      <c r="B23" s="1076" t="s">
        <v>42</v>
      </c>
      <c r="C23" s="1077">
        <v>438.69500000000005</v>
      </c>
      <c r="D23" s="1078">
        <v>3.1124658235703897E-2</v>
      </c>
      <c r="E23" s="1077">
        <v>600.17088135069002</v>
      </c>
      <c r="F23" s="1078">
        <v>0.24520743907051895</v>
      </c>
      <c r="G23" s="1077">
        <v>607.30164643966782</v>
      </c>
      <c r="H23" s="1078">
        <v>0.24004893019302548</v>
      </c>
      <c r="I23" s="1072"/>
      <c r="J23" s="1072"/>
      <c r="K23" s="1072"/>
      <c r="L23" s="1072"/>
      <c r="M23" s="1072"/>
      <c r="N23" s="1072"/>
      <c r="O23" s="1072"/>
    </row>
    <row r="24" spans="1:15" ht="15" customHeight="1" x14ac:dyDescent="0.25">
      <c r="B24" s="1076" t="s">
        <v>43</v>
      </c>
      <c r="C24" s="1077" t="s">
        <v>364</v>
      </c>
      <c r="D24" s="1078" t="s">
        <v>364</v>
      </c>
      <c r="E24" s="1077">
        <v>430.24206896551726</v>
      </c>
      <c r="F24" s="1078">
        <v>0.4807344289386678</v>
      </c>
      <c r="G24" s="1077">
        <v>521.80872791519528</v>
      </c>
      <c r="H24" s="1078">
        <v>0.45178231375726202</v>
      </c>
      <c r="I24" s="1072"/>
      <c r="J24" s="1072"/>
      <c r="K24" s="1072"/>
      <c r="L24" s="1072"/>
      <c r="M24" s="1072"/>
      <c r="N24" s="1072"/>
      <c r="O24" s="1072"/>
    </row>
    <row r="25" spans="1:15" ht="15" customHeight="1" x14ac:dyDescent="0.25">
      <c r="B25" s="1076" t="s">
        <v>44</v>
      </c>
      <c r="C25" s="1077">
        <v>1177.7075</v>
      </c>
      <c r="D25" s="1078">
        <v>0.43831415823759962</v>
      </c>
      <c r="E25" s="1077">
        <v>799.02690518783436</v>
      </c>
      <c r="F25" s="1078">
        <v>0.70073190146886755</v>
      </c>
      <c r="G25" s="1077">
        <v>864.60544600938908</v>
      </c>
      <c r="H25" s="1078">
        <v>0.58738304201771929</v>
      </c>
      <c r="I25" s="1072"/>
      <c r="J25" s="1072"/>
      <c r="K25" s="1072"/>
      <c r="L25" s="1072"/>
      <c r="M25" s="1072"/>
      <c r="N25" s="1072"/>
      <c r="O25" s="1072"/>
    </row>
    <row r="26" spans="1:15" ht="15" customHeight="1" x14ac:dyDescent="0.25">
      <c r="B26" s="1076" t="s">
        <v>45</v>
      </c>
      <c r="C26" s="1077">
        <v>305.8388235294118</v>
      </c>
      <c r="D26" s="1078">
        <v>0.31356545512720851</v>
      </c>
      <c r="E26" s="1077">
        <v>662.28150150150327</v>
      </c>
      <c r="F26" s="1078">
        <v>0.30571603799599167</v>
      </c>
      <c r="G26" s="1077">
        <v>705.04074018127017</v>
      </c>
      <c r="H26" s="1078">
        <v>0.34336625415504579</v>
      </c>
      <c r="I26" s="1072"/>
      <c r="J26" s="1072"/>
      <c r="K26" s="1072"/>
      <c r="L26" s="1072"/>
      <c r="M26" s="1072"/>
      <c r="N26" s="1072"/>
      <c r="O26" s="1072"/>
    </row>
    <row r="27" spans="1:15" ht="15" customHeight="1" x14ac:dyDescent="0.25">
      <c r="B27" s="1076" t="s">
        <v>46</v>
      </c>
      <c r="C27" s="1077">
        <v>694.50529411764705</v>
      </c>
      <c r="D27" s="1078">
        <v>7.3807724318943613E-2</v>
      </c>
      <c r="E27" s="1077">
        <v>695.10644000000138</v>
      </c>
      <c r="F27" s="1078">
        <v>9.7044993380826838E-2</v>
      </c>
      <c r="G27" s="1077">
        <v>693.62515625000026</v>
      </c>
      <c r="H27" s="1078">
        <v>9.1514008675785199E-2</v>
      </c>
      <c r="I27" s="1072"/>
      <c r="J27" s="1072"/>
      <c r="K27" s="1072"/>
      <c r="L27" s="1072"/>
      <c r="M27" s="1072"/>
      <c r="N27" s="1072"/>
      <c r="O27" s="1072"/>
    </row>
    <row r="28" spans="1:15" ht="15" customHeight="1" x14ac:dyDescent="0.25">
      <c r="B28" s="1079" t="s">
        <v>1</v>
      </c>
      <c r="C28" s="1080" t="s">
        <v>364</v>
      </c>
      <c r="D28" s="1081" t="s">
        <v>364</v>
      </c>
      <c r="E28" s="1080">
        <v>243.67</v>
      </c>
      <c r="F28" s="1081">
        <v>0</v>
      </c>
      <c r="G28" s="1080" t="s">
        <v>364</v>
      </c>
      <c r="H28" s="1081" t="s">
        <v>364</v>
      </c>
      <c r="I28" s="1072"/>
      <c r="J28" s="1072"/>
      <c r="K28" s="1072"/>
      <c r="L28" s="1072"/>
      <c r="M28" s="1072"/>
      <c r="N28" s="1072"/>
      <c r="O28" s="1072"/>
    </row>
    <row r="29" spans="1:15" ht="15" customHeight="1" x14ac:dyDescent="0.25">
      <c r="B29" s="1309" t="s">
        <v>0</v>
      </c>
      <c r="C29" s="1310">
        <v>470.25312442572653</v>
      </c>
      <c r="D29" s="1311">
        <v>1.0781223186902271</v>
      </c>
      <c r="E29" s="1310">
        <v>540.94960294270004</v>
      </c>
      <c r="F29" s="1311">
        <v>0.56161632524460714</v>
      </c>
      <c r="G29" s="1310">
        <v>579.01761563014702</v>
      </c>
      <c r="H29" s="1311">
        <v>0.46997376569893073</v>
      </c>
      <c r="I29" s="672"/>
      <c r="J29" s="672"/>
      <c r="K29" s="672"/>
      <c r="L29" s="672"/>
      <c r="M29" s="672"/>
      <c r="N29" s="672"/>
      <c r="O29" s="672"/>
    </row>
    <row r="30" spans="1:15" x14ac:dyDescent="0.25">
      <c r="A30" s="1072"/>
      <c r="B30" s="1072"/>
      <c r="C30" s="1072"/>
      <c r="D30" s="1072"/>
      <c r="E30" s="1072"/>
      <c r="F30" s="1072"/>
      <c r="G30" s="1072"/>
      <c r="H30" s="1072"/>
      <c r="I30" s="1072"/>
      <c r="J30" s="1072"/>
      <c r="K30" s="1072"/>
      <c r="L30" s="1072"/>
      <c r="M30" s="1072"/>
      <c r="N30" s="1072"/>
      <c r="O30" s="1072"/>
    </row>
    <row r="31" spans="1:15" ht="12.75" customHeight="1" x14ac:dyDescent="0.25">
      <c r="B31" s="1082" t="s">
        <v>189</v>
      </c>
      <c r="C31" s="1082"/>
      <c r="D31" s="1082"/>
      <c r="E31" s="1082"/>
      <c r="F31" s="1082"/>
      <c r="G31" s="1082"/>
      <c r="H31" s="1082"/>
      <c r="I31" s="1083"/>
      <c r="J31" s="1083"/>
      <c r="K31" s="1083"/>
      <c r="L31" s="1083"/>
      <c r="M31" s="1083"/>
      <c r="N31" s="1083"/>
      <c r="O31" s="1083"/>
    </row>
    <row r="32" spans="1:15" ht="44.45" customHeight="1" x14ac:dyDescent="0.2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7"/>
      <c r="B6" s="1498" t="s">
        <v>454</v>
      </c>
      <c r="C6" s="1498"/>
      <c r="D6" s="1498"/>
      <c r="E6" s="1498"/>
      <c r="F6" s="1498"/>
      <c r="G6" s="1498"/>
      <c r="H6" s="1498"/>
      <c r="I6" s="1498"/>
      <c r="J6" s="1018"/>
      <c r="K6" s="1018"/>
      <c r="L6" s="1018"/>
      <c r="M6" s="1069"/>
      <c r="N6" s="1069"/>
      <c r="O6" s="1069"/>
      <c r="P6" s="1069"/>
      <c r="Q6" s="1069"/>
      <c r="R6" s="1069"/>
    </row>
    <row r="7" spans="1:18" s="621" customFormat="1" ht="15.75" customHeight="1" x14ac:dyDescent="0.2">
      <c r="A7" s="1017"/>
      <c r="B7" s="1638" t="str">
        <f>porsaad!$B$6</f>
        <v>Situación a 30 de septiembre de 2024</v>
      </c>
      <c r="C7" s="1638"/>
      <c r="D7" s="1638"/>
      <c r="E7" s="1638"/>
      <c r="F7" s="1638"/>
      <c r="G7" s="1638"/>
      <c r="H7" s="1638"/>
      <c r="I7" s="1638"/>
      <c r="J7" s="1070"/>
      <c r="K7" s="1070"/>
      <c r="L7" s="1070"/>
      <c r="M7" s="1071"/>
      <c r="N7" s="1071"/>
      <c r="O7" s="1071"/>
      <c r="P7" s="1071"/>
      <c r="Q7" s="1071"/>
      <c r="R7" s="1071"/>
    </row>
    <row r="8" spans="1:18" s="700" customFormat="1" ht="6" customHeight="1" x14ac:dyDescent="0.25">
      <c r="A8" s="1020"/>
      <c r="B8" s="1020"/>
      <c r="C8" s="1020"/>
      <c r="D8" s="1020"/>
      <c r="E8" s="1020"/>
      <c r="F8" s="1020"/>
      <c r="G8" s="1020"/>
      <c r="H8" s="1020"/>
      <c r="I8" s="1020"/>
      <c r="J8" s="1020"/>
      <c r="K8" s="1020"/>
      <c r="L8" s="1020"/>
    </row>
    <row r="9" spans="1:18" x14ac:dyDescent="0.25">
      <c r="B9" s="1651" t="s">
        <v>12</v>
      </c>
      <c r="C9" s="1653" t="s">
        <v>48</v>
      </c>
      <c r="D9" s="1653"/>
      <c r="E9" s="1654" t="s">
        <v>33</v>
      </c>
      <c r="F9" s="1655"/>
      <c r="G9" s="1656" t="s">
        <v>32</v>
      </c>
      <c r="H9" s="1657"/>
      <c r="I9" s="1072"/>
      <c r="J9" s="1072"/>
      <c r="K9" s="1072"/>
      <c r="L9" s="1072"/>
      <c r="M9" s="1072"/>
      <c r="N9" s="1072"/>
      <c r="O9" s="1072"/>
    </row>
    <row r="10" spans="1:18" ht="46.5" customHeight="1" x14ac:dyDescent="0.25">
      <c r="B10" s="1652"/>
      <c r="C10" s="1068" t="s">
        <v>132</v>
      </c>
      <c r="D10" s="862" t="s">
        <v>157</v>
      </c>
      <c r="E10" s="1068" t="s">
        <v>132</v>
      </c>
      <c r="F10" s="820" t="s">
        <v>157</v>
      </c>
      <c r="G10" s="820" t="s">
        <v>132</v>
      </c>
      <c r="H10" s="821" t="s">
        <v>157</v>
      </c>
      <c r="I10" s="1072"/>
      <c r="J10" s="1072"/>
      <c r="K10" s="1072"/>
      <c r="L10" s="1072"/>
      <c r="M10" s="1072"/>
      <c r="N10" s="1072"/>
      <c r="O10" s="1072"/>
    </row>
    <row r="11" spans="1:18" ht="15" customHeight="1" x14ac:dyDescent="0.25">
      <c r="B11" s="1073" t="s">
        <v>8</v>
      </c>
      <c r="C11" s="1074">
        <v>310.34828571428591</v>
      </c>
      <c r="D11" s="1075">
        <v>0.30476637906191656</v>
      </c>
      <c r="E11" s="1074">
        <v>349.5981506849314</v>
      </c>
      <c r="F11" s="1075">
        <v>0.235736345891667</v>
      </c>
      <c r="G11" s="1074">
        <v>568.06680851063834</v>
      </c>
      <c r="H11" s="1075">
        <v>0.22932358239386577</v>
      </c>
      <c r="I11" s="1072"/>
      <c r="J11" s="1072"/>
      <c r="K11" s="1072"/>
      <c r="L11" s="1072"/>
      <c r="M11" s="1072"/>
      <c r="N11" s="1072"/>
      <c r="O11" s="1072"/>
    </row>
    <row r="12" spans="1:18" ht="15" customHeight="1" x14ac:dyDescent="0.25">
      <c r="B12" s="1076" t="s">
        <v>7</v>
      </c>
      <c r="C12" s="1077">
        <v>233.94060182370777</v>
      </c>
      <c r="D12" s="1078">
        <v>0.39138134495132598</v>
      </c>
      <c r="E12" s="1077">
        <v>192.73029325513195</v>
      </c>
      <c r="F12" s="1078">
        <v>0.4549568445758454</v>
      </c>
      <c r="G12" s="1077">
        <v>324.14594095940953</v>
      </c>
      <c r="H12" s="1078">
        <v>0.26533472819062787</v>
      </c>
      <c r="I12" s="1072"/>
      <c r="J12" s="1072"/>
      <c r="K12" s="1072"/>
      <c r="L12" s="1072"/>
      <c r="M12" s="1072"/>
      <c r="N12" s="1072"/>
      <c r="O12" s="1072"/>
    </row>
    <row r="13" spans="1:18" ht="15" customHeight="1" x14ac:dyDescent="0.25">
      <c r="B13" s="1076" t="s">
        <v>37</v>
      </c>
      <c r="C13" s="1077">
        <v>211.00251798561149</v>
      </c>
      <c r="D13" s="1078">
        <v>0.23042054015907798</v>
      </c>
      <c r="E13" s="1077">
        <v>299.88402366863841</v>
      </c>
      <c r="F13" s="1078">
        <v>0.15871006059777845</v>
      </c>
      <c r="G13" s="1077">
        <v>473.20925233644914</v>
      </c>
      <c r="H13" s="1078">
        <v>0.15682179173598532</v>
      </c>
      <c r="I13" s="1072"/>
      <c r="J13" s="1072"/>
      <c r="K13" s="1072"/>
      <c r="L13" s="1072"/>
      <c r="M13" s="1072"/>
      <c r="N13" s="1072"/>
      <c r="O13" s="1072"/>
    </row>
    <row r="14" spans="1:18" ht="15" customHeight="1" x14ac:dyDescent="0.25">
      <c r="B14" s="1076" t="s">
        <v>38</v>
      </c>
      <c r="C14" s="1077">
        <v>247.39409090909092</v>
      </c>
      <c r="D14" s="1078">
        <v>0.56852518295136156</v>
      </c>
      <c r="E14" s="1077">
        <v>300.00621227272723</v>
      </c>
      <c r="F14" s="1078">
        <v>0.43016074602190985</v>
      </c>
      <c r="G14" s="1077">
        <v>387.10531249999997</v>
      </c>
      <c r="H14" s="1078">
        <v>0.67573820303192433</v>
      </c>
      <c r="I14" s="1072"/>
      <c r="J14" s="1072"/>
      <c r="K14" s="1072"/>
      <c r="L14" s="1072"/>
      <c r="M14" s="1072"/>
      <c r="N14" s="1072"/>
      <c r="O14" s="1072"/>
    </row>
    <row r="15" spans="1:18" ht="15" customHeight="1" x14ac:dyDescent="0.25">
      <c r="B15" s="1076" t="s">
        <v>6</v>
      </c>
      <c r="C15" s="1077">
        <v>159.27066427289029</v>
      </c>
      <c r="D15" s="1078">
        <v>0.9488677698455098</v>
      </c>
      <c r="E15" s="1077">
        <v>208.90913165266127</v>
      </c>
      <c r="F15" s="1078">
        <v>0.94890786286042106</v>
      </c>
      <c r="G15" s="1077">
        <v>410.66577464788702</v>
      </c>
      <c r="H15" s="1078">
        <v>0.80310564123873418</v>
      </c>
      <c r="I15" s="1072"/>
      <c r="J15" s="1072"/>
      <c r="K15" s="1072"/>
      <c r="L15" s="1072"/>
      <c r="M15" s="1072"/>
      <c r="N15" s="1072"/>
      <c r="O15" s="1072"/>
    </row>
    <row r="16" spans="1:18" ht="15" customHeight="1" x14ac:dyDescent="0.25">
      <c r="B16" s="1076" t="s">
        <v>5</v>
      </c>
      <c r="C16" s="1077" t="s">
        <v>364</v>
      </c>
      <c r="D16" s="1078" t="s">
        <v>364</v>
      </c>
      <c r="E16" s="1077" t="s">
        <v>364</v>
      </c>
      <c r="F16" s="1078" t="s">
        <v>364</v>
      </c>
      <c r="G16" s="1077" t="s">
        <v>364</v>
      </c>
      <c r="H16" s="1078" t="s">
        <v>364</v>
      </c>
      <c r="I16" s="1072"/>
      <c r="J16" s="1072"/>
      <c r="K16" s="1072"/>
      <c r="L16" s="1072"/>
      <c r="M16" s="1072"/>
      <c r="N16" s="1072"/>
      <c r="O16" s="1072"/>
    </row>
    <row r="17" spans="1:15" ht="15" customHeight="1" x14ac:dyDescent="0.25">
      <c r="B17" s="1076" t="s">
        <v>4</v>
      </c>
      <c r="C17" s="1077">
        <v>244.35895021113674</v>
      </c>
      <c r="D17" s="1078">
        <v>0.52304480853835866</v>
      </c>
      <c r="E17" s="1077">
        <v>452.7085336426893</v>
      </c>
      <c r="F17" s="1078">
        <v>0.60857046662613545</v>
      </c>
      <c r="G17" s="1077">
        <v>608.82688327316623</v>
      </c>
      <c r="H17" s="1078">
        <v>0.53566458901817693</v>
      </c>
      <c r="I17" s="1072"/>
      <c r="J17" s="1072"/>
      <c r="K17" s="1072"/>
      <c r="L17" s="1072"/>
      <c r="M17" s="1072"/>
      <c r="N17" s="1072"/>
      <c r="O17" s="1072"/>
    </row>
    <row r="18" spans="1:15" ht="15" customHeight="1" x14ac:dyDescent="0.25">
      <c r="B18" s="1076" t="s">
        <v>40</v>
      </c>
      <c r="C18" s="1077">
        <v>196.04107006369435</v>
      </c>
      <c r="D18" s="1078">
        <v>0.52230534516808946</v>
      </c>
      <c r="E18" s="1077">
        <v>265.56720379146935</v>
      </c>
      <c r="F18" s="1078">
        <v>0.51408092439093644</v>
      </c>
      <c r="G18" s="1077">
        <v>286.61762595419845</v>
      </c>
      <c r="H18" s="1078">
        <v>0.46966819463000364</v>
      </c>
      <c r="I18" s="1072"/>
      <c r="J18" s="1072"/>
      <c r="K18" s="1072"/>
      <c r="L18" s="1072"/>
      <c r="M18" s="1072"/>
      <c r="N18" s="1072"/>
      <c r="O18" s="1072"/>
    </row>
    <row r="19" spans="1:15" ht="15" customHeight="1" x14ac:dyDescent="0.25">
      <c r="B19" s="1076" t="s">
        <v>41</v>
      </c>
      <c r="C19" s="1077">
        <v>397.97373493975897</v>
      </c>
      <c r="D19" s="1078">
        <v>0.2169089670088947</v>
      </c>
      <c r="E19" s="1077">
        <v>415.75885816234904</v>
      </c>
      <c r="F19" s="1078">
        <v>0.12967087135879976</v>
      </c>
      <c r="G19" s="1077">
        <v>421.72828947368492</v>
      </c>
      <c r="H19" s="1078">
        <v>0.11807663734937257</v>
      </c>
      <c r="I19" s="1072"/>
      <c r="J19" s="1072"/>
      <c r="K19" s="1072"/>
      <c r="L19" s="1072"/>
      <c r="M19" s="1072"/>
      <c r="N19" s="1072"/>
      <c r="O19" s="1072"/>
    </row>
    <row r="20" spans="1:15" ht="15" customHeight="1" x14ac:dyDescent="0.25">
      <c r="B20" s="1076" t="s">
        <v>3</v>
      </c>
      <c r="C20" s="1077">
        <v>444.87013513513614</v>
      </c>
      <c r="D20" s="1078">
        <v>0.57421441969880094</v>
      </c>
      <c r="E20" s="1077">
        <v>493.19393782383008</v>
      </c>
      <c r="F20" s="1078">
        <v>0.4488219409851798</v>
      </c>
      <c r="G20" s="1077">
        <v>712.02021582734005</v>
      </c>
      <c r="H20" s="1078">
        <v>0.26594085146346497</v>
      </c>
      <c r="I20" s="1072"/>
      <c r="J20" s="1072"/>
      <c r="K20" s="1072"/>
      <c r="L20" s="1072"/>
      <c r="M20" s="1072"/>
      <c r="N20" s="1072"/>
      <c r="O20" s="1072"/>
    </row>
    <row r="21" spans="1:15" ht="15" customHeight="1" x14ac:dyDescent="0.25">
      <c r="B21" s="1076" t="s">
        <v>2</v>
      </c>
      <c r="C21" s="1077">
        <v>289.66224025974043</v>
      </c>
      <c r="D21" s="1078">
        <v>0.30378950412325451</v>
      </c>
      <c r="E21" s="1077">
        <v>353.43913043478261</v>
      </c>
      <c r="F21" s="1078">
        <v>0.27877146175492934</v>
      </c>
      <c r="G21" s="1077">
        <v>363.60066406249996</v>
      </c>
      <c r="H21" s="1078">
        <v>0.35206377932619171</v>
      </c>
      <c r="I21" s="1072"/>
      <c r="J21" s="1072"/>
      <c r="K21" s="1072"/>
      <c r="L21" s="1072"/>
      <c r="M21" s="1072"/>
      <c r="N21" s="1072"/>
      <c r="O21" s="1072"/>
    </row>
    <row r="22" spans="1:15" ht="15" customHeight="1" x14ac:dyDescent="0.25">
      <c r="B22" s="1076" t="s">
        <v>35</v>
      </c>
      <c r="C22" s="1077">
        <v>226.79224646226351</v>
      </c>
      <c r="D22" s="1078">
        <v>0.36460068427676945</v>
      </c>
      <c r="E22" s="1077">
        <v>230.51515445719355</v>
      </c>
      <c r="F22" s="1078">
        <v>0.41907238871343466</v>
      </c>
      <c r="G22" s="1077">
        <v>358.59060552092683</v>
      </c>
      <c r="H22" s="1078">
        <v>0.42886386532488213</v>
      </c>
      <c r="I22" s="1072"/>
      <c r="J22" s="1072"/>
      <c r="K22" s="1072"/>
      <c r="L22" s="1072"/>
      <c r="M22" s="1072"/>
      <c r="N22" s="1072"/>
      <c r="O22" s="1072"/>
    </row>
    <row r="23" spans="1:15" ht="15" customHeight="1" x14ac:dyDescent="0.25">
      <c r="B23" s="1076" t="s">
        <v>42</v>
      </c>
      <c r="C23" s="1077">
        <v>320.29233333333349</v>
      </c>
      <c r="D23" s="1078">
        <v>0.13727420072970317</v>
      </c>
      <c r="E23" s="1077">
        <v>336.0686883408066</v>
      </c>
      <c r="F23" s="1078">
        <v>0.17134689030620612</v>
      </c>
      <c r="G23" s="1077">
        <v>463.48941176469867</v>
      </c>
      <c r="H23" s="1078">
        <v>0.23107570573596281</v>
      </c>
      <c r="I23" s="1072"/>
      <c r="J23" s="1072"/>
      <c r="K23" s="1072"/>
      <c r="L23" s="1072"/>
      <c r="M23" s="1072"/>
      <c r="N23" s="1072"/>
      <c r="O23" s="1072"/>
    </row>
    <row r="24" spans="1:15" ht="15" customHeight="1" x14ac:dyDescent="0.25">
      <c r="B24" s="1076" t="s">
        <v>43</v>
      </c>
      <c r="C24" s="1077">
        <v>385.44963414634117</v>
      </c>
      <c r="D24" s="1078">
        <v>0.22313960389033907</v>
      </c>
      <c r="E24" s="1077">
        <v>429.55752136752193</v>
      </c>
      <c r="F24" s="1078">
        <v>0.18664754182239568</v>
      </c>
      <c r="G24" s="1077">
        <v>621.78640449438171</v>
      </c>
      <c r="H24" s="1078">
        <v>0.2697358225899848</v>
      </c>
      <c r="I24" s="1072"/>
      <c r="J24" s="1072"/>
      <c r="K24" s="1072"/>
      <c r="L24" s="1072"/>
      <c r="M24" s="1072"/>
      <c r="N24" s="1072"/>
      <c r="O24" s="1072"/>
    </row>
    <row r="25" spans="1:15" ht="15" customHeight="1" x14ac:dyDescent="0.25">
      <c r="B25" s="1076" t="s">
        <v>44</v>
      </c>
      <c r="C25" s="1077">
        <v>566.70043165467609</v>
      </c>
      <c r="D25" s="1078">
        <v>0.6519177052860663</v>
      </c>
      <c r="E25" s="1077">
        <v>572.68315789473695</v>
      </c>
      <c r="F25" s="1078">
        <v>0.59016345154189642</v>
      </c>
      <c r="G25" s="1077">
        <v>497.21888888888901</v>
      </c>
      <c r="H25" s="1078">
        <v>0.61966091369034326</v>
      </c>
      <c r="I25" s="1072"/>
      <c r="J25" s="1072"/>
      <c r="K25" s="1072"/>
      <c r="L25" s="1072"/>
      <c r="M25" s="1072"/>
      <c r="N25" s="1072"/>
      <c r="O25" s="1072"/>
    </row>
    <row r="26" spans="1:15" ht="15" customHeight="1" x14ac:dyDescent="0.25">
      <c r="B26" s="1076" t="s">
        <v>45</v>
      </c>
      <c r="C26" s="1077" t="s">
        <v>364</v>
      </c>
      <c r="D26" s="1078" t="s">
        <v>364</v>
      </c>
      <c r="E26" s="1077">
        <v>500</v>
      </c>
      <c r="F26" s="1078">
        <v>0</v>
      </c>
      <c r="G26" s="1077">
        <v>500</v>
      </c>
      <c r="H26" s="1078">
        <v>0</v>
      </c>
      <c r="I26" s="1072"/>
      <c r="J26" s="1072"/>
      <c r="K26" s="1072"/>
      <c r="L26" s="1072"/>
      <c r="M26" s="1072"/>
      <c r="N26" s="1072"/>
      <c r="O26" s="1072"/>
    </row>
    <row r="27" spans="1:15" ht="15" customHeight="1" x14ac:dyDescent="0.25">
      <c r="B27" s="1076" t="s">
        <v>46</v>
      </c>
      <c r="C27" s="1077">
        <v>353.04812500000008</v>
      </c>
      <c r="D27" s="1078">
        <v>0.30516292829874181</v>
      </c>
      <c r="E27" s="1077">
        <v>320.26090909090908</v>
      </c>
      <c r="F27" s="1078">
        <v>0.28244499773746046</v>
      </c>
      <c r="G27" s="1077">
        <v>505.5346428571429</v>
      </c>
      <c r="H27" s="1078">
        <v>0.25357694227612432</v>
      </c>
      <c r="I27" s="1072"/>
      <c r="J27" s="1072"/>
      <c r="K27" s="1072"/>
      <c r="L27" s="1072"/>
      <c r="M27" s="1072"/>
      <c r="N27" s="1072"/>
      <c r="O27" s="1072"/>
    </row>
    <row r="28" spans="1:15" ht="15" customHeight="1" x14ac:dyDescent="0.25">
      <c r="B28" s="1079" t="s">
        <v>1</v>
      </c>
      <c r="C28" s="1080" t="s">
        <v>364</v>
      </c>
      <c r="D28" s="1081" t="s">
        <v>364</v>
      </c>
      <c r="E28" s="1080" t="s">
        <v>364</v>
      </c>
      <c r="F28" s="1081" t="s">
        <v>364</v>
      </c>
      <c r="G28" s="1080" t="s">
        <v>364</v>
      </c>
      <c r="H28" s="1081" t="s">
        <v>364</v>
      </c>
      <c r="I28" s="1072"/>
      <c r="J28" s="1072"/>
      <c r="K28" s="1072"/>
      <c r="L28" s="1072"/>
      <c r="M28" s="1072"/>
      <c r="N28" s="1072"/>
      <c r="O28" s="1072"/>
    </row>
    <row r="29" spans="1:15" ht="15" customHeight="1" x14ac:dyDescent="0.25">
      <c r="B29" s="1309" t="s">
        <v>0</v>
      </c>
      <c r="C29" s="1310">
        <v>252.71015690364035</v>
      </c>
      <c r="D29" s="1311">
        <v>0.52867805189306372</v>
      </c>
      <c r="E29" s="1310">
        <v>363.2034353890046</v>
      </c>
      <c r="F29" s="1311">
        <v>0.55869034011498242</v>
      </c>
      <c r="G29" s="1310">
        <v>488.53419929391021</v>
      </c>
      <c r="H29" s="1311">
        <v>0.51430003936974866</v>
      </c>
      <c r="I29" s="672"/>
      <c r="J29" s="672"/>
      <c r="K29" s="672"/>
      <c r="L29" s="672"/>
      <c r="M29" s="672"/>
      <c r="N29" s="672"/>
      <c r="O29" s="672"/>
    </row>
    <row r="30" spans="1:15" x14ac:dyDescent="0.25">
      <c r="A30" s="1072"/>
      <c r="B30" s="1072"/>
      <c r="C30" s="1072"/>
      <c r="D30" s="1072"/>
      <c r="E30" s="1072"/>
      <c r="F30" s="1072"/>
      <c r="G30" s="1072"/>
      <c r="H30" s="1072"/>
      <c r="I30" s="1072"/>
      <c r="J30" s="1072"/>
      <c r="K30" s="1072"/>
      <c r="L30" s="1072"/>
      <c r="M30" s="1072"/>
      <c r="N30" s="1072"/>
      <c r="O30" s="1072"/>
    </row>
    <row r="31" spans="1:15" ht="12.75" customHeight="1" x14ac:dyDescent="0.25">
      <c r="B31" s="1082" t="s">
        <v>189</v>
      </c>
      <c r="C31" s="1082"/>
      <c r="D31" s="1082"/>
      <c r="E31" s="1082"/>
      <c r="F31" s="1082"/>
      <c r="G31" s="1082"/>
      <c r="H31" s="1082"/>
      <c r="I31" s="1083"/>
      <c r="J31" s="1083"/>
      <c r="K31" s="1083"/>
      <c r="L31" s="1083"/>
      <c r="M31" s="1083"/>
      <c r="N31" s="1083"/>
      <c r="O31" s="1083"/>
    </row>
    <row r="32" spans="1:15" ht="47.45" customHeight="1" x14ac:dyDescent="0.2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197</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7"/>
      <c r="B6" s="1498" t="s">
        <v>453</v>
      </c>
      <c r="C6" s="1498"/>
      <c r="D6" s="1498"/>
      <c r="E6" s="1498"/>
      <c r="F6" s="1498"/>
      <c r="G6" s="1498"/>
      <c r="H6" s="1498"/>
      <c r="I6" s="1498"/>
      <c r="J6" s="1018"/>
      <c r="K6" s="1018"/>
      <c r="L6" s="1018"/>
      <c r="M6" s="1069"/>
      <c r="N6" s="1069"/>
      <c r="O6" s="1069"/>
      <c r="P6" s="1069"/>
      <c r="Q6" s="1069"/>
      <c r="R6" s="1069"/>
    </row>
    <row r="7" spans="1:18" s="621" customFormat="1" ht="15.75" customHeight="1" x14ac:dyDescent="0.2">
      <c r="A7" s="1017"/>
      <c r="B7" s="1638" t="str">
        <f>porsaad!$B$6</f>
        <v>Situación a 30 de septiembre de 2024</v>
      </c>
      <c r="C7" s="1638"/>
      <c r="D7" s="1638"/>
      <c r="E7" s="1638"/>
      <c r="F7" s="1638"/>
      <c r="G7" s="1638"/>
      <c r="H7" s="1638"/>
      <c r="I7" s="1638"/>
      <c r="J7" s="1070"/>
      <c r="K7" s="1070"/>
      <c r="L7" s="1070"/>
      <c r="M7" s="1071"/>
      <c r="N7" s="1071"/>
      <c r="O7" s="1071"/>
      <c r="P7" s="1071"/>
      <c r="Q7" s="1071"/>
      <c r="R7" s="1071"/>
    </row>
    <row r="8" spans="1:18" s="700" customFormat="1" ht="6" customHeight="1" x14ac:dyDescent="0.25">
      <c r="A8" s="1020"/>
      <c r="B8" s="1020"/>
      <c r="C8" s="1020"/>
      <c r="D8" s="1020"/>
      <c r="E8" s="1020"/>
      <c r="F8" s="1020"/>
      <c r="G8" s="1020"/>
      <c r="H8" s="1020"/>
      <c r="I8" s="1020"/>
      <c r="J8" s="1020"/>
      <c r="K8" s="1020"/>
      <c r="L8" s="1020"/>
    </row>
    <row r="9" spans="1:18" x14ac:dyDescent="0.25">
      <c r="B9" s="1651" t="s">
        <v>12</v>
      </c>
      <c r="C9" s="1653" t="s">
        <v>48</v>
      </c>
      <c r="D9" s="1653"/>
      <c r="E9" s="1654" t="s">
        <v>33</v>
      </c>
      <c r="F9" s="1655"/>
      <c r="G9" s="1656" t="s">
        <v>32</v>
      </c>
      <c r="H9" s="1657"/>
      <c r="I9" s="1072"/>
      <c r="J9" s="1072"/>
      <c r="K9" s="1072"/>
      <c r="L9" s="1072"/>
      <c r="M9" s="1072"/>
      <c r="N9" s="1072"/>
      <c r="O9" s="1072"/>
    </row>
    <row r="10" spans="1:18" ht="46.5" customHeight="1" x14ac:dyDescent="0.25">
      <c r="B10" s="1652"/>
      <c r="C10" s="1068" t="s">
        <v>132</v>
      </c>
      <c r="D10" s="862" t="s">
        <v>157</v>
      </c>
      <c r="E10" s="1068" t="s">
        <v>132</v>
      </c>
      <c r="F10" s="820" t="s">
        <v>157</v>
      </c>
      <c r="G10" s="820" t="s">
        <v>132</v>
      </c>
      <c r="H10" s="821" t="s">
        <v>157</v>
      </c>
      <c r="I10" s="1072"/>
      <c r="J10" s="1072"/>
      <c r="K10" s="1072"/>
      <c r="L10" s="1072"/>
      <c r="M10" s="1072"/>
      <c r="N10" s="1072"/>
      <c r="O10" s="1072"/>
    </row>
    <row r="11" spans="1:18" ht="15" customHeight="1" x14ac:dyDescent="0.25">
      <c r="B11" s="1073" t="s">
        <v>8</v>
      </c>
      <c r="C11" s="1074" t="s">
        <v>364</v>
      </c>
      <c r="D11" s="1075" t="s">
        <v>364</v>
      </c>
      <c r="E11" s="1074" t="s">
        <v>364</v>
      </c>
      <c r="F11" s="1075" t="s">
        <v>364</v>
      </c>
      <c r="G11" s="1074" t="s">
        <v>364</v>
      </c>
      <c r="H11" s="1075" t="s">
        <v>364</v>
      </c>
      <c r="I11" s="1072"/>
      <c r="J11" s="1072"/>
      <c r="K11" s="1072"/>
      <c r="L11" s="1072"/>
      <c r="M11" s="1072"/>
      <c r="N11" s="1072"/>
      <c r="O11" s="1072"/>
    </row>
    <row r="12" spans="1:18" ht="15" customHeight="1" x14ac:dyDescent="0.25">
      <c r="B12" s="1076" t="s">
        <v>7</v>
      </c>
      <c r="C12" s="1077" t="s">
        <v>364</v>
      </c>
      <c r="D12" s="1078" t="s">
        <v>364</v>
      </c>
      <c r="E12" s="1077" t="s">
        <v>364</v>
      </c>
      <c r="F12" s="1078" t="s">
        <v>364</v>
      </c>
      <c r="G12" s="1077" t="s">
        <v>364</v>
      </c>
      <c r="H12" s="1078" t="s">
        <v>364</v>
      </c>
      <c r="I12" s="1072"/>
      <c r="J12" s="1072"/>
      <c r="K12" s="1072"/>
      <c r="L12" s="1072"/>
      <c r="M12" s="1072"/>
      <c r="N12" s="1072"/>
      <c r="O12" s="1072"/>
    </row>
    <row r="13" spans="1:18" ht="15" customHeight="1" x14ac:dyDescent="0.25">
      <c r="B13" s="1076" t="s">
        <v>37</v>
      </c>
      <c r="C13" s="1077">
        <v>373.30030241935691</v>
      </c>
      <c r="D13" s="1078">
        <v>0.44395788559574584</v>
      </c>
      <c r="E13" s="1077" t="s">
        <v>364</v>
      </c>
      <c r="F13" s="1078" t="s">
        <v>364</v>
      </c>
      <c r="G13" s="1077" t="s">
        <v>364</v>
      </c>
      <c r="H13" s="1078" t="s">
        <v>364</v>
      </c>
      <c r="I13" s="1072"/>
      <c r="J13" s="1072"/>
      <c r="K13" s="1072"/>
      <c r="L13" s="1072"/>
      <c r="M13" s="1072"/>
      <c r="N13" s="1072"/>
      <c r="O13" s="1072"/>
    </row>
    <row r="14" spans="1:18" ht="15" customHeight="1" x14ac:dyDescent="0.25">
      <c r="B14" s="1076" t="s">
        <v>38</v>
      </c>
      <c r="C14" s="1077" t="s">
        <v>364</v>
      </c>
      <c r="D14" s="1078" t="s">
        <v>364</v>
      </c>
      <c r="E14" s="1077" t="s">
        <v>364</v>
      </c>
      <c r="F14" s="1078" t="s">
        <v>364</v>
      </c>
      <c r="G14" s="1077" t="s">
        <v>364</v>
      </c>
      <c r="H14" s="1078" t="s">
        <v>364</v>
      </c>
      <c r="I14" s="1072"/>
      <c r="J14" s="1072"/>
      <c r="K14" s="1072"/>
      <c r="L14" s="1072"/>
      <c r="M14" s="1072"/>
      <c r="N14" s="1072"/>
      <c r="O14" s="1072"/>
    </row>
    <row r="15" spans="1:18" ht="15" customHeight="1" x14ac:dyDescent="0.25">
      <c r="B15" s="1076" t="s">
        <v>6</v>
      </c>
      <c r="C15" s="1077">
        <v>169.51510238907821</v>
      </c>
      <c r="D15" s="1078">
        <v>0.85478173673142799</v>
      </c>
      <c r="E15" s="1077">
        <v>241.60930747922342</v>
      </c>
      <c r="F15" s="1078">
        <v>0.79086510036759483</v>
      </c>
      <c r="G15" s="1077">
        <v>397.76552083333326</v>
      </c>
      <c r="H15" s="1078">
        <v>0.74620286465115171</v>
      </c>
      <c r="I15" s="1072"/>
      <c r="J15" s="1072"/>
      <c r="K15" s="1072"/>
      <c r="L15" s="1072"/>
      <c r="M15" s="1072"/>
      <c r="N15" s="1072"/>
      <c r="O15" s="1072"/>
    </row>
    <row r="16" spans="1:18" ht="15" customHeight="1" x14ac:dyDescent="0.25">
      <c r="B16" s="1076" t="s">
        <v>5</v>
      </c>
      <c r="C16" s="1077" t="s">
        <v>364</v>
      </c>
      <c r="D16" s="1078" t="s">
        <v>364</v>
      </c>
      <c r="E16" s="1077" t="s">
        <v>364</v>
      </c>
      <c r="F16" s="1078" t="s">
        <v>364</v>
      </c>
      <c r="G16" s="1077" t="s">
        <v>364</v>
      </c>
      <c r="H16" s="1078" t="s">
        <v>364</v>
      </c>
      <c r="I16" s="1072"/>
      <c r="J16" s="1072"/>
      <c r="K16" s="1072"/>
      <c r="L16" s="1072"/>
      <c r="M16" s="1072"/>
      <c r="N16" s="1072"/>
      <c r="O16" s="1072"/>
    </row>
    <row r="17" spans="1:15" ht="15" customHeight="1" x14ac:dyDescent="0.25">
      <c r="B17" s="1076" t="s">
        <v>4</v>
      </c>
      <c r="C17" s="1077">
        <v>147.73422303473481</v>
      </c>
      <c r="D17" s="1078">
        <v>0.98693753769817927</v>
      </c>
      <c r="E17" s="1077">
        <v>184.87279326670154</v>
      </c>
      <c r="F17" s="1078">
        <v>1.095095239322331</v>
      </c>
      <c r="G17" s="1077">
        <v>248.81430107526916</v>
      </c>
      <c r="H17" s="1078">
        <v>0.95844964867279625</v>
      </c>
      <c r="I17" s="1072"/>
      <c r="J17" s="1072"/>
      <c r="K17" s="1072"/>
      <c r="L17" s="1072"/>
      <c r="M17" s="1072"/>
      <c r="N17" s="1072"/>
      <c r="O17" s="1072"/>
    </row>
    <row r="18" spans="1:15" ht="15" customHeight="1" x14ac:dyDescent="0.25">
      <c r="B18" s="1076" t="s">
        <v>40</v>
      </c>
      <c r="C18" s="1077">
        <v>144.7329064748202</v>
      </c>
      <c r="D18" s="1078">
        <v>0.49194945469540141</v>
      </c>
      <c r="E18" s="1077">
        <v>192.47545454545423</v>
      </c>
      <c r="F18" s="1078">
        <v>0.53890506961017548</v>
      </c>
      <c r="G18" s="1077">
        <v>246.65822580645172</v>
      </c>
      <c r="H18" s="1078">
        <v>0.76634441238950091</v>
      </c>
      <c r="I18" s="1072"/>
      <c r="J18" s="1072"/>
      <c r="K18" s="1072"/>
      <c r="L18" s="1072"/>
      <c r="M18" s="1072"/>
      <c r="N18" s="1072"/>
      <c r="O18" s="1072"/>
    </row>
    <row r="19" spans="1:15" ht="15" customHeight="1" x14ac:dyDescent="0.25">
      <c r="B19" s="1076" t="s">
        <v>41</v>
      </c>
      <c r="C19" s="1077" t="s">
        <v>364</v>
      </c>
      <c r="D19" s="1078" t="s">
        <v>364</v>
      </c>
      <c r="E19" s="1077" t="s">
        <v>364</v>
      </c>
      <c r="F19" s="1078" t="s">
        <v>364</v>
      </c>
      <c r="G19" s="1077" t="s">
        <v>364</v>
      </c>
      <c r="H19" s="1078" t="s">
        <v>364</v>
      </c>
      <c r="I19" s="1072"/>
      <c r="J19" s="1072"/>
      <c r="K19" s="1072"/>
      <c r="L19" s="1072"/>
      <c r="M19" s="1072"/>
      <c r="N19" s="1072"/>
      <c r="O19" s="1072"/>
    </row>
    <row r="20" spans="1:15" ht="15" customHeight="1" x14ac:dyDescent="0.25">
      <c r="B20" s="1076" t="s">
        <v>3</v>
      </c>
      <c r="C20" s="1077">
        <v>260.01546827794562</v>
      </c>
      <c r="D20" s="1078">
        <v>0.29823591681416523</v>
      </c>
      <c r="E20" s="1077">
        <v>344.01764560098957</v>
      </c>
      <c r="F20" s="1078">
        <v>0.33750714959418759</v>
      </c>
      <c r="G20" s="1077">
        <v>451.06657004830953</v>
      </c>
      <c r="H20" s="1078">
        <v>0.43240169738265627</v>
      </c>
      <c r="I20" s="1072"/>
      <c r="J20" s="1072"/>
      <c r="K20" s="1072"/>
      <c r="L20" s="1072"/>
      <c r="M20" s="1072"/>
      <c r="N20" s="1072"/>
      <c r="O20" s="1072"/>
    </row>
    <row r="21" spans="1:15" ht="15" customHeight="1" x14ac:dyDescent="0.25">
      <c r="B21" s="1076" t="s">
        <v>2</v>
      </c>
      <c r="C21" s="1077">
        <v>276.75174165457196</v>
      </c>
      <c r="D21" s="1078">
        <v>0.21677976851036324</v>
      </c>
      <c r="E21" s="1077">
        <v>355.70923963133606</v>
      </c>
      <c r="F21" s="1078">
        <v>0.28725995323851855</v>
      </c>
      <c r="G21" s="1077">
        <v>365.12829268292694</v>
      </c>
      <c r="H21" s="1078">
        <v>0.46950564024655472</v>
      </c>
      <c r="I21" s="1072"/>
      <c r="J21" s="1072"/>
      <c r="K21" s="1072"/>
      <c r="L21" s="1072"/>
      <c r="M21" s="1072"/>
      <c r="N21" s="1072"/>
      <c r="O21" s="1072"/>
    </row>
    <row r="22" spans="1:15" ht="15" customHeight="1" x14ac:dyDescent="0.25">
      <c r="B22" s="1076" t="s">
        <v>35</v>
      </c>
      <c r="C22" s="1077">
        <v>236.03792222867088</v>
      </c>
      <c r="D22" s="1078">
        <v>0.34177394684126311</v>
      </c>
      <c r="E22" s="1077">
        <v>334.63541322313915</v>
      </c>
      <c r="F22" s="1078">
        <v>0.36333241678642803</v>
      </c>
      <c r="G22" s="1077">
        <v>530.00006230529698</v>
      </c>
      <c r="H22" s="1078">
        <v>0.40828529388063728</v>
      </c>
      <c r="I22" s="1072"/>
      <c r="J22" s="1072"/>
      <c r="K22" s="1072"/>
      <c r="L22" s="1072"/>
      <c r="M22" s="1072"/>
      <c r="N22" s="1072"/>
      <c r="O22" s="1072"/>
    </row>
    <row r="23" spans="1:15" ht="15" customHeight="1" x14ac:dyDescent="0.25">
      <c r="B23" s="1076" t="s">
        <v>42</v>
      </c>
      <c r="C23" s="1077">
        <v>304.63150527622594</v>
      </c>
      <c r="D23" s="1078">
        <v>0.1047011187425321</v>
      </c>
      <c r="E23" s="1077">
        <v>332.52754604550341</v>
      </c>
      <c r="F23" s="1078">
        <v>0.21454896376976104</v>
      </c>
      <c r="G23" s="1077">
        <v>458.47201735357459</v>
      </c>
      <c r="H23" s="1078">
        <v>0.32692434629563283</v>
      </c>
      <c r="I23" s="1072"/>
      <c r="J23" s="1072"/>
      <c r="K23" s="1072"/>
      <c r="L23" s="1072"/>
      <c r="M23" s="1072"/>
      <c r="N23" s="1072"/>
      <c r="O23" s="1072"/>
    </row>
    <row r="24" spans="1:15" ht="15" customHeight="1" x14ac:dyDescent="0.25">
      <c r="B24" s="1076" t="s">
        <v>43</v>
      </c>
      <c r="C24" s="1077">
        <v>297.42</v>
      </c>
      <c r="D24" s="1078">
        <v>0.17255969555860559</v>
      </c>
      <c r="E24" s="1077">
        <v>413.59971830986001</v>
      </c>
      <c r="F24" s="1078">
        <v>0.17183513310713946</v>
      </c>
      <c r="G24" s="1077">
        <v>689.59766423357689</v>
      </c>
      <c r="H24" s="1078">
        <v>0.12905528268030159</v>
      </c>
      <c r="I24" s="1072"/>
      <c r="J24" s="1072"/>
      <c r="K24" s="1072"/>
      <c r="L24" s="1072"/>
      <c r="M24" s="1072"/>
      <c r="N24" s="1072"/>
      <c r="O24" s="1072"/>
    </row>
    <row r="25" spans="1:15" ht="15" customHeight="1" x14ac:dyDescent="0.25">
      <c r="B25" s="1076" t="s">
        <v>44</v>
      </c>
      <c r="C25" s="1077">
        <v>289.65126984126999</v>
      </c>
      <c r="D25" s="1078">
        <v>0.13708116846600796</v>
      </c>
      <c r="E25" s="1077" t="s">
        <v>364</v>
      </c>
      <c r="F25" s="1078" t="s">
        <v>364</v>
      </c>
      <c r="G25" s="1077" t="s">
        <v>364</v>
      </c>
      <c r="H25" s="1078" t="s">
        <v>364</v>
      </c>
      <c r="I25" s="1072"/>
      <c r="J25" s="1072"/>
      <c r="K25" s="1072"/>
      <c r="L25" s="1072"/>
      <c r="M25" s="1072"/>
      <c r="N25" s="1072"/>
      <c r="O25" s="1072"/>
    </row>
    <row r="26" spans="1:15" ht="15" customHeight="1" x14ac:dyDescent="0.25">
      <c r="B26" s="1076" t="s">
        <v>45</v>
      </c>
      <c r="C26" s="1077" t="s">
        <v>364</v>
      </c>
      <c r="D26" s="1078" t="s">
        <v>364</v>
      </c>
      <c r="E26" s="1077" t="s">
        <v>364</v>
      </c>
      <c r="F26" s="1078" t="s">
        <v>364</v>
      </c>
      <c r="G26" s="1077" t="s">
        <v>364</v>
      </c>
      <c r="H26" s="1078" t="s">
        <v>364</v>
      </c>
      <c r="I26" s="1072"/>
      <c r="J26" s="1072"/>
      <c r="K26" s="1072"/>
      <c r="L26" s="1072"/>
      <c r="M26" s="1072"/>
      <c r="N26" s="1072"/>
      <c r="O26" s="1072"/>
    </row>
    <row r="27" spans="1:15" ht="15" customHeight="1" x14ac:dyDescent="0.25">
      <c r="B27" s="1076" t="s">
        <v>46</v>
      </c>
      <c r="C27" s="1077" t="s">
        <v>364</v>
      </c>
      <c r="D27" s="1078" t="s">
        <v>364</v>
      </c>
      <c r="E27" s="1077" t="s">
        <v>364</v>
      </c>
      <c r="F27" s="1078" t="s">
        <v>364</v>
      </c>
      <c r="G27" s="1077" t="s">
        <v>364</v>
      </c>
      <c r="H27" s="1078" t="s">
        <v>364</v>
      </c>
      <c r="I27" s="1072"/>
      <c r="J27" s="1072"/>
      <c r="K27" s="1072"/>
      <c r="L27" s="1072"/>
      <c r="M27" s="1072"/>
      <c r="N27" s="1072"/>
      <c r="O27" s="1072"/>
    </row>
    <row r="28" spans="1:15" ht="15" customHeight="1" x14ac:dyDescent="0.25">
      <c r="B28" s="1079" t="s">
        <v>1</v>
      </c>
      <c r="C28" s="1080" t="s">
        <v>364</v>
      </c>
      <c r="D28" s="1081" t="s">
        <v>364</v>
      </c>
      <c r="E28" s="1080" t="s">
        <v>364</v>
      </c>
      <c r="F28" s="1081" t="s">
        <v>364</v>
      </c>
      <c r="G28" s="1080" t="s">
        <v>364</v>
      </c>
      <c r="H28" s="1081" t="s">
        <v>364</v>
      </c>
      <c r="I28" s="1072"/>
      <c r="J28" s="1072"/>
      <c r="K28" s="1072"/>
      <c r="L28" s="1072"/>
      <c r="M28" s="1072"/>
      <c r="N28" s="1072"/>
      <c r="O28" s="1072"/>
    </row>
    <row r="29" spans="1:15" ht="15" customHeight="1" x14ac:dyDescent="0.25">
      <c r="B29" s="1309" t="s">
        <v>0</v>
      </c>
      <c r="C29" s="1310">
        <v>247.73319724812382</v>
      </c>
      <c r="D29" s="1311">
        <v>0.50094173482223747</v>
      </c>
      <c r="E29" s="1310">
        <v>276.12613360882619</v>
      </c>
      <c r="F29" s="1311">
        <v>0.58081070590805584</v>
      </c>
      <c r="G29" s="1310">
        <v>370.41299397818256</v>
      </c>
      <c r="H29" s="1311">
        <v>0.64093933757425703</v>
      </c>
      <c r="I29" s="672"/>
      <c r="J29" s="672"/>
      <c r="K29" s="672"/>
      <c r="L29" s="672"/>
      <c r="M29" s="672"/>
      <c r="N29" s="672"/>
      <c r="O29" s="672"/>
    </row>
    <row r="30" spans="1:15" x14ac:dyDescent="0.25">
      <c r="A30" s="1072"/>
      <c r="B30" s="1072"/>
      <c r="C30" s="1072"/>
      <c r="D30" s="1072"/>
      <c r="E30" s="1072"/>
      <c r="F30" s="1072"/>
      <c r="G30" s="1072"/>
      <c r="H30" s="1072"/>
      <c r="I30" s="1072"/>
      <c r="J30" s="1072"/>
      <c r="K30" s="1072"/>
      <c r="L30" s="1072"/>
      <c r="M30" s="1072"/>
      <c r="N30" s="1072"/>
      <c r="O30" s="1072"/>
    </row>
    <row r="31" spans="1:15" ht="12.75" customHeight="1" x14ac:dyDescent="0.25">
      <c r="B31" s="1082" t="s">
        <v>189</v>
      </c>
      <c r="C31" s="1082"/>
      <c r="D31" s="1082"/>
      <c r="E31" s="1082"/>
      <c r="F31" s="1082"/>
      <c r="G31" s="1082"/>
      <c r="H31" s="1082"/>
      <c r="I31" s="1083"/>
      <c r="J31" s="1083"/>
      <c r="K31" s="1083"/>
      <c r="L31" s="1083"/>
      <c r="M31" s="1083"/>
      <c r="N31" s="1083"/>
      <c r="O31" s="1083"/>
    </row>
    <row r="32" spans="1:15" ht="48.6" customHeight="1" x14ac:dyDescent="0.2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198</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7"/>
      <c r="B6" s="1498" t="s">
        <v>452</v>
      </c>
      <c r="C6" s="1498"/>
      <c r="D6" s="1498"/>
      <c r="E6" s="1498"/>
      <c r="F6" s="1498"/>
      <c r="G6" s="1498"/>
      <c r="H6" s="1498"/>
      <c r="I6" s="1498"/>
      <c r="J6" s="1018"/>
      <c r="K6" s="1018"/>
      <c r="L6" s="1018"/>
      <c r="M6" s="1069"/>
      <c r="N6" s="1069"/>
      <c r="O6" s="1069"/>
      <c r="P6" s="1069"/>
      <c r="Q6" s="1069"/>
      <c r="R6" s="1069"/>
    </row>
    <row r="7" spans="1:18" s="621" customFormat="1" ht="15.75" customHeight="1" x14ac:dyDescent="0.2">
      <c r="A7" s="1017"/>
      <c r="B7" s="1638" t="str">
        <f>porsaad!$B$6</f>
        <v>Situación a 30 de septiembre de 2024</v>
      </c>
      <c r="C7" s="1638"/>
      <c r="D7" s="1638"/>
      <c r="E7" s="1638"/>
      <c r="F7" s="1638"/>
      <c r="G7" s="1638"/>
      <c r="H7" s="1638"/>
      <c r="I7" s="1638"/>
      <c r="J7" s="1070"/>
      <c r="K7" s="1070"/>
      <c r="L7" s="1070"/>
      <c r="M7" s="1071"/>
      <c r="N7" s="1071"/>
      <c r="O7" s="1071"/>
      <c r="P7" s="1071"/>
      <c r="Q7" s="1071"/>
      <c r="R7" s="1071"/>
    </row>
    <row r="8" spans="1:18" s="700" customFormat="1" ht="6" customHeight="1" x14ac:dyDescent="0.25">
      <c r="A8" s="1020"/>
      <c r="B8" s="1020"/>
      <c r="C8" s="1020"/>
      <c r="D8" s="1020"/>
      <c r="E8" s="1020"/>
      <c r="F8" s="1020"/>
      <c r="G8" s="1020"/>
      <c r="H8" s="1020"/>
      <c r="I8" s="1020"/>
      <c r="J8" s="1020"/>
      <c r="K8" s="1020"/>
      <c r="L8" s="1020"/>
    </row>
    <row r="9" spans="1:18" x14ac:dyDescent="0.25">
      <c r="B9" s="1651" t="s">
        <v>12</v>
      </c>
      <c r="C9" s="1653" t="s">
        <v>48</v>
      </c>
      <c r="D9" s="1653"/>
      <c r="E9" s="1654" t="s">
        <v>33</v>
      </c>
      <c r="F9" s="1655"/>
      <c r="G9" s="1656" t="s">
        <v>32</v>
      </c>
      <c r="H9" s="1657"/>
      <c r="I9" s="1072"/>
      <c r="J9" s="1072"/>
      <c r="K9" s="1072"/>
      <c r="L9" s="1072"/>
      <c r="M9" s="1072"/>
      <c r="N9" s="1072"/>
      <c r="O9" s="1072"/>
    </row>
    <row r="10" spans="1:18" ht="46.5" customHeight="1" x14ac:dyDescent="0.25">
      <c r="B10" s="1652"/>
      <c r="C10" s="1068" t="s">
        <v>132</v>
      </c>
      <c r="D10" s="862" t="s">
        <v>157</v>
      </c>
      <c r="E10" s="1068" t="s">
        <v>132</v>
      </c>
      <c r="F10" s="820" t="s">
        <v>157</v>
      </c>
      <c r="G10" s="820" t="s">
        <v>132</v>
      </c>
      <c r="H10" s="821" t="s">
        <v>157</v>
      </c>
      <c r="I10" s="1072"/>
      <c r="J10" s="1072"/>
      <c r="K10" s="1072"/>
      <c r="L10" s="1072"/>
      <c r="M10" s="1072"/>
      <c r="N10" s="1072"/>
      <c r="O10" s="1072"/>
    </row>
    <row r="11" spans="1:18" ht="15" customHeight="1" x14ac:dyDescent="0.25">
      <c r="B11" s="1073" t="s">
        <v>8</v>
      </c>
      <c r="C11" s="1074" t="s">
        <v>364</v>
      </c>
      <c r="D11" s="1075" t="s">
        <v>364</v>
      </c>
      <c r="E11" s="1074" t="s">
        <v>364</v>
      </c>
      <c r="F11" s="1075" t="s">
        <v>364</v>
      </c>
      <c r="G11" s="1074" t="s">
        <v>364</v>
      </c>
      <c r="H11" s="1075" t="s">
        <v>364</v>
      </c>
      <c r="I11" s="1072"/>
      <c r="J11" s="1072"/>
      <c r="K11" s="1072"/>
      <c r="L11" s="1072"/>
      <c r="M11" s="1072"/>
      <c r="N11" s="1072"/>
      <c r="O11" s="1072"/>
    </row>
    <row r="12" spans="1:18" ht="15" customHeight="1" x14ac:dyDescent="0.25">
      <c r="B12" s="1076" t="s">
        <v>7</v>
      </c>
      <c r="C12" s="1077" t="s">
        <v>364</v>
      </c>
      <c r="D12" s="1078" t="s">
        <v>364</v>
      </c>
      <c r="E12" s="1077" t="s">
        <v>364</v>
      </c>
      <c r="F12" s="1078" t="s">
        <v>364</v>
      </c>
      <c r="G12" s="1077" t="s">
        <v>364</v>
      </c>
      <c r="H12" s="1078" t="s">
        <v>364</v>
      </c>
      <c r="I12" s="1072"/>
      <c r="J12" s="1072"/>
      <c r="K12" s="1072"/>
      <c r="L12" s="1072"/>
      <c r="M12" s="1072"/>
      <c r="N12" s="1072"/>
      <c r="O12" s="1072"/>
    </row>
    <row r="13" spans="1:18" ht="15" customHeight="1" x14ac:dyDescent="0.25">
      <c r="B13" s="1076" t="s">
        <v>37</v>
      </c>
      <c r="C13" s="1105">
        <v>15.413630573248442</v>
      </c>
      <c r="D13" s="1078">
        <v>5.1777994846949494E-3</v>
      </c>
      <c r="E13" s="1105">
        <v>15.419999999999995</v>
      </c>
      <c r="F13" s="1078">
        <v>3.2298324814232013E-8</v>
      </c>
      <c r="G13" s="1105">
        <v>15.184347826086958</v>
      </c>
      <c r="H13" s="1078">
        <v>7.4428492888429371E-2</v>
      </c>
      <c r="I13" s="1072"/>
      <c r="J13" s="1072"/>
      <c r="K13" s="1072"/>
      <c r="L13" s="1072"/>
      <c r="M13" s="1072"/>
      <c r="N13" s="1072"/>
      <c r="O13" s="1072"/>
    </row>
    <row r="14" spans="1:18" ht="15" customHeight="1" x14ac:dyDescent="0.25">
      <c r="B14" s="1076" t="s">
        <v>38</v>
      </c>
      <c r="C14" s="1077" t="s">
        <v>364</v>
      </c>
      <c r="D14" s="1078" t="s">
        <v>364</v>
      </c>
      <c r="E14" s="1077" t="s">
        <v>364</v>
      </c>
      <c r="F14" s="1078" t="s">
        <v>364</v>
      </c>
      <c r="G14" s="1077" t="s">
        <v>364</v>
      </c>
      <c r="H14" s="1078" t="s">
        <v>364</v>
      </c>
      <c r="I14" s="1072"/>
      <c r="J14" s="1072"/>
      <c r="K14" s="1072"/>
      <c r="L14" s="1072"/>
      <c r="M14" s="1072"/>
      <c r="N14" s="1072"/>
      <c r="O14" s="1072"/>
    </row>
    <row r="15" spans="1:18" ht="15" customHeight="1" x14ac:dyDescent="0.25">
      <c r="B15" s="1076" t="s">
        <v>6</v>
      </c>
      <c r="C15" s="1077" t="s">
        <v>364</v>
      </c>
      <c r="D15" s="1078" t="s">
        <v>364</v>
      </c>
      <c r="E15" s="1077" t="s">
        <v>364</v>
      </c>
      <c r="F15" s="1078" t="s">
        <v>364</v>
      </c>
      <c r="G15" s="1077" t="s">
        <v>364</v>
      </c>
      <c r="H15" s="1078" t="s">
        <v>364</v>
      </c>
      <c r="I15" s="1072"/>
      <c r="J15" s="1072"/>
      <c r="K15" s="1072"/>
      <c r="L15" s="1072"/>
      <c r="M15" s="1072"/>
      <c r="N15" s="1072"/>
      <c r="O15" s="1072"/>
    </row>
    <row r="16" spans="1:18" ht="15" customHeight="1" x14ac:dyDescent="0.25">
      <c r="B16" s="1076" t="s">
        <v>5</v>
      </c>
      <c r="C16" s="1077" t="s">
        <v>364</v>
      </c>
      <c r="D16" s="1078" t="s">
        <v>364</v>
      </c>
      <c r="E16" s="1077" t="s">
        <v>364</v>
      </c>
      <c r="F16" s="1078" t="s">
        <v>364</v>
      </c>
      <c r="G16" s="1077" t="s">
        <v>364</v>
      </c>
      <c r="H16" s="1078" t="s">
        <v>364</v>
      </c>
      <c r="I16" s="1072"/>
      <c r="J16" s="1072"/>
      <c r="K16" s="1072"/>
      <c r="L16" s="1072"/>
      <c r="M16" s="1072"/>
      <c r="N16" s="1072"/>
      <c r="O16" s="1072"/>
    </row>
    <row r="17" spans="1:15" ht="15" customHeight="1" x14ac:dyDescent="0.25">
      <c r="B17" s="1076" t="s">
        <v>4</v>
      </c>
      <c r="C17" s="1077" t="s">
        <v>364</v>
      </c>
      <c r="D17" s="1078" t="s">
        <v>364</v>
      </c>
      <c r="E17" s="1077" t="s">
        <v>364</v>
      </c>
      <c r="F17" s="1078" t="s">
        <v>364</v>
      </c>
      <c r="G17" s="1077" t="s">
        <v>364</v>
      </c>
      <c r="H17" s="1078" t="s">
        <v>364</v>
      </c>
      <c r="I17" s="1072"/>
      <c r="J17" s="1072"/>
      <c r="K17" s="1072"/>
      <c r="L17" s="1072"/>
      <c r="M17" s="1072"/>
      <c r="N17" s="1072"/>
      <c r="O17" s="1072"/>
    </row>
    <row r="18" spans="1:15" ht="15" customHeight="1" x14ac:dyDescent="0.25">
      <c r="B18" s="1076" t="s">
        <v>40</v>
      </c>
      <c r="C18" s="1077" t="s">
        <v>364</v>
      </c>
      <c r="D18" s="1078" t="s">
        <v>364</v>
      </c>
      <c r="E18" s="1077" t="s">
        <v>364</v>
      </c>
      <c r="F18" s="1078" t="s">
        <v>364</v>
      </c>
      <c r="G18" s="1077" t="s">
        <v>364</v>
      </c>
      <c r="H18" s="1078" t="s">
        <v>364</v>
      </c>
      <c r="I18" s="1072"/>
      <c r="J18" s="1072"/>
      <c r="K18" s="1072"/>
      <c r="L18" s="1072"/>
      <c r="M18" s="1072"/>
      <c r="N18" s="1072"/>
      <c r="O18" s="1072"/>
    </row>
    <row r="19" spans="1:15" ht="15" customHeight="1" x14ac:dyDescent="0.25">
      <c r="B19" s="1076" t="s">
        <v>41</v>
      </c>
      <c r="C19" s="1077" t="s">
        <v>364</v>
      </c>
      <c r="D19" s="1078" t="s">
        <v>364</v>
      </c>
      <c r="E19" s="1077" t="s">
        <v>364</v>
      </c>
      <c r="F19" s="1078" t="s">
        <v>364</v>
      </c>
      <c r="G19" s="1077" t="s">
        <v>364</v>
      </c>
      <c r="H19" s="1078" t="s">
        <v>364</v>
      </c>
      <c r="I19" s="1072"/>
      <c r="J19" s="1072"/>
      <c r="K19" s="1072"/>
      <c r="L19" s="1072"/>
      <c r="M19" s="1072"/>
      <c r="N19" s="1072"/>
      <c r="O19" s="1072"/>
    </row>
    <row r="20" spans="1:15" ht="15" customHeight="1" x14ac:dyDescent="0.25">
      <c r="B20" s="1076" t="s">
        <v>3</v>
      </c>
      <c r="C20" s="1077" t="s">
        <v>364</v>
      </c>
      <c r="D20" s="1078" t="s">
        <v>364</v>
      </c>
      <c r="E20" s="1077" t="s">
        <v>364</v>
      </c>
      <c r="F20" s="1078" t="s">
        <v>364</v>
      </c>
      <c r="G20" s="1077" t="s">
        <v>364</v>
      </c>
      <c r="H20" s="1078" t="s">
        <v>364</v>
      </c>
      <c r="I20" s="1072"/>
      <c r="J20" s="1072"/>
      <c r="K20" s="1072"/>
      <c r="L20" s="1072"/>
      <c r="M20" s="1072"/>
      <c r="N20" s="1072"/>
      <c r="O20" s="1072"/>
    </row>
    <row r="21" spans="1:15" ht="15" customHeight="1" x14ac:dyDescent="0.25">
      <c r="B21" s="1076" t="s">
        <v>2</v>
      </c>
      <c r="C21" s="1077" t="s">
        <v>364</v>
      </c>
      <c r="D21" s="1078" t="s">
        <v>364</v>
      </c>
      <c r="E21" s="1077" t="s">
        <v>364</v>
      </c>
      <c r="F21" s="1078" t="s">
        <v>364</v>
      </c>
      <c r="G21" s="1077" t="s">
        <v>364</v>
      </c>
      <c r="H21" s="1078" t="s">
        <v>364</v>
      </c>
      <c r="I21" s="1072"/>
      <c r="J21" s="1072"/>
      <c r="K21" s="1072"/>
      <c r="L21" s="1072"/>
      <c r="M21" s="1072"/>
      <c r="N21" s="1072"/>
      <c r="O21" s="1072"/>
    </row>
    <row r="22" spans="1:15" ht="15" customHeight="1" x14ac:dyDescent="0.25">
      <c r="B22" s="1076" t="s">
        <v>35</v>
      </c>
      <c r="C22" s="1077" t="s">
        <v>364</v>
      </c>
      <c r="D22" s="1078" t="s">
        <v>364</v>
      </c>
      <c r="E22" s="1077" t="s">
        <v>364</v>
      </c>
      <c r="F22" s="1078" t="s">
        <v>364</v>
      </c>
      <c r="G22" s="1077" t="s">
        <v>364</v>
      </c>
      <c r="H22" s="1078" t="s">
        <v>364</v>
      </c>
      <c r="I22" s="1072"/>
      <c r="J22" s="1072"/>
      <c r="K22" s="1072"/>
      <c r="L22" s="1072"/>
      <c r="M22" s="1072"/>
      <c r="N22" s="1072"/>
      <c r="O22" s="1072"/>
    </row>
    <row r="23" spans="1:15" ht="15" customHeight="1" x14ac:dyDescent="0.25">
      <c r="B23" s="1076" t="s">
        <v>42</v>
      </c>
      <c r="C23" s="1077" t="s">
        <v>364</v>
      </c>
      <c r="D23" s="1078" t="s">
        <v>364</v>
      </c>
      <c r="E23" s="1077" t="s">
        <v>364</v>
      </c>
      <c r="F23" s="1078" t="s">
        <v>364</v>
      </c>
      <c r="G23" s="1077" t="s">
        <v>364</v>
      </c>
      <c r="H23" s="1078" t="s">
        <v>364</v>
      </c>
      <c r="I23" s="1072"/>
      <c r="J23" s="1072"/>
      <c r="K23" s="1072"/>
      <c r="L23" s="1072"/>
      <c r="M23" s="1072"/>
      <c r="N23" s="1072"/>
      <c r="O23" s="1072"/>
    </row>
    <row r="24" spans="1:15" ht="15" customHeight="1" x14ac:dyDescent="0.25">
      <c r="B24" s="1076" t="s">
        <v>43</v>
      </c>
      <c r="C24" s="1077" t="s">
        <v>364</v>
      </c>
      <c r="D24" s="1078" t="s">
        <v>364</v>
      </c>
      <c r="E24" s="1077" t="s">
        <v>364</v>
      </c>
      <c r="F24" s="1078" t="s">
        <v>364</v>
      </c>
      <c r="G24" s="1077" t="s">
        <v>364</v>
      </c>
      <c r="H24" s="1078" t="s">
        <v>364</v>
      </c>
      <c r="I24" s="1072"/>
      <c r="J24" s="1072"/>
      <c r="K24" s="1072"/>
      <c r="L24" s="1072"/>
      <c r="M24" s="1072"/>
      <c r="N24" s="1072"/>
      <c r="O24" s="1072"/>
    </row>
    <row r="25" spans="1:15" ht="15" customHeight="1" x14ac:dyDescent="0.25">
      <c r="B25" s="1076" t="s">
        <v>44</v>
      </c>
      <c r="C25" s="1077" t="s">
        <v>364</v>
      </c>
      <c r="D25" s="1078" t="s">
        <v>364</v>
      </c>
      <c r="E25" s="1077" t="s">
        <v>364</v>
      </c>
      <c r="F25" s="1078" t="s">
        <v>364</v>
      </c>
      <c r="G25" s="1077" t="s">
        <v>364</v>
      </c>
      <c r="H25" s="1078" t="s">
        <v>364</v>
      </c>
      <c r="I25" s="1072"/>
      <c r="J25" s="1072"/>
      <c r="K25" s="1072"/>
      <c r="L25" s="1072"/>
      <c r="M25" s="1072"/>
      <c r="N25" s="1072"/>
      <c r="O25" s="1072"/>
    </row>
    <row r="26" spans="1:15" ht="15" customHeight="1" x14ac:dyDescent="0.25">
      <c r="B26" s="1076" t="s">
        <v>45</v>
      </c>
      <c r="C26" s="1077" t="s">
        <v>364</v>
      </c>
      <c r="D26" s="1078" t="s">
        <v>364</v>
      </c>
      <c r="E26" s="1077" t="s">
        <v>364</v>
      </c>
      <c r="F26" s="1078" t="s">
        <v>364</v>
      </c>
      <c r="G26" s="1077" t="s">
        <v>364</v>
      </c>
      <c r="H26" s="1078" t="s">
        <v>364</v>
      </c>
      <c r="I26" s="1072"/>
      <c r="J26" s="1072"/>
      <c r="K26" s="1072"/>
      <c r="L26" s="1072"/>
      <c r="M26" s="1072"/>
      <c r="N26" s="1072"/>
      <c r="O26" s="1072"/>
    </row>
    <row r="27" spans="1:15" ht="15" customHeight="1" x14ac:dyDescent="0.25">
      <c r="B27" s="1076" t="s">
        <v>46</v>
      </c>
      <c r="C27" s="1077" t="s">
        <v>364</v>
      </c>
      <c r="D27" s="1078" t="s">
        <v>364</v>
      </c>
      <c r="E27" s="1077" t="s">
        <v>364</v>
      </c>
      <c r="F27" s="1078" t="s">
        <v>364</v>
      </c>
      <c r="G27" s="1077" t="s">
        <v>364</v>
      </c>
      <c r="H27" s="1078" t="s">
        <v>364</v>
      </c>
      <c r="I27" s="1072"/>
      <c r="J27" s="1072"/>
      <c r="K27" s="1072"/>
      <c r="L27" s="1072"/>
      <c r="M27" s="1072"/>
      <c r="N27" s="1072"/>
      <c r="O27" s="1072"/>
    </row>
    <row r="28" spans="1:15" ht="15" customHeight="1" x14ac:dyDescent="0.25">
      <c r="B28" s="1079" t="s">
        <v>1</v>
      </c>
      <c r="C28" s="1080" t="s">
        <v>364</v>
      </c>
      <c r="D28" s="1081" t="s">
        <v>364</v>
      </c>
      <c r="E28" s="1080" t="s">
        <v>364</v>
      </c>
      <c r="F28" s="1081" t="s">
        <v>364</v>
      </c>
      <c r="G28" s="1080" t="s">
        <v>364</v>
      </c>
      <c r="H28" s="1081" t="s">
        <v>364</v>
      </c>
      <c r="I28" s="1072"/>
      <c r="J28" s="1072"/>
      <c r="K28" s="1072"/>
      <c r="L28" s="1072"/>
      <c r="M28" s="1072"/>
      <c r="N28" s="1072"/>
      <c r="O28" s="1072"/>
    </row>
    <row r="29" spans="1:15" ht="15" customHeight="1" x14ac:dyDescent="0.25">
      <c r="B29" s="1309" t="s">
        <v>0</v>
      </c>
      <c r="C29" s="1310">
        <v>15.316075949367123</v>
      </c>
      <c r="D29" s="1311">
        <v>8.0230764819291853E-2</v>
      </c>
      <c r="E29" s="1310">
        <v>15.084782608695647</v>
      </c>
      <c r="F29" s="1311">
        <v>0.15071844406945428</v>
      </c>
      <c r="G29" s="1310">
        <v>14.551666666666668</v>
      </c>
      <c r="H29" s="1311">
        <v>0.22613744859615589</v>
      </c>
      <c r="I29" s="672"/>
      <c r="J29" s="672"/>
      <c r="K29" s="672"/>
      <c r="L29" s="672"/>
      <c r="M29" s="672"/>
      <c r="N29" s="672"/>
      <c r="O29" s="672"/>
    </row>
    <row r="30" spans="1:15" x14ac:dyDescent="0.25">
      <c r="A30" s="1072"/>
      <c r="B30" s="1072"/>
      <c r="C30" s="1072"/>
      <c r="D30" s="1072"/>
      <c r="E30" s="1072"/>
      <c r="F30" s="1072"/>
      <c r="G30" s="1072"/>
      <c r="H30" s="1072"/>
      <c r="I30" s="1072"/>
      <c r="J30" s="1072"/>
      <c r="K30" s="1072"/>
      <c r="L30" s="1072"/>
      <c r="M30" s="1072"/>
      <c r="N30" s="1072"/>
      <c r="O30" s="1072"/>
    </row>
    <row r="31" spans="1:15" ht="12.75" customHeight="1" x14ac:dyDescent="0.25">
      <c r="B31" s="1082" t="s">
        <v>189</v>
      </c>
      <c r="C31" s="1082"/>
      <c r="D31" s="1082"/>
      <c r="E31" s="1082"/>
      <c r="F31" s="1082"/>
      <c r="G31" s="1082"/>
      <c r="H31" s="1082"/>
      <c r="I31" s="1083"/>
      <c r="J31" s="1083"/>
      <c r="K31" s="1083"/>
      <c r="L31" s="1083"/>
      <c r="M31" s="1083"/>
      <c r="N31" s="1083"/>
      <c r="O31" s="1083"/>
    </row>
    <row r="32" spans="1:15" ht="47.45" customHeight="1" x14ac:dyDescent="0.2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C13">
    <cfRule type="colorScale" priority="7">
      <colorScale>
        <cfvo type="min"/>
        <cfvo type="max"/>
        <color theme="4" tint="0.79998168889431442"/>
        <color theme="4" tint="0.79998168889431442"/>
      </colorScale>
    </cfRule>
  </conditionalFormatting>
  <conditionalFormatting sqref="E11:E12 E14:E28">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E13">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1:G12 G14:G28">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G13">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10.7109375" style="333" customWidth="1"/>
    <col min="9" max="9" width="0.7109375" style="333" customWidth="1"/>
    <col min="10" max="10" width="11.7109375" style="333" customWidth="1"/>
    <col min="11" max="11" width="11.140625" style="333" customWidth="1"/>
    <col min="12" max="17" width="11.42578125" style="333"/>
    <col min="18" max="18" width="7.5703125" style="333" customWidth="1"/>
    <col min="19" max="19" width="2.28515625" style="333" customWidth="1"/>
    <col min="20" max="16384" width="11.42578125" style="333"/>
  </cols>
  <sheetData>
    <row r="1" spans="1:259" s="613" customFormat="1" ht="9" customHeight="1" x14ac:dyDescent="0.25">
      <c r="A1" s="340"/>
      <c r="B1" s="311"/>
      <c r="C1" s="340"/>
      <c r="D1" s="311"/>
      <c r="E1" s="311"/>
      <c r="F1" s="341"/>
      <c r="G1" s="1107"/>
      <c r="H1" s="340"/>
      <c r="I1" s="341"/>
      <c r="J1" s="340"/>
      <c r="K1" s="750"/>
      <c r="L1" s="750"/>
      <c r="M1" s="750"/>
      <c r="N1" s="750"/>
      <c r="O1" s="340"/>
      <c r="P1" s="340"/>
      <c r="Q1" s="340"/>
      <c r="R1" s="750"/>
      <c r="S1" s="75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25">
      <c r="A2" s="343"/>
      <c r="B2" s="751"/>
      <c r="C2" s="343"/>
      <c r="D2" s="751"/>
      <c r="E2" s="751"/>
      <c r="F2" s="751"/>
      <c r="G2" s="751"/>
      <c r="H2" s="751"/>
      <c r="I2" s="751"/>
      <c r="J2" s="343"/>
      <c r="K2" s="750"/>
      <c r="L2" s="750"/>
      <c r="M2" s="750"/>
      <c r="N2" s="750"/>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6.95" customHeight="1" x14ac:dyDescent="0.25">
      <c r="A3" s="345"/>
      <c r="B3" s="1380"/>
      <c r="C3" s="1380"/>
      <c r="D3" s="1380"/>
      <c r="E3" s="1380"/>
      <c r="F3" s="1380"/>
      <c r="G3" s="1380"/>
      <c r="H3" s="1380"/>
      <c r="I3" s="1380"/>
      <c r="J3" s="345"/>
      <c r="K3" s="750"/>
      <c r="L3" s="750"/>
      <c r="M3" s="750"/>
      <c r="N3" s="750"/>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
      <c r="A4" s="1659" t="s">
        <v>334</v>
      </c>
      <c r="B4" s="1659"/>
      <c r="C4" s="1659"/>
      <c r="D4" s="1659"/>
      <c r="E4" s="1659"/>
      <c r="F4" s="1659"/>
      <c r="G4" s="1659"/>
      <c r="H4" s="1659"/>
      <c r="I4" s="1659"/>
      <c r="J4" s="1659"/>
      <c r="K4" s="1659"/>
      <c r="L4" s="1659"/>
      <c r="M4" s="1659"/>
      <c r="N4" s="1659"/>
      <c r="O4" s="1659"/>
      <c r="P4" s="1659"/>
      <c r="Q4" s="1659"/>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
      <c r="A5" s="492"/>
      <c r="B5" s="1418" t="str">
        <f>porsaad!$B$6</f>
        <v>Situación a 30 de septiembre de 2024</v>
      </c>
      <c r="C5" s="1418"/>
      <c r="D5" s="1418"/>
      <c r="E5" s="1418"/>
      <c r="F5" s="1418"/>
      <c r="G5" s="1418"/>
      <c r="H5" s="1418"/>
      <c r="I5" s="1418"/>
      <c r="J5" s="1418"/>
      <c r="K5" s="1418"/>
      <c r="L5" s="1418"/>
      <c r="M5" s="1418"/>
      <c r="N5" s="1418"/>
      <c r="O5" s="1418"/>
      <c r="P5" s="1418"/>
      <c r="Q5" s="1418"/>
      <c r="R5" s="877"/>
      <c r="S5" s="877"/>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6.95" customHeight="1" x14ac:dyDescent="0.2">
      <c r="A6" s="492"/>
      <c r="B6" s="492"/>
      <c r="C6" s="345"/>
      <c r="D6" s="492"/>
      <c r="E6" s="492"/>
      <c r="F6" s="492"/>
      <c r="G6" s="492"/>
      <c r="H6" s="492"/>
      <c r="I6" s="492"/>
      <c r="J6" s="492"/>
      <c r="K6" s="492"/>
      <c r="L6" s="1108"/>
      <c r="M6" s="1108"/>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
      <c r="A7" s="492"/>
      <c r="B7" s="492"/>
      <c r="C7" s="345"/>
      <c r="D7" s="492"/>
      <c r="E7" s="492"/>
      <c r="F7" s="492"/>
      <c r="G7" s="492"/>
      <c r="H7" s="492"/>
      <c r="I7" s="492"/>
      <c r="J7" s="492"/>
      <c r="K7" s="492"/>
      <c r="L7" s="755"/>
      <c r="M7" s="755"/>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
      <c r="A8" s="492"/>
      <c r="B8" s="1660" t="s">
        <v>492</v>
      </c>
      <c r="C8" s="1661"/>
      <c r="D8" s="1662"/>
      <c r="E8" s="1662"/>
      <c r="F8" s="1662"/>
      <c r="G8" s="1662"/>
      <c r="H8" s="1662"/>
      <c r="I8" s="1662"/>
      <c r="J8" s="1662"/>
      <c r="K8" s="1663"/>
      <c r="L8" s="755"/>
      <c r="M8" s="755"/>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
      <c r="A9" s="345"/>
      <c r="C9" s="345"/>
      <c r="D9" s="437"/>
      <c r="E9" s="437"/>
      <c r="F9" s="437"/>
      <c r="G9" s="437"/>
      <c r="H9" s="437"/>
      <c r="I9" s="437"/>
      <c r="J9" s="437"/>
      <c r="K9" s="1109"/>
      <c r="L9" s="742"/>
      <c r="M9" s="742"/>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
      <c r="A10" s="345"/>
      <c r="B10" s="1504" t="s">
        <v>12</v>
      </c>
      <c r="C10" s="893"/>
      <c r="D10" s="1506" t="s">
        <v>166</v>
      </c>
      <c r="E10" s="1507"/>
      <c r="F10" s="746"/>
      <c r="G10" s="1506" t="s">
        <v>165</v>
      </c>
      <c r="H10" s="1507"/>
      <c r="I10" s="746"/>
      <c r="J10" s="1506" t="s">
        <v>167</v>
      </c>
      <c r="K10" s="1507"/>
      <c r="L10" s="1110"/>
      <c r="M10" s="1110"/>
      <c r="N10" s="320"/>
      <c r="O10" s="320"/>
      <c r="P10" s="320"/>
      <c r="Q10" s="320"/>
      <c r="R10" s="320"/>
      <c r="S10" s="320"/>
      <c r="T10" s="893"/>
      <c r="U10" s="893"/>
      <c r="V10" s="893"/>
      <c r="W10" s="893"/>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
      <c r="A11" s="322"/>
      <c r="B11" s="1573"/>
      <c r="C11" s="320"/>
      <c r="D11" s="793" t="s">
        <v>159</v>
      </c>
      <c r="E11" s="792" t="s">
        <v>158</v>
      </c>
      <c r="F11" s="746"/>
      <c r="G11" s="793" t="s">
        <v>160</v>
      </c>
      <c r="H11" s="792" t="s">
        <v>158</v>
      </c>
      <c r="I11" s="746"/>
      <c r="J11" s="793" t="s">
        <v>160</v>
      </c>
      <c r="K11" s="792" t="s">
        <v>158</v>
      </c>
      <c r="L11" s="1106"/>
      <c r="M11" s="1106"/>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
      <c r="A12" s="322"/>
      <c r="B12" s="322"/>
      <c r="C12" s="320"/>
      <c r="D12" s="327"/>
      <c r="E12" s="327"/>
      <c r="F12" s="322"/>
      <c r="G12" s="322"/>
      <c r="H12" s="322"/>
      <c r="I12" s="322"/>
      <c r="J12" s="322"/>
      <c r="K12" s="322"/>
      <c r="L12" s="548"/>
      <c r="M12" s="756"/>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
      <c r="A13" s="328"/>
      <c r="B13" s="757" t="s">
        <v>8</v>
      </c>
      <c r="C13" s="329"/>
      <c r="D13" s="759">
        <v>30249</v>
      </c>
      <c r="E13" s="1111">
        <v>378.92</v>
      </c>
      <c r="F13" s="758"/>
      <c r="G13" s="760">
        <v>30866</v>
      </c>
      <c r="H13" s="1111">
        <v>255.19</v>
      </c>
      <c r="I13" s="758"/>
      <c r="J13" s="760">
        <v>30866</v>
      </c>
      <c r="K13" s="1111">
        <v>609.29</v>
      </c>
      <c r="L13" s="329"/>
      <c r="M13" s="329">
        <f>_xlfn.RANK.EQ(K13,K$13:K$33,0)</f>
        <v>1</v>
      </c>
      <c r="N13" s="329">
        <v>1</v>
      </c>
      <c r="O13" s="329">
        <f>MATCH(N13,M$13:M$33,0)</f>
        <v>1</v>
      </c>
      <c r="P13" s="361" t="str">
        <f t="shared" ref="P13:P32" si="0">INDEX(B$13:B$33,O13,1)</f>
        <v>Andalucía</v>
      </c>
      <c r="Q13" s="1112">
        <f>INDEX(K$13:K$33,O13,1)</f>
        <v>609.29</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
      <c r="A14" s="331"/>
      <c r="B14" s="765" t="s">
        <v>7</v>
      </c>
      <c r="C14" s="329"/>
      <c r="D14" s="766">
        <v>9061</v>
      </c>
      <c r="E14" s="1111">
        <v>147.94999999999999</v>
      </c>
      <c r="F14" s="758"/>
      <c r="G14" s="767">
        <v>8576</v>
      </c>
      <c r="H14" s="1111">
        <v>50.85</v>
      </c>
      <c r="I14" s="758"/>
      <c r="J14" s="767">
        <v>8576</v>
      </c>
      <c r="K14" s="1111">
        <v>202.07</v>
      </c>
      <c r="L14" s="329"/>
      <c r="M14" s="329">
        <f t="shared" ref="M14:M33" si="1">_xlfn.RANK.EQ(K14,K$13:K$33,0)</f>
        <v>14</v>
      </c>
      <c r="N14" s="329">
        <v>2</v>
      </c>
      <c r="O14" s="329">
        <f t="shared" ref="O14:O32" si="2">MATCH(N14,M$13:M$33,0)</f>
        <v>5</v>
      </c>
      <c r="P14" s="361" t="str">
        <f t="shared" si="0"/>
        <v>Canarias</v>
      </c>
      <c r="Q14" s="1112">
        <f t="shared" ref="Q14:Q32" si="3">INDEX(K$13:K$33,O14,1)</f>
        <v>575.55999999999995</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
      <c r="A15" s="331"/>
      <c r="B15" s="765" t="s">
        <v>37</v>
      </c>
      <c r="C15" s="329"/>
      <c r="D15" s="766">
        <v>5374</v>
      </c>
      <c r="E15" s="1111">
        <v>279.83</v>
      </c>
      <c r="F15" s="758"/>
      <c r="G15" s="767">
        <v>5968</v>
      </c>
      <c r="H15" s="1111">
        <v>71.69</v>
      </c>
      <c r="I15" s="758"/>
      <c r="J15" s="767">
        <v>5968</v>
      </c>
      <c r="K15" s="1111">
        <v>333</v>
      </c>
      <c r="L15" s="329"/>
      <c r="M15" s="329">
        <f t="shared" si="1"/>
        <v>5</v>
      </c>
      <c r="N15" s="329">
        <v>3</v>
      </c>
      <c r="O15" s="329">
        <f>MATCH(N15,M$13:M$33,0)</f>
        <v>14</v>
      </c>
      <c r="P15" s="361" t="str">
        <f t="shared" si="0"/>
        <v>Murcia, Región de</v>
      </c>
      <c r="Q15" s="1112">
        <f t="shared" si="3"/>
        <v>512.92999999999995</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
      <c r="A16" s="331"/>
      <c r="B16" s="765" t="s">
        <v>38</v>
      </c>
      <c r="C16" s="329"/>
      <c r="D16" s="766">
        <v>8336</v>
      </c>
      <c r="E16" s="1111">
        <v>119.79</v>
      </c>
      <c r="F16" s="758"/>
      <c r="G16" s="767">
        <v>6572</v>
      </c>
      <c r="H16" s="1111">
        <v>129.25</v>
      </c>
      <c r="I16" s="758"/>
      <c r="J16" s="767">
        <v>6572</v>
      </c>
      <c r="K16" s="1111">
        <v>248.97</v>
      </c>
      <c r="L16" s="329"/>
      <c r="M16" s="329">
        <f t="shared" si="1"/>
        <v>12</v>
      </c>
      <c r="N16" s="329">
        <v>4</v>
      </c>
      <c r="O16" s="329">
        <f t="shared" si="2"/>
        <v>12</v>
      </c>
      <c r="P16" s="361" t="str">
        <f t="shared" si="0"/>
        <v>Galicia</v>
      </c>
      <c r="Q16" s="1112">
        <f t="shared" si="3"/>
        <v>387.2</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
      <c r="A17" s="331"/>
      <c r="B17" s="765" t="s">
        <v>6</v>
      </c>
      <c r="C17" s="329"/>
      <c r="D17" s="766">
        <v>10670</v>
      </c>
      <c r="E17" s="1113">
        <v>390.1</v>
      </c>
      <c r="F17" s="758"/>
      <c r="G17" s="767">
        <v>7875</v>
      </c>
      <c r="H17" s="1111">
        <v>173.21</v>
      </c>
      <c r="I17" s="758"/>
      <c r="J17" s="767">
        <v>7875</v>
      </c>
      <c r="K17" s="1111">
        <v>575.55999999999995</v>
      </c>
      <c r="L17" s="329"/>
      <c r="M17" s="329">
        <f t="shared" si="1"/>
        <v>2</v>
      </c>
      <c r="N17" s="329">
        <v>5</v>
      </c>
      <c r="O17" s="329">
        <f t="shared" si="2"/>
        <v>3</v>
      </c>
      <c r="P17" s="361" t="str">
        <f t="shared" si="0"/>
        <v>Asturias, Principado de</v>
      </c>
      <c r="Q17" s="1112">
        <f t="shared" si="3"/>
        <v>333</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
      <c r="A18" s="331"/>
      <c r="B18" s="765" t="s">
        <v>5</v>
      </c>
      <c r="C18" s="329"/>
      <c r="D18" s="770">
        <v>3282</v>
      </c>
      <c r="E18" s="1113">
        <v>157.44999999999999</v>
      </c>
      <c r="F18" s="758"/>
      <c r="G18" s="771">
        <v>2112</v>
      </c>
      <c r="H18" s="1111">
        <v>63.66</v>
      </c>
      <c r="I18" s="758"/>
      <c r="J18" s="771">
        <v>2112</v>
      </c>
      <c r="K18" s="1111">
        <v>214.12</v>
      </c>
      <c r="L18" s="329"/>
      <c r="M18" s="329">
        <f t="shared" si="1"/>
        <v>13</v>
      </c>
      <c r="N18" s="329">
        <v>6</v>
      </c>
      <c r="O18" s="329">
        <f t="shared" si="2"/>
        <v>21</v>
      </c>
      <c r="P18" s="361" t="str">
        <f t="shared" si="0"/>
        <v>TOTAL</v>
      </c>
      <c r="Q18" s="1114">
        <f t="shared" si="3"/>
        <v>329.38</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4" customFormat="1" ht="18" customHeight="1" x14ac:dyDescent="0.2">
      <c r="A19" s="450"/>
      <c r="B19" s="773" t="s">
        <v>162</v>
      </c>
      <c r="C19" s="329"/>
      <c r="D19" s="766">
        <v>23014</v>
      </c>
      <c r="E19" s="1113">
        <v>118.12</v>
      </c>
      <c r="F19" s="758"/>
      <c r="G19" s="774">
        <v>16128</v>
      </c>
      <c r="H19" s="1111">
        <v>0.12</v>
      </c>
      <c r="I19" s="758"/>
      <c r="J19" s="774">
        <v>16128</v>
      </c>
      <c r="K19" s="1111">
        <v>126.37</v>
      </c>
      <c r="L19" s="329"/>
      <c r="M19" s="329">
        <f t="shared" si="1"/>
        <v>19</v>
      </c>
      <c r="N19" s="329">
        <v>7</v>
      </c>
      <c r="O19" s="329">
        <f t="shared" si="2"/>
        <v>10</v>
      </c>
      <c r="P19" s="361" t="str">
        <f t="shared" si="0"/>
        <v>Comunitat Valenciana</v>
      </c>
      <c r="Q19" s="1112">
        <f t="shared" si="3"/>
        <v>315.82</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4" customFormat="1" ht="18" customHeight="1" x14ac:dyDescent="0.2">
      <c r="A20" s="450"/>
      <c r="B20" s="773" t="s">
        <v>40</v>
      </c>
      <c r="C20" s="329"/>
      <c r="D20" s="766">
        <v>15547</v>
      </c>
      <c r="E20" s="1113">
        <v>126.63</v>
      </c>
      <c r="F20" s="758"/>
      <c r="G20" s="774">
        <v>13944</v>
      </c>
      <c r="H20" s="1111">
        <v>67.25</v>
      </c>
      <c r="I20" s="758"/>
      <c r="J20" s="774">
        <v>13944</v>
      </c>
      <c r="K20" s="1111">
        <v>195.1</v>
      </c>
      <c r="L20" s="329"/>
      <c r="M20" s="329">
        <f t="shared" si="1"/>
        <v>17</v>
      </c>
      <c r="N20" s="329">
        <v>8</v>
      </c>
      <c r="O20" s="329">
        <f t="shared" si="2"/>
        <v>13</v>
      </c>
      <c r="P20" s="361" t="str">
        <f t="shared" si="0"/>
        <v>Madrid, Comunidad de*</v>
      </c>
      <c r="Q20" s="1112">
        <f t="shared" si="3"/>
        <v>294.2</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4" customFormat="1" ht="18" customHeight="1" x14ac:dyDescent="0.2">
      <c r="A21" s="450"/>
      <c r="B21" s="773" t="s">
        <v>41</v>
      </c>
      <c r="C21" s="329"/>
      <c r="D21" s="766">
        <v>60191</v>
      </c>
      <c r="E21" s="1113">
        <v>177.23</v>
      </c>
      <c r="F21" s="758"/>
      <c r="G21" s="774">
        <v>21137</v>
      </c>
      <c r="H21" s="1111">
        <v>87.64</v>
      </c>
      <c r="I21" s="758"/>
      <c r="J21" s="774">
        <v>21137</v>
      </c>
      <c r="K21" s="1111">
        <v>262.42</v>
      </c>
      <c r="L21" s="329"/>
      <c r="M21" s="329">
        <f t="shared" si="1"/>
        <v>11</v>
      </c>
      <c r="N21" s="329">
        <v>9</v>
      </c>
      <c r="O21" s="329">
        <f>MATCH(N21,M$13:M$33,0)</f>
        <v>11</v>
      </c>
      <c r="P21" s="361" t="str">
        <f t="shared" si="0"/>
        <v>Extremadura</v>
      </c>
      <c r="Q21" s="1112">
        <f t="shared" si="3"/>
        <v>287.67</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4" customFormat="1" ht="18" customHeight="1" x14ac:dyDescent="0.2">
      <c r="A22" s="450"/>
      <c r="B22" s="773" t="s">
        <v>3</v>
      </c>
      <c r="C22" s="329"/>
      <c r="D22" s="766">
        <v>33403</v>
      </c>
      <c r="E22" s="1113">
        <v>228.12</v>
      </c>
      <c r="F22" s="758"/>
      <c r="G22" s="774">
        <v>31448</v>
      </c>
      <c r="H22" s="1111">
        <v>98.24</v>
      </c>
      <c r="I22" s="758"/>
      <c r="J22" s="774">
        <v>31448</v>
      </c>
      <c r="K22" s="1111">
        <v>315.82</v>
      </c>
      <c r="L22" s="329"/>
      <c r="M22" s="329">
        <f t="shared" si="1"/>
        <v>7</v>
      </c>
      <c r="N22" s="329">
        <v>10</v>
      </c>
      <c r="O22" s="329">
        <f t="shared" si="2"/>
        <v>19</v>
      </c>
      <c r="P22" s="361" t="str">
        <f t="shared" si="0"/>
        <v>Melilla</v>
      </c>
      <c r="Q22" s="1112">
        <f t="shared" si="3"/>
        <v>272.33999999999997</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
      <c r="A23" s="331"/>
      <c r="B23" s="765" t="s">
        <v>2</v>
      </c>
      <c r="C23" s="329"/>
      <c r="D23" s="766">
        <v>8231</v>
      </c>
      <c r="E23" s="1113">
        <v>129.71</v>
      </c>
      <c r="F23" s="758"/>
      <c r="G23" s="767">
        <v>4479</v>
      </c>
      <c r="H23" s="1111">
        <v>155.47999999999999</v>
      </c>
      <c r="I23" s="758"/>
      <c r="J23" s="767">
        <v>4479</v>
      </c>
      <c r="K23" s="1111">
        <v>287.67</v>
      </c>
      <c r="L23" s="329"/>
      <c r="M23" s="329">
        <f t="shared" si="1"/>
        <v>9</v>
      </c>
      <c r="N23" s="329">
        <v>11</v>
      </c>
      <c r="O23" s="329">
        <f t="shared" si="2"/>
        <v>9</v>
      </c>
      <c r="P23" s="361" t="str">
        <f t="shared" si="0"/>
        <v>Cataluña</v>
      </c>
      <c r="Q23" s="1112">
        <f t="shared" si="3"/>
        <v>262.42</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
      <c r="A24" s="331"/>
      <c r="B24" s="765" t="s">
        <v>35</v>
      </c>
      <c r="C24" s="329"/>
      <c r="D24" s="766">
        <v>6190</v>
      </c>
      <c r="E24" s="1113">
        <v>272.33</v>
      </c>
      <c r="F24" s="758"/>
      <c r="G24" s="767">
        <v>9103</v>
      </c>
      <c r="H24" s="1111">
        <v>113.31</v>
      </c>
      <c r="I24" s="758"/>
      <c r="J24" s="767">
        <v>9103</v>
      </c>
      <c r="K24" s="1111">
        <v>387.2</v>
      </c>
      <c r="L24" s="329"/>
      <c r="M24" s="329">
        <f t="shared" si="1"/>
        <v>4</v>
      </c>
      <c r="N24" s="329">
        <v>12</v>
      </c>
      <c r="O24" s="329">
        <f t="shared" si="2"/>
        <v>4</v>
      </c>
      <c r="P24" s="361" t="str">
        <f t="shared" si="0"/>
        <v>Balears, Illes</v>
      </c>
      <c r="Q24" s="1112">
        <f t="shared" si="3"/>
        <v>248.97</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
      <c r="A25" s="331"/>
      <c r="B25" s="765" t="s">
        <v>163</v>
      </c>
      <c r="C25" s="329"/>
      <c r="D25" s="766">
        <v>40391</v>
      </c>
      <c r="E25" s="1113">
        <v>182.01</v>
      </c>
      <c r="F25" s="758"/>
      <c r="G25" s="767">
        <v>27916</v>
      </c>
      <c r="H25" s="1111">
        <v>61.02</v>
      </c>
      <c r="I25" s="758"/>
      <c r="J25" s="767">
        <v>27916</v>
      </c>
      <c r="K25" s="1111">
        <v>294.2</v>
      </c>
      <c r="L25" s="329"/>
      <c r="M25" s="329">
        <f t="shared" si="1"/>
        <v>8</v>
      </c>
      <c r="N25" s="329">
        <v>13</v>
      </c>
      <c r="O25" s="329">
        <f t="shared" si="2"/>
        <v>6</v>
      </c>
      <c r="P25" s="361" t="str">
        <f t="shared" si="0"/>
        <v>Cantabria</v>
      </c>
      <c r="Q25" s="1112">
        <f t="shared" si="3"/>
        <v>214.12</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
      <c r="A26" s="331"/>
      <c r="B26" s="765" t="s">
        <v>43</v>
      </c>
      <c r="C26" s="329"/>
      <c r="D26" s="766">
        <v>9643</v>
      </c>
      <c r="E26" s="1113">
        <v>305.55</v>
      </c>
      <c r="F26" s="758"/>
      <c r="G26" s="767">
        <v>6194</v>
      </c>
      <c r="H26" s="1111">
        <v>244.8</v>
      </c>
      <c r="I26" s="758"/>
      <c r="J26" s="767">
        <v>6194</v>
      </c>
      <c r="K26" s="1111">
        <v>512.92999999999995</v>
      </c>
      <c r="L26" s="329"/>
      <c r="M26" s="329">
        <f t="shared" si="1"/>
        <v>3</v>
      </c>
      <c r="N26" s="329">
        <v>14</v>
      </c>
      <c r="O26" s="329">
        <f t="shared" si="2"/>
        <v>2</v>
      </c>
      <c r="P26" s="361" t="str">
        <f t="shared" si="0"/>
        <v>Aragón</v>
      </c>
      <c r="Q26" s="1112">
        <f t="shared" si="3"/>
        <v>202.07</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
      <c r="A27" s="331"/>
      <c r="B27" s="765" t="s">
        <v>44</v>
      </c>
      <c r="C27" s="329"/>
      <c r="D27" s="770">
        <v>1382</v>
      </c>
      <c r="E27" s="1113">
        <v>128.13</v>
      </c>
      <c r="F27" s="758"/>
      <c r="G27" s="771">
        <v>1736</v>
      </c>
      <c r="H27" s="1111">
        <v>79.94</v>
      </c>
      <c r="I27" s="758"/>
      <c r="J27" s="771">
        <v>1736</v>
      </c>
      <c r="K27" s="1111">
        <v>200.19</v>
      </c>
      <c r="L27" s="329"/>
      <c r="M27" s="329">
        <f t="shared" si="1"/>
        <v>16</v>
      </c>
      <c r="N27" s="329">
        <v>15</v>
      </c>
      <c r="O27" s="329">
        <f t="shared" si="2"/>
        <v>17</v>
      </c>
      <c r="P27" s="361" t="str">
        <f t="shared" si="0"/>
        <v>Rioja, La</v>
      </c>
      <c r="Q27" s="1114">
        <f t="shared" si="3"/>
        <v>200.81</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
      <c r="A28" s="331"/>
      <c r="B28" s="765" t="s">
        <v>164</v>
      </c>
      <c r="C28" s="329"/>
      <c r="D28" s="770">
        <v>16704</v>
      </c>
      <c r="E28" s="1113">
        <v>70.69</v>
      </c>
      <c r="F28" s="758"/>
      <c r="G28" s="771">
        <v>8768</v>
      </c>
      <c r="H28" s="1111">
        <v>53.23</v>
      </c>
      <c r="I28" s="758"/>
      <c r="J28" s="771">
        <v>8768</v>
      </c>
      <c r="K28" s="1111">
        <v>129.86000000000001</v>
      </c>
      <c r="L28" s="329"/>
      <c r="M28" s="329">
        <f t="shared" si="1"/>
        <v>18</v>
      </c>
      <c r="N28" s="329">
        <v>16</v>
      </c>
      <c r="O28" s="329">
        <f t="shared" si="2"/>
        <v>15</v>
      </c>
      <c r="P28" s="361" t="str">
        <f t="shared" si="0"/>
        <v>Navarra, Comunidad Foral de</v>
      </c>
      <c r="Q28" s="1112">
        <f t="shared" si="3"/>
        <v>200.19</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
      <c r="A29" s="331"/>
      <c r="B29" s="765" t="s">
        <v>46</v>
      </c>
      <c r="C29" s="329"/>
      <c r="D29" s="770">
        <v>2459</v>
      </c>
      <c r="E29" s="1115">
        <v>56.81</v>
      </c>
      <c r="F29" s="758"/>
      <c r="G29" s="771">
        <v>1383</v>
      </c>
      <c r="H29" s="1111">
        <v>150.94999999999999</v>
      </c>
      <c r="I29" s="758"/>
      <c r="J29" s="771">
        <v>1383</v>
      </c>
      <c r="K29" s="1111">
        <v>200.81</v>
      </c>
      <c r="L29" s="329"/>
      <c r="M29" s="329">
        <f t="shared" si="1"/>
        <v>15</v>
      </c>
      <c r="N29" s="329">
        <v>17</v>
      </c>
      <c r="O29" s="329">
        <f t="shared" si="2"/>
        <v>8</v>
      </c>
      <c r="P29" s="361" t="str">
        <f t="shared" si="0"/>
        <v>Castilla - La Mancha</v>
      </c>
      <c r="Q29" s="1112">
        <f t="shared" si="3"/>
        <v>195.1</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
      <c r="A30" s="331"/>
      <c r="B30" s="765" t="s">
        <v>39</v>
      </c>
      <c r="C30" s="329"/>
      <c r="D30" s="771">
        <v>412</v>
      </c>
      <c r="E30" s="1116">
        <v>29.68</v>
      </c>
      <c r="F30" s="758"/>
      <c r="G30" s="771">
        <v>262</v>
      </c>
      <c r="H30" s="1111">
        <v>26.88</v>
      </c>
      <c r="I30" s="758"/>
      <c r="J30" s="771">
        <v>262</v>
      </c>
      <c r="K30" s="1111">
        <v>57.93</v>
      </c>
      <c r="L30" s="329"/>
      <c r="M30" s="329">
        <f t="shared" si="1"/>
        <v>20</v>
      </c>
      <c r="N30" s="329">
        <v>18</v>
      </c>
      <c r="O30" s="329">
        <f t="shared" si="2"/>
        <v>16</v>
      </c>
      <c r="P30" s="361" t="str">
        <f t="shared" si="0"/>
        <v>País Vasco*</v>
      </c>
      <c r="Q30" s="1112">
        <f t="shared" si="3"/>
        <v>129.86000000000001</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
      <c r="A31" s="331"/>
      <c r="B31" s="1117" t="s">
        <v>47</v>
      </c>
      <c r="C31" s="329"/>
      <c r="D31" s="1118">
        <v>383</v>
      </c>
      <c r="E31" s="1119">
        <v>126.86</v>
      </c>
      <c r="F31" s="331"/>
      <c r="G31" s="1118">
        <v>351</v>
      </c>
      <c r="H31" s="1111">
        <v>153.01</v>
      </c>
      <c r="I31" s="331"/>
      <c r="J31" s="1118">
        <v>351</v>
      </c>
      <c r="K31" s="1111">
        <v>272.33999999999997</v>
      </c>
      <c r="L31" s="329"/>
      <c r="M31" s="329">
        <f t="shared" si="1"/>
        <v>10</v>
      </c>
      <c r="N31" s="329">
        <v>19</v>
      </c>
      <c r="O31" s="329">
        <f t="shared" si="2"/>
        <v>7</v>
      </c>
      <c r="P31" s="361" t="str">
        <f t="shared" si="0"/>
        <v>Castilla y León*</v>
      </c>
      <c r="Q31" s="1112">
        <f t="shared" si="3"/>
        <v>126.37</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
      <c r="A32" s="331"/>
      <c r="B32" s="781"/>
      <c r="C32" s="329"/>
      <c r="D32" s="327"/>
      <c r="E32" s="1120"/>
      <c r="F32" s="781"/>
      <c r="G32" s="781"/>
      <c r="H32" s="782"/>
      <c r="I32" s="781"/>
      <c r="J32" s="328"/>
      <c r="K32" s="782"/>
      <c r="L32" s="1106"/>
      <c r="M32" s="329"/>
      <c r="N32" s="329">
        <v>20</v>
      </c>
      <c r="O32" s="329">
        <f t="shared" si="2"/>
        <v>18</v>
      </c>
      <c r="P32" s="361" t="str">
        <f t="shared" si="0"/>
        <v>Ceuta</v>
      </c>
      <c r="Q32" s="1112">
        <f t="shared" si="3"/>
        <v>57.93</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20" customFormat="1" ht="15.75" customHeight="1" x14ac:dyDescent="0.2">
      <c r="A33" s="329"/>
      <c r="B33" s="1262" t="s">
        <v>0</v>
      </c>
      <c r="C33" s="329"/>
      <c r="D33" s="1263">
        <f>SUM(D13:D31)</f>
        <v>284922</v>
      </c>
      <c r="E33" s="1314">
        <v>202.05</v>
      </c>
      <c r="F33" s="320"/>
      <c r="G33" s="1263">
        <f>SUM(G13:G31)</f>
        <v>204818</v>
      </c>
      <c r="H33" s="1314">
        <v>111.28</v>
      </c>
      <c r="I33" s="320"/>
      <c r="J33" s="1263">
        <f>SUM(J13:J31)</f>
        <v>204818</v>
      </c>
      <c r="K33" s="1314">
        <v>329.38</v>
      </c>
      <c r="L33" s="329"/>
      <c r="M33" s="329">
        <f t="shared" si="1"/>
        <v>6</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
      <c r="A34" s="328"/>
      <c r="B34" s="785"/>
      <c r="C34" s="328"/>
      <c r="D34" s="785"/>
      <c r="E34" s="785"/>
      <c r="F34" s="322"/>
      <c r="G34" s="748"/>
      <c r="H34" s="749"/>
      <c r="I34" s="322"/>
      <c r="J34" s="748"/>
      <c r="K34" s="749"/>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25">
      <c r="A35" s="394"/>
      <c r="B35" s="1422" t="s">
        <v>183</v>
      </c>
      <c r="C35" s="1422"/>
      <c r="D35" s="1422"/>
      <c r="E35" s="1422"/>
      <c r="F35" s="1422"/>
      <c r="G35" s="1422"/>
      <c r="H35" s="1422"/>
      <c r="I35" s="1422"/>
      <c r="J35" s="1422"/>
      <c r="K35" s="1422"/>
      <c r="L35" s="1247"/>
      <c r="M35" s="1247"/>
      <c r="N35" s="1247"/>
      <c r="O35" s="1247"/>
      <c r="P35" s="496"/>
      <c r="Q35" s="496"/>
      <c r="R35" s="750"/>
      <c r="S35" s="750"/>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 customHeight="1" x14ac:dyDescent="0.2">
      <c r="B36" s="1423" t="s">
        <v>184</v>
      </c>
      <c r="C36" s="1423"/>
      <c r="D36" s="1423"/>
      <c r="E36" s="1423"/>
      <c r="F36" s="1423"/>
      <c r="G36" s="1423"/>
      <c r="H36" s="1423"/>
      <c r="I36" s="1423"/>
      <c r="J36" s="1423"/>
      <c r="K36" s="1423"/>
      <c r="L36" s="787"/>
      <c r="M36" s="787"/>
      <c r="N36" s="787"/>
      <c r="O36" s="787"/>
      <c r="P36" s="787"/>
      <c r="Q36" s="1229"/>
    </row>
    <row r="37" spans="1:259" ht="30.75" customHeight="1" x14ac:dyDescent="0.2">
      <c r="B37" s="1658" t="s">
        <v>161</v>
      </c>
      <c r="C37" s="1658"/>
      <c r="D37" s="1658"/>
      <c r="E37" s="1658"/>
      <c r="F37" s="1658"/>
      <c r="G37" s="1658"/>
      <c r="H37" s="1658"/>
      <c r="I37" s="1658"/>
      <c r="J37" s="1658"/>
      <c r="K37" s="1658"/>
      <c r="L37" s="496"/>
      <c r="M37" s="496"/>
      <c r="N37" s="496"/>
      <c r="O37" s="496"/>
      <c r="P37" s="496"/>
      <c r="Q37" s="622"/>
      <c r="R37" s="329"/>
    </row>
    <row r="38" spans="1:259" x14ac:dyDescent="0.25">
      <c r="L38" s="447"/>
      <c r="M38" s="360"/>
      <c r="N38" s="360"/>
      <c r="O38" s="360"/>
      <c r="P38" s="361"/>
      <c r="Q38" s="788"/>
      <c r="R38" s="329"/>
    </row>
    <row r="39" spans="1:259" x14ac:dyDescent="0.25">
      <c r="L39" s="447"/>
      <c r="M39" s="360"/>
      <c r="N39" s="360"/>
      <c r="O39" s="360"/>
      <c r="P39" s="361"/>
      <c r="Q39" s="789"/>
      <c r="R39" s="329"/>
    </row>
    <row r="40" spans="1:259" x14ac:dyDescent="0.25">
      <c r="L40" s="447"/>
      <c r="M40" s="360"/>
      <c r="N40" s="360"/>
      <c r="O40" s="360"/>
      <c r="P40" s="361"/>
      <c r="Q40" s="788"/>
      <c r="R40" s="329"/>
    </row>
    <row r="41" spans="1:259" x14ac:dyDescent="0.25">
      <c r="L41" s="447"/>
      <c r="M41" s="360"/>
      <c r="N41" s="360"/>
      <c r="O41" s="360"/>
      <c r="P41" s="361"/>
      <c r="Q41" s="788"/>
      <c r="R41" s="329"/>
    </row>
    <row r="42" spans="1:259" x14ac:dyDescent="0.25">
      <c r="L42" s="447"/>
      <c r="M42" s="360"/>
      <c r="N42" s="360"/>
      <c r="O42" s="360"/>
      <c r="P42" s="361"/>
      <c r="Q42" s="788"/>
      <c r="R42" s="329"/>
    </row>
    <row r="43" spans="1:259" x14ac:dyDescent="0.25">
      <c r="L43" s="447"/>
      <c r="M43" s="360"/>
      <c r="N43" s="360"/>
      <c r="O43" s="360"/>
      <c r="P43" s="361"/>
      <c r="Q43" s="788"/>
      <c r="R43" s="329"/>
    </row>
    <row r="44" spans="1:259" x14ac:dyDescent="0.25">
      <c r="L44" s="447"/>
      <c r="M44" s="360"/>
      <c r="N44" s="360"/>
      <c r="O44" s="360"/>
      <c r="P44" s="361"/>
      <c r="Q44" s="788"/>
      <c r="R44" s="329"/>
    </row>
    <row r="45" spans="1:259" x14ac:dyDescent="0.25">
      <c r="L45" s="447"/>
      <c r="M45" s="360"/>
      <c r="N45" s="360"/>
      <c r="O45" s="360"/>
      <c r="P45" s="361"/>
      <c r="Q45" s="788"/>
      <c r="R45" s="329"/>
    </row>
    <row r="46" spans="1:259" x14ac:dyDescent="0.25">
      <c r="L46" s="447"/>
      <c r="M46" s="360"/>
      <c r="N46" s="360"/>
      <c r="O46" s="360"/>
      <c r="P46" s="361"/>
      <c r="Q46" s="789"/>
      <c r="R46" s="329"/>
    </row>
    <row r="47" spans="1:259" x14ac:dyDescent="0.25">
      <c r="L47" s="447"/>
      <c r="M47" s="360"/>
      <c r="N47" s="360"/>
      <c r="O47" s="360"/>
      <c r="P47" s="361"/>
      <c r="Q47" s="788"/>
      <c r="R47" s="329"/>
    </row>
    <row r="48" spans="1:259" x14ac:dyDescent="0.25">
      <c r="L48" s="447"/>
      <c r="M48" s="360"/>
      <c r="N48" s="360"/>
      <c r="O48" s="360"/>
      <c r="P48" s="361"/>
      <c r="Q48" s="788"/>
      <c r="R48" s="329"/>
    </row>
    <row r="49" spans="12:18" x14ac:dyDescent="0.25">
      <c r="L49" s="447"/>
      <c r="M49" s="360"/>
      <c r="N49" s="360"/>
      <c r="O49" s="360"/>
      <c r="P49" s="361"/>
      <c r="Q49" s="788"/>
      <c r="R49" s="329"/>
    </row>
    <row r="50" spans="12:18" x14ac:dyDescent="0.25">
      <c r="L50" s="447"/>
      <c r="M50" s="360"/>
      <c r="N50" s="360"/>
      <c r="O50" s="360"/>
      <c r="P50" s="361"/>
      <c r="Q50" s="788"/>
      <c r="R50" s="329"/>
    </row>
    <row r="51" spans="12:18" x14ac:dyDescent="0.25">
      <c r="L51" s="447"/>
      <c r="M51" s="360"/>
      <c r="N51" s="360"/>
      <c r="O51" s="360"/>
      <c r="P51" s="361"/>
      <c r="Q51" s="788"/>
      <c r="R51" s="329"/>
    </row>
    <row r="52" spans="12:18" x14ac:dyDescent="0.25">
      <c r="L52" s="447"/>
      <c r="M52" s="360"/>
      <c r="N52" s="360"/>
      <c r="O52" s="360"/>
      <c r="P52" s="361"/>
      <c r="Q52" s="789"/>
      <c r="R52" s="329"/>
    </row>
    <row r="53" spans="12:18" x14ac:dyDescent="0.25">
      <c r="L53" s="447"/>
      <c r="M53" s="360"/>
      <c r="N53" s="360"/>
      <c r="O53" s="360"/>
      <c r="P53" s="361"/>
      <c r="Q53" s="788"/>
      <c r="R53" s="329"/>
    </row>
    <row r="54" spans="12:18" x14ac:dyDescent="0.25">
      <c r="L54" s="447"/>
      <c r="M54" s="360"/>
      <c r="N54" s="360"/>
      <c r="O54" s="360"/>
      <c r="P54" s="361"/>
      <c r="Q54" s="788"/>
      <c r="R54" s="329"/>
    </row>
    <row r="55" spans="12:18" x14ac:dyDescent="0.25">
      <c r="L55" s="447"/>
      <c r="M55" s="329"/>
      <c r="N55" s="329"/>
      <c r="O55" s="360"/>
      <c r="P55" s="361"/>
      <c r="Q55" s="788"/>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8"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5" x14ac:dyDescent="0.25"/>
  <cols>
    <col min="1" max="1" width="3.28515625" style="1129" customWidth="1"/>
    <col min="2" max="2" width="28.42578125" style="1129" customWidth="1"/>
    <col min="3" max="3" width="16.7109375" style="1129" customWidth="1"/>
    <col min="4" max="4" width="10.28515625" style="1129" customWidth="1"/>
    <col min="5" max="5" width="15" style="1129" customWidth="1"/>
    <col min="6" max="6" width="10" style="1129" customWidth="1"/>
    <col min="7" max="7" width="15.42578125" style="1129" customWidth="1"/>
    <col min="8" max="8" width="9.7109375" style="1129" customWidth="1"/>
    <col min="9" max="9" width="14.5703125" style="1129" customWidth="1"/>
    <col min="10" max="16384" width="11.42578125" style="1129"/>
  </cols>
  <sheetData>
    <row r="1" spans="1:17" s="1122" customFormat="1" x14ac:dyDescent="0.25">
      <c r="A1" s="1122" t="s">
        <v>96</v>
      </c>
      <c r="B1" s="1122" t="s">
        <v>56</v>
      </c>
      <c r="H1" s="1122" t="s">
        <v>96</v>
      </c>
      <c r="I1" s="1122" t="s">
        <v>67</v>
      </c>
      <c r="P1" s="1122" t="s">
        <v>81</v>
      </c>
    </row>
    <row r="2" spans="1:17" s="1122" customFormat="1" x14ac:dyDescent="0.25"/>
    <row r="3" spans="1:17" s="1122" customFormat="1" x14ac:dyDescent="0.25"/>
    <row r="4" spans="1:17" s="1122" customFormat="1" x14ac:dyDescent="0.25"/>
    <row r="5" spans="1:17" s="1122" customFormat="1" ht="16.5" customHeight="1" x14ac:dyDescent="0.25"/>
    <row r="6" spans="1:17" s="1126" customFormat="1" ht="38.25" customHeight="1" x14ac:dyDescent="0.2">
      <c r="A6" s="1123"/>
      <c r="B6" s="1665" t="s">
        <v>459</v>
      </c>
      <c r="C6" s="1665"/>
      <c r="D6" s="1665"/>
      <c r="E6" s="1665"/>
      <c r="F6" s="1665"/>
      <c r="G6" s="1665"/>
      <c r="H6" s="1665"/>
      <c r="I6" s="1665"/>
      <c r="J6" s="1124"/>
      <c r="K6" s="1124"/>
      <c r="L6" s="1125"/>
      <c r="M6" s="1125"/>
      <c r="N6" s="1125"/>
      <c r="O6" s="1125"/>
      <c r="P6" s="1125"/>
      <c r="Q6" s="1125"/>
    </row>
    <row r="7" spans="1:17" s="1126" customFormat="1" ht="15.75" customHeight="1" x14ac:dyDescent="0.2">
      <c r="A7" s="1123"/>
      <c r="B7" s="1666" t="str">
        <f>porsaad!$B$6</f>
        <v>Situación a 30 de septiembre de 2024</v>
      </c>
      <c r="C7" s="1666"/>
      <c r="D7" s="1666"/>
      <c r="E7" s="1666"/>
      <c r="F7" s="1666"/>
      <c r="G7" s="1666"/>
      <c r="H7" s="1666"/>
      <c r="I7" s="1666"/>
      <c r="J7" s="1127"/>
      <c r="K7" s="1127"/>
      <c r="L7" s="1128"/>
      <c r="M7" s="1128"/>
      <c r="N7" s="1128"/>
      <c r="O7" s="1128"/>
      <c r="P7" s="1128"/>
      <c r="Q7" s="1128"/>
    </row>
    <row r="8" spans="1:17" ht="8.25" customHeight="1" x14ac:dyDescent="0.25">
      <c r="H8" s="1130"/>
    </row>
    <row r="9" spans="1:17" ht="15" customHeight="1" x14ac:dyDescent="0.25">
      <c r="B9" s="1667" t="s">
        <v>12</v>
      </c>
      <c r="C9" s="1670" t="s">
        <v>185</v>
      </c>
      <c r="D9" s="1139"/>
      <c r="E9" s="1139"/>
      <c r="F9" s="1139"/>
      <c r="G9" s="1139"/>
      <c r="H9" s="1139"/>
      <c r="I9" s="1140"/>
    </row>
    <row r="10" spans="1:17" ht="15.75" customHeight="1" x14ac:dyDescent="0.25">
      <c r="B10" s="1668"/>
      <c r="C10" s="1671"/>
      <c r="D10" s="1673" t="s">
        <v>133</v>
      </c>
      <c r="E10" s="1674"/>
      <c r="F10" s="1677" t="s">
        <v>134</v>
      </c>
      <c r="G10" s="1678"/>
      <c r="H10" s="1678"/>
      <c r="I10" s="1678"/>
    </row>
    <row r="11" spans="1:17" ht="40.5" customHeight="1" x14ac:dyDescent="0.25">
      <c r="B11" s="1668"/>
      <c r="C11" s="1671"/>
      <c r="D11" s="1675"/>
      <c r="E11" s="1676"/>
      <c r="F11" s="1679" t="s">
        <v>188</v>
      </c>
      <c r="G11" s="1680"/>
      <c r="H11" s="1677" t="s">
        <v>486</v>
      </c>
      <c r="I11" s="1678"/>
    </row>
    <row r="12" spans="1:17" ht="52.5" customHeight="1" x14ac:dyDescent="0.25">
      <c r="B12" s="1669"/>
      <c r="C12" s="1672"/>
      <c r="D12" s="1142" t="s">
        <v>9</v>
      </c>
      <c r="E12" s="1144" t="s">
        <v>186</v>
      </c>
      <c r="F12" s="1144" t="s">
        <v>9</v>
      </c>
      <c r="G12" s="1141" t="s">
        <v>186</v>
      </c>
      <c r="H12" s="1142" t="s">
        <v>9</v>
      </c>
      <c r="I12" s="1143" t="s">
        <v>186</v>
      </c>
    </row>
    <row r="13" spans="1:17" ht="12.75" customHeight="1" x14ac:dyDescent="0.25">
      <c r="B13" s="1131" t="s">
        <v>8</v>
      </c>
      <c r="C13" s="931">
        <f>'31dictsaad'!D10-'31dictsaad'!H10</f>
        <v>29415</v>
      </c>
      <c r="D13" s="929">
        <v>0</v>
      </c>
      <c r="E13" s="1132">
        <v>0</v>
      </c>
      <c r="F13" s="929">
        <v>55</v>
      </c>
      <c r="G13" s="1132">
        <v>0.18697943226245112</v>
      </c>
      <c r="H13" s="929">
        <v>29360</v>
      </c>
      <c r="I13" s="1132">
        <f>H13/C13*100</f>
        <v>99.813020567737553</v>
      </c>
    </row>
    <row r="14" spans="1:17" x14ac:dyDescent="0.25">
      <c r="B14" s="1131" t="s">
        <v>7</v>
      </c>
      <c r="C14" s="936">
        <f>'31dictsaad'!D11-'31dictsaad'!H11</f>
        <v>5342</v>
      </c>
      <c r="D14" s="934">
        <v>0</v>
      </c>
      <c r="E14" s="1133">
        <v>0</v>
      </c>
      <c r="F14" s="934">
        <v>4642</v>
      </c>
      <c r="G14" s="1133">
        <v>86.896293523025079</v>
      </c>
      <c r="H14" s="934">
        <v>700</v>
      </c>
      <c r="I14" s="1133">
        <f t="shared" ref="I14:I31" si="0">H14/C14*100</f>
        <v>13.103706476974915</v>
      </c>
    </row>
    <row r="15" spans="1:17" x14ac:dyDescent="0.25">
      <c r="B15" s="1131" t="s">
        <v>37</v>
      </c>
      <c r="C15" s="936">
        <f>'31dictsaad'!D12-'31dictsaad'!H12</f>
        <v>8782</v>
      </c>
      <c r="D15" s="934">
        <v>0</v>
      </c>
      <c r="E15" s="1133">
        <v>0</v>
      </c>
      <c r="F15" s="934">
        <v>4864</v>
      </c>
      <c r="G15" s="1133">
        <v>55.38601685265315</v>
      </c>
      <c r="H15" s="934">
        <v>3918</v>
      </c>
      <c r="I15" s="1133">
        <f t="shared" si="0"/>
        <v>44.61398314734685</v>
      </c>
    </row>
    <row r="16" spans="1:17" x14ac:dyDescent="0.25">
      <c r="B16" s="1131" t="s">
        <v>38</v>
      </c>
      <c r="C16" s="936">
        <f>'31dictsaad'!D13-'31dictsaad'!H13</f>
        <v>2392</v>
      </c>
      <c r="D16" s="934">
        <v>0</v>
      </c>
      <c r="E16" s="1133">
        <v>0</v>
      </c>
      <c r="F16" s="934">
        <v>1296</v>
      </c>
      <c r="G16" s="1133">
        <v>54.180602006688957</v>
      </c>
      <c r="H16" s="934">
        <v>1096</v>
      </c>
      <c r="I16" s="1133">
        <f t="shared" si="0"/>
        <v>45.819397993311036</v>
      </c>
    </row>
    <row r="17" spans="2:9" x14ac:dyDescent="0.25">
      <c r="B17" s="1131" t="s">
        <v>6</v>
      </c>
      <c r="C17" s="936">
        <f>'31dictsaad'!D14-'31dictsaad'!H14</f>
        <v>17102</v>
      </c>
      <c r="D17" s="934">
        <v>0</v>
      </c>
      <c r="E17" s="1133">
        <v>0</v>
      </c>
      <c r="F17" s="934">
        <v>6583</v>
      </c>
      <c r="G17" s="1133">
        <v>38.492573967956965</v>
      </c>
      <c r="H17" s="934">
        <v>10519</v>
      </c>
      <c r="I17" s="1133">
        <f t="shared" si="0"/>
        <v>61.507426032043035</v>
      </c>
    </row>
    <row r="18" spans="2:9" x14ac:dyDescent="0.25">
      <c r="B18" s="1131" t="s">
        <v>5</v>
      </c>
      <c r="C18" s="936">
        <f>'31dictsaad'!D15-'31dictsaad'!H15</f>
        <v>909</v>
      </c>
      <c r="D18" s="934">
        <v>0</v>
      </c>
      <c r="E18" s="1133">
        <v>0</v>
      </c>
      <c r="F18" s="934">
        <v>120</v>
      </c>
      <c r="G18" s="1133">
        <v>13.201320132013199</v>
      </c>
      <c r="H18" s="934">
        <v>789</v>
      </c>
      <c r="I18" s="1133">
        <f t="shared" si="0"/>
        <v>86.798679867986792</v>
      </c>
    </row>
    <row r="19" spans="2:9" x14ac:dyDescent="0.25">
      <c r="B19" s="1131" t="s">
        <v>4</v>
      </c>
      <c r="C19" s="936">
        <f>'31dictsaad'!D16-'31dictsaad'!H16</f>
        <v>5989</v>
      </c>
      <c r="D19" s="934">
        <v>1374</v>
      </c>
      <c r="E19" s="1133">
        <v>22.942060444147604</v>
      </c>
      <c r="F19" s="934">
        <v>4466</v>
      </c>
      <c r="G19" s="1133">
        <v>74.570045082651532</v>
      </c>
      <c r="H19" s="934">
        <v>149</v>
      </c>
      <c r="I19" s="1133">
        <f t="shared" si="0"/>
        <v>2.4878944732008681</v>
      </c>
    </row>
    <row r="20" spans="2:9" x14ac:dyDescent="0.25">
      <c r="B20" s="1131" t="s">
        <v>40</v>
      </c>
      <c r="C20" s="936">
        <f>'31dictsaad'!D17-'31dictsaad'!H17</f>
        <v>2611</v>
      </c>
      <c r="D20" s="934">
        <v>0</v>
      </c>
      <c r="E20" s="1133">
        <v>0</v>
      </c>
      <c r="F20" s="934">
        <v>2166</v>
      </c>
      <c r="G20" s="1133">
        <v>82.956721562619691</v>
      </c>
      <c r="H20" s="934">
        <v>445</v>
      </c>
      <c r="I20" s="1133">
        <f t="shared" si="0"/>
        <v>17.043278437380312</v>
      </c>
    </row>
    <row r="21" spans="2:9" x14ac:dyDescent="0.25">
      <c r="B21" s="1131" t="s">
        <v>41</v>
      </c>
      <c r="C21" s="936">
        <f>'31dictsaad'!D18-'31dictsaad'!H18</f>
        <v>33043</v>
      </c>
      <c r="D21" s="934">
        <v>0</v>
      </c>
      <c r="E21" s="1133">
        <v>0</v>
      </c>
      <c r="F21" s="934">
        <v>25495</v>
      </c>
      <c r="G21" s="1133">
        <v>77.157037799231304</v>
      </c>
      <c r="H21" s="934">
        <v>7548</v>
      </c>
      <c r="I21" s="1133">
        <f t="shared" si="0"/>
        <v>22.842962200768696</v>
      </c>
    </row>
    <row r="22" spans="2:9" x14ac:dyDescent="0.25">
      <c r="B22" s="1131" t="s">
        <v>3</v>
      </c>
      <c r="C22" s="936">
        <f>'31dictsaad'!D19-'31dictsaad'!H19</f>
        <v>16361</v>
      </c>
      <c r="D22" s="934">
        <v>215</v>
      </c>
      <c r="E22" s="1133">
        <v>1.3141006050974879</v>
      </c>
      <c r="F22" s="934">
        <v>5893</v>
      </c>
      <c r="G22" s="1133">
        <v>36.018580771346492</v>
      </c>
      <c r="H22" s="934">
        <v>10253</v>
      </c>
      <c r="I22" s="1133">
        <f t="shared" si="0"/>
        <v>62.667318623556014</v>
      </c>
    </row>
    <row r="23" spans="2:9" x14ac:dyDescent="0.25">
      <c r="B23" s="1131" t="s">
        <v>2</v>
      </c>
      <c r="C23" s="936">
        <f>'31dictsaad'!D20-'31dictsaad'!H20</f>
        <v>1901</v>
      </c>
      <c r="D23" s="934">
        <v>0</v>
      </c>
      <c r="E23" s="1133">
        <v>0</v>
      </c>
      <c r="F23" s="934">
        <v>1602</v>
      </c>
      <c r="G23" s="1133">
        <v>84.271436086270384</v>
      </c>
      <c r="H23" s="934">
        <v>299</v>
      </c>
      <c r="I23" s="1133">
        <f t="shared" si="0"/>
        <v>15.728563913729616</v>
      </c>
    </row>
    <row r="24" spans="2:9" x14ac:dyDescent="0.25">
      <c r="B24" s="1131" t="s">
        <v>35</v>
      </c>
      <c r="C24" s="936">
        <f>'31dictsaad'!D21-'31dictsaad'!H21</f>
        <v>183</v>
      </c>
      <c r="D24" s="934">
        <v>0</v>
      </c>
      <c r="E24" s="1133">
        <v>0</v>
      </c>
      <c r="F24" s="934">
        <v>1</v>
      </c>
      <c r="G24" s="1133">
        <v>0.54644808743169404</v>
      </c>
      <c r="H24" s="934">
        <v>182</v>
      </c>
      <c r="I24" s="1133">
        <f t="shared" si="0"/>
        <v>99.453551912568301</v>
      </c>
    </row>
    <row r="25" spans="2:9" x14ac:dyDescent="0.25">
      <c r="B25" s="1131" t="s">
        <v>42</v>
      </c>
      <c r="C25" s="936">
        <f>'31dictsaad'!D22-'31dictsaad'!H22</f>
        <v>259</v>
      </c>
      <c r="D25" s="934">
        <v>3</v>
      </c>
      <c r="E25" s="1133">
        <v>1.1583011583011582</v>
      </c>
      <c r="F25" s="934">
        <v>26</v>
      </c>
      <c r="G25" s="1133">
        <v>10.038610038610038</v>
      </c>
      <c r="H25" s="934">
        <v>230</v>
      </c>
      <c r="I25" s="1133">
        <f t="shared" si="0"/>
        <v>88.803088803088798</v>
      </c>
    </row>
    <row r="26" spans="2:9" x14ac:dyDescent="0.25">
      <c r="B26" s="1131" t="s">
        <v>43</v>
      </c>
      <c r="C26" s="936">
        <f>'31dictsaad'!D23-'31dictsaad'!H23</f>
        <v>8924</v>
      </c>
      <c r="D26" s="934">
        <v>0</v>
      </c>
      <c r="E26" s="1133">
        <v>0</v>
      </c>
      <c r="F26" s="934">
        <v>3673</v>
      </c>
      <c r="G26" s="1133">
        <v>41.158673240699237</v>
      </c>
      <c r="H26" s="934">
        <v>5251</v>
      </c>
      <c r="I26" s="1133">
        <f t="shared" si="0"/>
        <v>58.841326759300763</v>
      </c>
    </row>
    <row r="27" spans="2:9" x14ac:dyDescent="0.25">
      <c r="B27" s="1131" t="s">
        <v>44</v>
      </c>
      <c r="C27" s="936">
        <f>'31dictsaad'!D24-'31dictsaad'!H24</f>
        <v>76</v>
      </c>
      <c r="D27" s="934">
        <v>0</v>
      </c>
      <c r="E27" s="1133">
        <v>0</v>
      </c>
      <c r="F27" s="934">
        <v>0</v>
      </c>
      <c r="G27" s="1133">
        <v>0</v>
      </c>
      <c r="H27" s="934">
        <v>76</v>
      </c>
      <c r="I27" s="1133">
        <f t="shared" si="0"/>
        <v>100</v>
      </c>
    </row>
    <row r="28" spans="2:9" x14ac:dyDescent="0.25">
      <c r="B28" s="1131" t="s">
        <v>45</v>
      </c>
      <c r="C28" s="936">
        <f>'31dictsaad'!D25-'31dictsaad'!H25</f>
        <v>204</v>
      </c>
      <c r="D28" s="934">
        <v>0</v>
      </c>
      <c r="E28" s="1133">
        <v>0</v>
      </c>
      <c r="F28" s="934">
        <v>44</v>
      </c>
      <c r="G28" s="1133">
        <v>21.568627450980394</v>
      </c>
      <c r="H28" s="934">
        <v>160</v>
      </c>
      <c r="I28" s="1133">
        <f t="shared" si="0"/>
        <v>78.431372549019613</v>
      </c>
    </row>
    <row r="29" spans="2:9" x14ac:dyDescent="0.25">
      <c r="B29" s="1131" t="s">
        <v>46</v>
      </c>
      <c r="C29" s="936">
        <f>'31dictsaad'!D26-'31dictsaad'!H26</f>
        <v>27</v>
      </c>
      <c r="D29" s="934">
        <v>0</v>
      </c>
      <c r="E29" s="1133">
        <v>0</v>
      </c>
      <c r="F29" s="934">
        <v>3</v>
      </c>
      <c r="G29" s="1133">
        <v>11.111111111111111</v>
      </c>
      <c r="H29" s="934">
        <v>24</v>
      </c>
      <c r="I29" s="1133">
        <f t="shared" si="0"/>
        <v>88.888888888888886</v>
      </c>
    </row>
    <row r="30" spans="2:9" x14ac:dyDescent="0.25">
      <c r="B30" s="1131" t="s">
        <v>1</v>
      </c>
      <c r="C30" s="1134">
        <f>'31dictsaad'!D27-'31dictsaad'!H27</f>
        <v>245</v>
      </c>
      <c r="D30" s="956">
        <v>0</v>
      </c>
      <c r="E30" s="1135">
        <v>0</v>
      </c>
      <c r="F30" s="956">
        <v>203</v>
      </c>
      <c r="G30" s="1135">
        <v>82.857142857142861</v>
      </c>
      <c r="H30" s="956">
        <v>42</v>
      </c>
      <c r="I30" s="1135">
        <f t="shared" si="0"/>
        <v>17.142857142857142</v>
      </c>
    </row>
    <row r="31" spans="2:9" x14ac:dyDescent="0.25">
      <c r="B31" s="1315" t="s">
        <v>0</v>
      </c>
      <c r="C31" s="1316">
        <f>SUM(C13:C30)</f>
        <v>133765</v>
      </c>
      <c r="D31" s="1291">
        <f>SUM(D13:D30)</f>
        <v>1592</v>
      </c>
      <c r="E31" s="1317">
        <f t="shared" ref="E31" si="1">D31/C31*100</f>
        <v>1.1901468994131499</v>
      </c>
      <c r="F31" s="1291">
        <f>SUM(F13:F30)</f>
        <v>61132</v>
      </c>
      <c r="G31" s="1317">
        <f t="shared" ref="G31" si="2">F31/C31*100</f>
        <v>45.701042873696409</v>
      </c>
      <c r="H31" s="1291">
        <f>SUM(H13:H30)</f>
        <v>71041</v>
      </c>
      <c r="I31" s="1317">
        <f t="shared" si="0"/>
        <v>53.108810226890448</v>
      </c>
    </row>
    <row r="32" spans="2:9" ht="5.0999999999999996" customHeight="1" x14ac:dyDescent="0.25">
      <c r="B32" s="1136"/>
      <c r="C32" s="1136"/>
      <c r="D32" s="1136"/>
      <c r="E32" s="1136"/>
      <c r="F32" s="1136"/>
      <c r="G32" s="1136"/>
      <c r="H32" s="1136"/>
      <c r="I32" s="1136"/>
    </row>
    <row r="33" spans="2:9" x14ac:dyDescent="0.25">
      <c r="B33" s="1137" t="s">
        <v>282</v>
      </c>
      <c r="C33" s="1136"/>
      <c r="D33" s="1136"/>
      <c r="E33" s="1136"/>
      <c r="F33" s="1136"/>
      <c r="G33" s="1136"/>
      <c r="H33" s="1136"/>
      <c r="I33" s="1136"/>
    </row>
    <row r="34" spans="2:9" x14ac:dyDescent="0.25">
      <c r="B34" s="1137" t="s">
        <v>467</v>
      </c>
      <c r="C34" s="1136"/>
      <c r="D34" s="1136"/>
      <c r="E34" s="1136"/>
      <c r="F34" s="1136"/>
      <c r="G34" s="1136"/>
      <c r="H34" s="1136"/>
      <c r="I34" s="1136"/>
    </row>
    <row r="35" spans="2:9" x14ac:dyDescent="0.25">
      <c r="B35" s="1664" t="s">
        <v>468</v>
      </c>
      <c r="C35" s="1664"/>
      <c r="D35" s="1664"/>
      <c r="E35" s="1664"/>
      <c r="F35" s="1664"/>
      <c r="G35" s="1664"/>
      <c r="H35" s="1664"/>
      <c r="I35" s="1664"/>
    </row>
    <row r="36" spans="2:9" ht="17.25" x14ac:dyDescent="0.25">
      <c r="B36" s="1137" t="s">
        <v>485</v>
      </c>
      <c r="C36" s="1136"/>
      <c r="D36" s="1136"/>
      <c r="E36" s="1136"/>
      <c r="F36" s="1136"/>
      <c r="G36" s="1136"/>
      <c r="H36" s="1136"/>
      <c r="I36" s="1136"/>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2578125" defaultRowHeight="15" x14ac:dyDescent="0.25"/>
  <cols>
    <col min="1" max="1" width="3.28515625" style="1129" customWidth="1"/>
    <col min="2" max="2" width="28.42578125" style="1129" customWidth="1"/>
    <col min="3" max="3" width="16.7109375" style="1129" customWidth="1"/>
    <col min="4" max="4" width="10.28515625" style="1129" customWidth="1"/>
    <col min="5" max="5" width="15" style="1129" customWidth="1"/>
    <col min="6" max="6" width="10" style="1129" customWidth="1"/>
    <col min="7" max="7" width="15.42578125" style="1129" customWidth="1"/>
    <col min="8" max="8" width="9.7109375" style="1129" customWidth="1"/>
    <col min="9" max="9" width="14.5703125" style="1129" customWidth="1"/>
    <col min="10" max="16384" width="11.42578125" style="1129"/>
  </cols>
  <sheetData>
    <row r="1" spans="1:17" s="1122" customFormat="1" x14ac:dyDescent="0.25">
      <c r="A1" s="1122" t="s">
        <v>96</v>
      </c>
      <c r="B1" s="1122" t="s">
        <v>56</v>
      </c>
      <c r="I1" s="1122" t="s">
        <v>96</v>
      </c>
      <c r="J1" s="1122" t="s">
        <v>67</v>
      </c>
      <c r="Q1" s="1122" t="s">
        <v>81</v>
      </c>
    </row>
    <row r="2" spans="1:17" s="1122" customFormat="1" x14ac:dyDescent="0.25"/>
    <row r="3" spans="1:17" s="1122" customFormat="1" x14ac:dyDescent="0.25"/>
    <row r="4" spans="1:17" s="1122" customFormat="1" x14ac:dyDescent="0.25"/>
    <row r="5" spans="1:17" s="1122" customFormat="1" ht="16.5" customHeight="1" x14ac:dyDescent="0.25"/>
    <row r="6" spans="1:17" s="1126" customFormat="1" ht="38.25" customHeight="1" x14ac:dyDescent="0.2">
      <c r="A6" s="1123"/>
      <c r="B6" s="1665" t="s">
        <v>460</v>
      </c>
      <c r="C6" s="1665"/>
      <c r="D6" s="1665"/>
      <c r="E6" s="1665"/>
      <c r="F6" s="1665"/>
      <c r="G6" s="1665"/>
      <c r="H6" s="1665"/>
      <c r="I6" s="1665"/>
      <c r="J6" s="1124"/>
      <c r="K6" s="1124"/>
      <c r="L6" s="1125"/>
      <c r="M6" s="1125"/>
      <c r="N6" s="1125"/>
      <c r="O6" s="1125"/>
      <c r="P6" s="1125"/>
      <c r="Q6" s="1125"/>
    </row>
    <row r="7" spans="1:17" s="1126" customFormat="1" ht="15.75" customHeight="1" x14ac:dyDescent="0.2">
      <c r="A7" s="1123"/>
      <c r="B7" s="1666" t="str">
        <f>porsaad!$B$6</f>
        <v>Situación a 30 de septiembre de 2024</v>
      </c>
      <c r="C7" s="1666"/>
      <c r="D7" s="1666"/>
      <c r="E7" s="1666"/>
      <c r="F7" s="1666"/>
      <c r="G7" s="1666"/>
      <c r="H7" s="1666"/>
      <c r="I7" s="1666"/>
      <c r="J7" s="1127"/>
      <c r="K7" s="1127"/>
      <c r="L7" s="1128"/>
      <c r="M7" s="1128"/>
      <c r="N7" s="1128"/>
      <c r="O7" s="1128"/>
      <c r="P7" s="1128"/>
      <c r="Q7" s="1128"/>
    </row>
    <row r="8" spans="1:17" ht="8.25" customHeight="1" x14ac:dyDescent="0.25">
      <c r="H8" s="1130"/>
    </row>
    <row r="9" spans="1:17" ht="15" customHeight="1" x14ac:dyDescent="0.25">
      <c r="B9" s="1667" t="s">
        <v>12</v>
      </c>
      <c r="C9" s="1670" t="s">
        <v>278</v>
      </c>
      <c r="D9" s="1139"/>
      <c r="E9" s="1139"/>
      <c r="F9" s="1139"/>
      <c r="G9" s="1139"/>
      <c r="H9" s="1139"/>
      <c r="I9" s="1140"/>
    </row>
    <row r="10" spans="1:17" ht="15.75" customHeight="1" x14ac:dyDescent="0.25">
      <c r="B10" s="1668"/>
      <c r="C10" s="1671"/>
      <c r="D10" s="1673" t="s">
        <v>133</v>
      </c>
      <c r="E10" s="1674"/>
      <c r="F10" s="1677" t="s">
        <v>134</v>
      </c>
      <c r="G10" s="1678"/>
      <c r="H10" s="1678"/>
      <c r="I10" s="1678"/>
    </row>
    <row r="11" spans="1:17" ht="40.5" customHeight="1" x14ac:dyDescent="0.25">
      <c r="B11" s="1668"/>
      <c r="C11" s="1671"/>
      <c r="D11" s="1675"/>
      <c r="E11" s="1676"/>
      <c r="F11" s="1679" t="s">
        <v>279</v>
      </c>
      <c r="G11" s="1680"/>
      <c r="H11" s="1677" t="s">
        <v>280</v>
      </c>
      <c r="I11" s="1678"/>
    </row>
    <row r="12" spans="1:17" ht="52.5" customHeight="1" x14ac:dyDescent="0.25">
      <c r="B12" s="1669"/>
      <c r="C12" s="1672"/>
      <c r="D12" s="1142" t="s">
        <v>9</v>
      </c>
      <c r="E12" s="1144" t="s">
        <v>281</v>
      </c>
      <c r="F12" s="1144" t="s">
        <v>9</v>
      </c>
      <c r="G12" s="1141" t="s">
        <v>281</v>
      </c>
      <c r="H12" s="1142" t="s">
        <v>9</v>
      </c>
      <c r="I12" s="1143" t="s">
        <v>281</v>
      </c>
    </row>
    <row r="13" spans="1:17" ht="12.75" customHeight="1" x14ac:dyDescent="0.25">
      <c r="B13" s="1131" t="s">
        <v>8</v>
      </c>
      <c r="C13" s="931">
        <f>D13+F13+H13</f>
        <v>23520</v>
      </c>
      <c r="D13" s="929">
        <v>35</v>
      </c>
      <c r="E13" s="1132">
        <v>0.14880952380952381</v>
      </c>
      <c r="F13" s="929">
        <v>420</v>
      </c>
      <c r="G13" s="1132">
        <v>1.7857142857142856</v>
      </c>
      <c r="H13" s="929">
        <v>23065</v>
      </c>
      <c r="I13" s="1132">
        <f>H13/C13*100</f>
        <v>98.06547619047619</v>
      </c>
    </row>
    <row r="14" spans="1:17" x14ac:dyDescent="0.25">
      <c r="B14" s="1131" t="s">
        <v>7</v>
      </c>
      <c r="C14" s="936">
        <f t="shared" ref="C14:C30" si="0">D14+F14+H14</f>
        <v>76</v>
      </c>
      <c r="D14" s="934">
        <v>5</v>
      </c>
      <c r="E14" s="1133">
        <v>6.5789473684210522</v>
      </c>
      <c r="F14" s="934">
        <v>48</v>
      </c>
      <c r="G14" s="1133">
        <v>63.157894736842103</v>
      </c>
      <c r="H14" s="934">
        <v>23</v>
      </c>
      <c r="I14" s="1133">
        <f t="shared" ref="I14:I31" si="1">H14/C14*100</f>
        <v>30.263157894736842</v>
      </c>
    </row>
    <row r="15" spans="1:17" x14ac:dyDescent="0.25">
      <c r="B15" s="1131" t="s">
        <v>37</v>
      </c>
      <c r="C15" s="936">
        <f t="shared" si="0"/>
        <v>618</v>
      </c>
      <c r="D15" s="934">
        <v>3</v>
      </c>
      <c r="E15" s="1133">
        <v>0.48543689320388345</v>
      </c>
      <c r="F15" s="934">
        <v>156</v>
      </c>
      <c r="G15" s="1133">
        <v>25.242718446601941</v>
      </c>
      <c r="H15" s="934">
        <v>459</v>
      </c>
      <c r="I15" s="1133">
        <f t="shared" si="1"/>
        <v>74.271844660194176</v>
      </c>
    </row>
    <row r="16" spans="1:17" x14ac:dyDescent="0.25">
      <c r="B16" s="1131" t="s">
        <v>38</v>
      </c>
      <c r="C16" s="936">
        <f t="shared" si="0"/>
        <v>3754</v>
      </c>
      <c r="D16" s="934">
        <v>1</v>
      </c>
      <c r="E16" s="1133">
        <v>2.6638252530633989E-2</v>
      </c>
      <c r="F16" s="934">
        <v>1151</v>
      </c>
      <c r="G16" s="1133">
        <v>30.66062866275972</v>
      </c>
      <c r="H16" s="934">
        <v>2602</v>
      </c>
      <c r="I16" s="1133">
        <f t="shared" si="1"/>
        <v>69.312733084709649</v>
      </c>
    </row>
    <row r="17" spans="2:9" x14ac:dyDescent="0.25">
      <c r="B17" s="1131" t="s">
        <v>6</v>
      </c>
      <c r="C17" s="936">
        <f t="shared" si="0"/>
        <v>6497</v>
      </c>
      <c r="D17" s="934">
        <v>5</v>
      </c>
      <c r="E17" s="1133">
        <v>7.6958596275203933E-2</v>
      </c>
      <c r="F17" s="934">
        <v>315</v>
      </c>
      <c r="G17" s="1133">
        <v>4.8483915653378489</v>
      </c>
      <c r="H17" s="934">
        <v>6177</v>
      </c>
      <c r="I17" s="1133">
        <f t="shared" si="1"/>
        <v>95.074649838386946</v>
      </c>
    </row>
    <row r="18" spans="2:9" x14ac:dyDescent="0.25">
      <c r="B18" s="1131" t="s">
        <v>5</v>
      </c>
      <c r="C18" s="936">
        <f t="shared" si="0"/>
        <v>826</v>
      </c>
      <c r="D18" s="934">
        <v>6</v>
      </c>
      <c r="E18" s="1133">
        <v>0.72639225181598066</v>
      </c>
      <c r="F18" s="934">
        <v>140</v>
      </c>
      <c r="G18" s="1133">
        <v>16.949152542372879</v>
      </c>
      <c r="H18" s="934">
        <v>680</v>
      </c>
      <c r="I18" s="1133">
        <f t="shared" si="1"/>
        <v>82.324455205811148</v>
      </c>
    </row>
    <row r="19" spans="2:9" x14ac:dyDescent="0.25">
      <c r="B19" s="1131" t="s">
        <v>4</v>
      </c>
      <c r="C19" s="936">
        <f t="shared" si="0"/>
        <v>138</v>
      </c>
      <c r="D19" s="934">
        <v>4</v>
      </c>
      <c r="E19" s="1133">
        <v>2.8985507246376812</v>
      </c>
      <c r="F19" s="934">
        <v>80</v>
      </c>
      <c r="G19" s="1133">
        <v>57.971014492753625</v>
      </c>
      <c r="H19" s="934">
        <v>54</v>
      </c>
      <c r="I19" s="1133">
        <f t="shared" si="1"/>
        <v>39.130434782608695</v>
      </c>
    </row>
    <row r="20" spans="2:9" x14ac:dyDescent="0.25">
      <c r="B20" s="1131" t="s">
        <v>40</v>
      </c>
      <c r="C20" s="936">
        <f t="shared" si="0"/>
        <v>3833</v>
      </c>
      <c r="D20" s="934">
        <v>29</v>
      </c>
      <c r="E20" s="1133">
        <v>0.75658752935037821</v>
      </c>
      <c r="F20" s="934">
        <v>1672</v>
      </c>
      <c r="G20" s="1133">
        <v>43.621184450821808</v>
      </c>
      <c r="H20" s="934">
        <v>2132</v>
      </c>
      <c r="I20" s="1133">
        <f t="shared" si="1"/>
        <v>55.622228019827816</v>
      </c>
    </row>
    <row r="21" spans="2:9" x14ac:dyDescent="0.25">
      <c r="B21" s="1131" t="s">
        <v>41</v>
      </c>
      <c r="C21" s="936">
        <f t="shared" si="0"/>
        <v>39915</v>
      </c>
      <c r="D21" s="934">
        <v>16</v>
      </c>
      <c r="E21" s="1133">
        <v>4.0085181009645497E-2</v>
      </c>
      <c r="F21" s="934">
        <v>3553</v>
      </c>
      <c r="G21" s="1133">
        <v>8.9014155079544039</v>
      </c>
      <c r="H21" s="934">
        <v>36346</v>
      </c>
      <c r="I21" s="1133">
        <f t="shared" si="1"/>
        <v>91.058499311035959</v>
      </c>
    </row>
    <row r="22" spans="2:9" x14ac:dyDescent="0.25">
      <c r="B22" s="1131" t="s">
        <v>3</v>
      </c>
      <c r="C22" s="936">
        <f t="shared" si="0"/>
        <v>10095</v>
      </c>
      <c r="D22" s="934">
        <v>1034</v>
      </c>
      <c r="E22" s="1133">
        <v>10.242694403169885</v>
      </c>
      <c r="F22" s="934">
        <v>1505</v>
      </c>
      <c r="G22" s="1133">
        <v>14.90837048043586</v>
      </c>
      <c r="H22" s="934">
        <v>7556</v>
      </c>
      <c r="I22" s="1133">
        <f t="shared" si="1"/>
        <v>74.848935116394259</v>
      </c>
    </row>
    <row r="23" spans="2:9" x14ac:dyDescent="0.25">
      <c r="B23" s="1131" t="s">
        <v>2</v>
      </c>
      <c r="C23" s="936">
        <f t="shared" si="0"/>
        <v>4334</v>
      </c>
      <c r="D23" s="934">
        <v>9</v>
      </c>
      <c r="E23" s="1133">
        <v>0.2076603599446239</v>
      </c>
      <c r="F23" s="934">
        <v>1374</v>
      </c>
      <c r="G23" s="1133">
        <v>31.702814951545914</v>
      </c>
      <c r="H23" s="934">
        <v>2951</v>
      </c>
      <c r="I23" s="1133">
        <f t="shared" si="1"/>
        <v>68.089524688509456</v>
      </c>
    </row>
    <row r="24" spans="2:9" x14ac:dyDescent="0.25">
      <c r="B24" s="1131" t="s">
        <v>35</v>
      </c>
      <c r="C24" s="936">
        <f t="shared" si="0"/>
        <v>1401</v>
      </c>
      <c r="D24" s="934">
        <v>16</v>
      </c>
      <c r="E24" s="1133">
        <v>1.1420413990007139</v>
      </c>
      <c r="F24" s="934">
        <v>16</v>
      </c>
      <c r="G24" s="1133">
        <v>1.1420413990007139</v>
      </c>
      <c r="H24" s="934">
        <v>1369</v>
      </c>
      <c r="I24" s="1133">
        <f t="shared" si="1"/>
        <v>97.715917201998565</v>
      </c>
    </row>
    <row r="25" spans="2:9" x14ac:dyDescent="0.25">
      <c r="B25" s="1131" t="s">
        <v>42</v>
      </c>
      <c r="C25" s="936">
        <f t="shared" si="0"/>
        <v>13314</v>
      </c>
      <c r="D25" s="934">
        <v>596</v>
      </c>
      <c r="E25" s="1133">
        <v>4.4764909118221423</v>
      </c>
      <c r="F25" s="934">
        <v>612</v>
      </c>
      <c r="G25" s="1133">
        <v>4.5966651644885079</v>
      </c>
      <c r="H25" s="934">
        <v>12106</v>
      </c>
      <c r="I25" s="1133">
        <f t="shared" si="1"/>
        <v>90.926843923689347</v>
      </c>
    </row>
    <row r="26" spans="2:9" x14ac:dyDescent="0.25">
      <c r="B26" s="1131" t="s">
        <v>43</v>
      </c>
      <c r="C26" s="936">
        <f t="shared" si="0"/>
        <v>6179</v>
      </c>
      <c r="D26" s="934">
        <v>5</v>
      </c>
      <c r="E26" s="1133">
        <v>8.0919242595889312E-2</v>
      </c>
      <c r="F26" s="934">
        <v>51</v>
      </c>
      <c r="G26" s="1133">
        <v>0.82537627447807094</v>
      </c>
      <c r="H26" s="934">
        <v>6123</v>
      </c>
      <c r="I26" s="1133">
        <f t="shared" si="1"/>
        <v>99.093704482926043</v>
      </c>
    </row>
    <row r="27" spans="2:9" x14ac:dyDescent="0.25">
      <c r="B27" s="1131" t="s">
        <v>44</v>
      </c>
      <c r="C27" s="936">
        <f t="shared" si="0"/>
        <v>555</v>
      </c>
      <c r="D27" s="934">
        <v>135</v>
      </c>
      <c r="E27" s="1133">
        <v>24.324324324324326</v>
      </c>
      <c r="F27" s="934">
        <v>16</v>
      </c>
      <c r="G27" s="1133">
        <v>2.8828828828828827</v>
      </c>
      <c r="H27" s="934">
        <v>404</v>
      </c>
      <c r="I27" s="1133">
        <f t="shared" si="1"/>
        <v>72.792792792792795</v>
      </c>
    </row>
    <row r="28" spans="2:9" x14ac:dyDescent="0.25">
      <c r="B28" s="1131" t="s">
        <v>45</v>
      </c>
      <c r="C28" s="936">
        <f t="shared" si="0"/>
        <v>14478</v>
      </c>
      <c r="D28" s="934">
        <v>1416</v>
      </c>
      <c r="E28" s="1133">
        <v>9.7803564028180681</v>
      </c>
      <c r="F28" s="934">
        <v>3334</v>
      </c>
      <c r="G28" s="1133">
        <v>23.028042547313166</v>
      </c>
      <c r="H28" s="934">
        <v>9728</v>
      </c>
      <c r="I28" s="1133">
        <f t="shared" si="1"/>
        <v>67.191601049868765</v>
      </c>
    </row>
    <row r="29" spans="2:9" x14ac:dyDescent="0.25">
      <c r="B29" s="1131" t="s">
        <v>46</v>
      </c>
      <c r="C29" s="936">
        <f t="shared" si="0"/>
        <v>1339</v>
      </c>
      <c r="D29" s="934">
        <v>680</v>
      </c>
      <c r="E29" s="1133">
        <v>50.784167289021653</v>
      </c>
      <c r="F29" s="934">
        <v>477</v>
      </c>
      <c r="G29" s="1133">
        <v>35.623599701269605</v>
      </c>
      <c r="H29" s="934">
        <v>182</v>
      </c>
      <c r="I29" s="1133">
        <f t="shared" si="1"/>
        <v>13.592233009708737</v>
      </c>
    </row>
    <row r="30" spans="2:9" x14ac:dyDescent="0.25">
      <c r="B30" s="1131" t="s">
        <v>1</v>
      </c>
      <c r="C30" s="1134">
        <f t="shared" si="0"/>
        <v>298</v>
      </c>
      <c r="D30" s="956">
        <v>0</v>
      </c>
      <c r="E30" s="1135">
        <v>0</v>
      </c>
      <c r="F30" s="956">
        <v>93</v>
      </c>
      <c r="G30" s="1135">
        <v>31.208053691275168</v>
      </c>
      <c r="H30" s="956">
        <v>205</v>
      </c>
      <c r="I30" s="1135">
        <f t="shared" si="1"/>
        <v>68.791946308724832</v>
      </c>
    </row>
    <row r="31" spans="2:9" x14ac:dyDescent="0.25">
      <c r="B31" s="1315" t="s">
        <v>0</v>
      </c>
      <c r="C31" s="1316">
        <f>SUM(C13:C30)</f>
        <v>131170</v>
      </c>
      <c r="D31" s="1291">
        <f>SUM(D13:D30)</f>
        <v>3995</v>
      </c>
      <c r="E31" s="1317">
        <f t="shared" ref="E31" si="2">D31/C31*100</f>
        <v>3.0456659297095374</v>
      </c>
      <c r="F31" s="1291">
        <f>SUM(F13:F30)</f>
        <v>15013</v>
      </c>
      <c r="G31" s="1317">
        <f t="shared" ref="G31" si="3">F31/C31*100</f>
        <v>11.445452466265152</v>
      </c>
      <c r="H31" s="1291">
        <f>SUM(H13:H30)</f>
        <v>112162</v>
      </c>
      <c r="I31" s="1317">
        <f t="shared" si="1"/>
        <v>85.508881604025305</v>
      </c>
    </row>
    <row r="32" spans="2:9" x14ac:dyDescent="0.25">
      <c r="B32" s="1136"/>
      <c r="C32" s="1136"/>
      <c r="D32" s="1136"/>
      <c r="E32" s="1136"/>
      <c r="F32" s="1136"/>
      <c r="G32" s="1136"/>
      <c r="H32" s="1136"/>
      <c r="I32" s="1136"/>
    </row>
    <row r="33" spans="2:9" x14ac:dyDescent="0.25">
      <c r="B33" s="1137" t="s">
        <v>282</v>
      </c>
      <c r="C33" s="1136"/>
      <c r="D33" s="1136"/>
      <c r="E33" s="1136"/>
      <c r="F33" s="1136"/>
      <c r="G33" s="1136"/>
      <c r="H33" s="1136"/>
      <c r="I33" s="1136"/>
    </row>
    <row r="34" spans="2:9" x14ac:dyDescent="0.25">
      <c r="B34" s="1137"/>
      <c r="C34" s="1136"/>
      <c r="D34" s="1136"/>
      <c r="E34" s="1136"/>
      <c r="F34" s="1136"/>
      <c r="G34" s="1136"/>
      <c r="H34" s="1136"/>
      <c r="I34" s="1136"/>
    </row>
    <row r="35" spans="2:9" x14ac:dyDescent="0.25">
      <c r="B35" s="1664"/>
      <c r="C35" s="1664"/>
      <c r="D35" s="1664"/>
      <c r="E35" s="1664"/>
      <c r="F35" s="1664"/>
      <c r="G35" s="1664"/>
      <c r="H35" s="1664"/>
      <c r="I35" s="1664"/>
    </row>
    <row r="36" spans="2:9" x14ac:dyDescent="0.25">
      <c r="B36" s="1137"/>
      <c r="C36" s="1136"/>
      <c r="D36" s="1136"/>
      <c r="E36" s="1136"/>
      <c r="F36" s="1136"/>
      <c r="G36" s="1136"/>
      <c r="H36" s="1136"/>
      <c r="I36" s="1136"/>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2578125" defaultRowHeight="15" x14ac:dyDescent="0.25"/>
  <cols>
    <col min="1" max="1" width="3.28515625" style="1129" customWidth="1"/>
    <col min="2" max="2" width="28.42578125" style="1129" customWidth="1"/>
    <col min="3" max="3" width="1.140625" style="1129" customWidth="1"/>
    <col min="4" max="4" width="12.28515625" style="1129" bestFit="1" customWidth="1"/>
    <col min="5" max="5" width="15.140625" style="1129" customWidth="1"/>
    <col min="6" max="6" width="13.5703125" style="1129" customWidth="1"/>
    <col min="7" max="7" width="1.140625" style="1129" customWidth="1"/>
    <col min="8" max="8" width="12.42578125" style="1129" customWidth="1"/>
    <col min="9" max="9" width="14.85546875" style="1129" customWidth="1"/>
    <col min="10" max="10" width="1.140625" style="1129" customWidth="1"/>
    <col min="11" max="11" width="12.42578125" style="1129" customWidth="1"/>
    <col min="12" max="12" width="14.7109375" style="1129" customWidth="1"/>
    <col min="13" max="16384" width="11.42578125" style="1129"/>
  </cols>
  <sheetData>
    <row r="1" spans="1:15" s="1122" customFormat="1" x14ac:dyDescent="0.25">
      <c r="A1" s="1122" t="s">
        <v>96</v>
      </c>
      <c r="B1" s="1122" t="s">
        <v>56</v>
      </c>
      <c r="N1" s="1122" t="s">
        <v>81</v>
      </c>
    </row>
    <row r="2" spans="1:15" s="1122" customFormat="1" x14ac:dyDescent="0.25"/>
    <row r="3" spans="1:15" s="1122" customFormat="1" x14ac:dyDescent="0.25"/>
    <row r="4" spans="1:15" s="1122" customFormat="1" x14ac:dyDescent="0.25"/>
    <row r="5" spans="1:15" s="1122" customFormat="1" ht="16.5" customHeight="1" x14ac:dyDescent="0.25"/>
    <row r="6" spans="1:15" s="1126" customFormat="1" ht="38.25" customHeight="1" x14ac:dyDescent="0.2">
      <c r="A6" s="1123"/>
      <c r="B6" s="1665" t="s">
        <v>461</v>
      </c>
      <c r="C6" s="1665"/>
      <c r="D6" s="1665"/>
      <c r="E6" s="1665"/>
      <c r="F6" s="1665"/>
      <c r="G6" s="1665"/>
      <c r="H6" s="1665"/>
      <c r="I6" s="1665"/>
      <c r="J6" s="1665"/>
      <c r="K6" s="1665"/>
      <c r="L6" s="1665"/>
      <c r="M6" s="1125"/>
      <c r="N6" s="1125"/>
      <c r="O6" s="1125"/>
    </row>
    <row r="7" spans="1:15" s="1126" customFormat="1" ht="15.75" customHeight="1" x14ac:dyDescent="0.2">
      <c r="A7" s="1123"/>
      <c r="B7" s="1666" t="str">
        <f>porsaad!$B$6</f>
        <v>Situación a 30 de septiembre de 2024</v>
      </c>
      <c r="C7" s="1666"/>
      <c r="D7" s="1666"/>
      <c r="E7" s="1666"/>
      <c r="F7" s="1666"/>
      <c r="G7" s="1666"/>
      <c r="H7" s="1666"/>
      <c r="I7" s="1666"/>
      <c r="J7" s="1666"/>
      <c r="K7" s="1666"/>
      <c r="L7" s="1666"/>
      <c r="M7" s="1128"/>
      <c r="N7" s="1128"/>
      <c r="O7" s="1128"/>
    </row>
    <row r="8" spans="1:15" ht="8.25" customHeight="1" x14ac:dyDescent="0.25"/>
    <row r="9" spans="1:15" ht="15" customHeight="1" x14ac:dyDescent="0.25">
      <c r="B9" s="1684" t="s">
        <v>12</v>
      </c>
      <c r="D9" s="1681" t="s">
        <v>29</v>
      </c>
      <c r="E9" s="1690" t="s">
        <v>211</v>
      </c>
      <c r="F9" s="1686"/>
      <c r="G9" s="1145"/>
      <c r="H9" s="1667" t="s">
        <v>284</v>
      </c>
      <c r="I9" s="1686"/>
      <c r="J9" s="1145"/>
      <c r="K9" s="1667" t="s">
        <v>283</v>
      </c>
      <c r="L9" s="1686"/>
    </row>
    <row r="10" spans="1:15" ht="15.75" customHeight="1" x14ac:dyDescent="0.25">
      <c r="B10" s="1685"/>
      <c r="D10" s="1682"/>
      <c r="E10" s="1691"/>
      <c r="F10" s="1687"/>
      <c r="G10" s="1145"/>
      <c r="H10" s="1668"/>
      <c r="I10" s="1687"/>
      <c r="J10" s="1145"/>
      <c r="K10" s="1668"/>
      <c r="L10" s="1687"/>
    </row>
    <row r="11" spans="1:15" x14ac:dyDescent="0.25">
      <c r="B11" s="1685"/>
      <c r="D11" s="1682"/>
      <c r="E11" s="1691"/>
      <c r="F11" s="1687"/>
      <c r="G11" s="1145"/>
      <c r="H11" s="1668"/>
      <c r="I11" s="1687"/>
      <c r="J11" s="1145"/>
      <c r="K11" s="1668"/>
      <c r="L11" s="1687"/>
    </row>
    <row r="12" spans="1:15" ht="33" customHeight="1" x14ac:dyDescent="0.25">
      <c r="B12" s="1685"/>
      <c r="D12" s="1683"/>
      <c r="E12" s="1691"/>
      <c r="F12" s="1687"/>
      <c r="G12" s="1145"/>
      <c r="H12" s="1688"/>
      <c r="I12" s="1689"/>
      <c r="J12" s="1145"/>
      <c r="K12" s="1688"/>
      <c r="L12" s="1689"/>
    </row>
    <row r="13" spans="1:15" ht="30" x14ac:dyDescent="0.25">
      <c r="B13" s="1668"/>
      <c r="D13" s="1149" t="s">
        <v>9</v>
      </c>
      <c r="E13" s="1151" t="s">
        <v>9</v>
      </c>
      <c r="F13" s="1150" t="s">
        <v>187</v>
      </c>
      <c r="G13" s="1145"/>
      <c r="H13" s="1138" t="s">
        <v>9</v>
      </c>
      <c r="I13" s="1150" t="s">
        <v>285</v>
      </c>
      <c r="J13" s="1145"/>
      <c r="K13" s="1138" t="s">
        <v>9</v>
      </c>
      <c r="L13" s="1150" t="s">
        <v>187</v>
      </c>
    </row>
    <row r="14" spans="1:15" ht="12.75" customHeight="1" x14ac:dyDescent="0.25">
      <c r="B14" s="1146" t="s">
        <v>8</v>
      </c>
      <c r="D14" s="931">
        <f>'21solsaad'!D10</f>
        <v>412788</v>
      </c>
      <c r="E14" s="931">
        <f>'10pendResol'!H13</f>
        <v>29360</v>
      </c>
      <c r="F14" s="1046">
        <f>E14/$D14*100</f>
        <v>7.1126098626898075</v>
      </c>
      <c r="G14" s="932"/>
      <c r="H14" s="931">
        <f>'10pendPrest'!H13</f>
        <v>23065</v>
      </c>
      <c r="I14" s="1046">
        <f t="shared" ref="I14:I32" si="0">H14/$K14*100</f>
        <v>43.996185026227948</v>
      </c>
      <c r="J14" s="932"/>
      <c r="K14" s="931">
        <f t="shared" ref="K14:K31" si="1">E14+H14</f>
        <v>52425</v>
      </c>
      <c r="L14" s="1046">
        <f t="shared" ref="L14:L32" si="2">K14/D14*100</f>
        <v>12.700223843716389</v>
      </c>
    </row>
    <row r="15" spans="1:15" x14ac:dyDescent="0.25">
      <c r="B15" s="1147" t="s">
        <v>7</v>
      </c>
      <c r="D15" s="936">
        <f>'21solsaad'!D11</f>
        <v>57082</v>
      </c>
      <c r="E15" s="936">
        <f>'10pendResol'!H14</f>
        <v>700</v>
      </c>
      <c r="F15" s="1047">
        <f t="shared" ref="F15:F31" si="3">E15/$D15*100</f>
        <v>1.226306015906941</v>
      </c>
      <c r="G15" s="932"/>
      <c r="H15" s="936">
        <f>'10pendPrest'!H14</f>
        <v>23</v>
      </c>
      <c r="I15" s="1047">
        <f t="shared" si="0"/>
        <v>3.18118948824343</v>
      </c>
      <c r="J15" s="932"/>
      <c r="K15" s="936">
        <f t="shared" si="1"/>
        <v>723</v>
      </c>
      <c r="L15" s="1047">
        <f t="shared" si="2"/>
        <v>1.2665989278581691</v>
      </c>
    </row>
    <row r="16" spans="1:15" x14ac:dyDescent="0.25">
      <c r="B16" s="1147" t="s">
        <v>37</v>
      </c>
      <c r="D16" s="936">
        <f>'21solsaad'!D12</f>
        <v>50027</v>
      </c>
      <c r="E16" s="936">
        <f>'10pendResol'!H15</f>
        <v>3918</v>
      </c>
      <c r="F16" s="1047">
        <f t="shared" si="3"/>
        <v>7.8317708437443772</v>
      </c>
      <c r="G16" s="932"/>
      <c r="H16" s="936">
        <f>'10pendPrest'!H15</f>
        <v>459</v>
      </c>
      <c r="I16" s="1047">
        <f t="shared" si="0"/>
        <v>10.486634681288553</v>
      </c>
      <c r="J16" s="932"/>
      <c r="K16" s="936">
        <f t="shared" si="1"/>
        <v>4377</v>
      </c>
      <c r="L16" s="1047">
        <f t="shared" si="2"/>
        <v>8.7492753912887036</v>
      </c>
    </row>
    <row r="17" spans="2:12" x14ac:dyDescent="0.25">
      <c r="B17" s="1147" t="s">
        <v>38</v>
      </c>
      <c r="D17" s="936">
        <f>'21solsaad'!D13</f>
        <v>45845</v>
      </c>
      <c r="E17" s="936">
        <f>'10pendResol'!H16</f>
        <v>1096</v>
      </c>
      <c r="F17" s="1047">
        <f t="shared" si="3"/>
        <v>2.3906641945686551</v>
      </c>
      <c r="G17" s="932"/>
      <c r="H17" s="936">
        <f>'10pendPrest'!H16</f>
        <v>2602</v>
      </c>
      <c r="I17" s="1047">
        <f t="shared" si="0"/>
        <v>70.362358031368316</v>
      </c>
      <c r="J17" s="932"/>
      <c r="K17" s="936">
        <f t="shared" si="1"/>
        <v>3698</v>
      </c>
      <c r="L17" s="1047">
        <f t="shared" si="2"/>
        <v>8.0663103937179628</v>
      </c>
    </row>
    <row r="18" spans="2:12" x14ac:dyDescent="0.25">
      <c r="B18" s="1147" t="s">
        <v>6</v>
      </c>
      <c r="D18" s="936">
        <f>'21solsaad'!D14</f>
        <v>73643</v>
      </c>
      <c r="E18" s="936">
        <f>'10pendResol'!H17</f>
        <v>10519</v>
      </c>
      <c r="F18" s="1047">
        <f>E18/$D18*100</f>
        <v>14.283774425267845</v>
      </c>
      <c r="G18" s="932"/>
      <c r="H18" s="936">
        <f>'10pendPrest'!H17</f>
        <v>6177</v>
      </c>
      <c r="I18" s="1047">
        <f t="shared" si="0"/>
        <v>36.996885481552468</v>
      </c>
      <c r="J18" s="932"/>
      <c r="K18" s="936">
        <f t="shared" si="1"/>
        <v>16696</v>
      </c>
      <c r="L18" s="1047">
        <f t="shared" si="2"/>
        <v>22.671537009627528</v>
      </c>
    </row>
    <row r="19" spans="2:12" x14ac:dyDescent="0.25">
      <c r="B19" s="1147" t="s">
        <v>5</v>
      </c>
      <c r="D19" s="936">
        <f>'21solsaad'!D15</f>
        <v>24265</v>
      </c>
      <c r="E19" s="936">
        <f>'10pendResol'!H18</f>
        <v>789</v>
      </c>
      <c r="F19" s="1047">
        <f t="shared" si="3"/>
        <v>3.2515969503399957</v>
      </c>
      <c r="G19" s="932"/>
      <c r="H19" s="936">
        <f>'10pendPrest'!H18</f>
        <v>680</v>
      </c>
      <c r="I19" s="1047">
        <f t="shared" si="0"/>
        <v>46.289993192648062</v>
      </c>
      <c r="J19" s="932"/>
      <c r="K19" s="936">
        <f t="shared" si="1"/>
        <v>1469</v>
      </c>
      <c r="L19" s="1047">
        <f t="shared" si="2"/>
        <v>6.0539872243972805</v>
      </c>
    </row>
    <row r="20" spans="2:12" x14ac:dyDescent="0.25">
      <c r="B20" s="1147" t="s">
        <v>4</v>
      </c>
      <c r="D20" s="936">
        <f>'21solsaad'!D16</f>
        <v>160316</v>
      </c>
      <c r="E20" s="936">
        <f>'10pendResol'!H19</f>
        <v>149</v>
      </c>
      <c r="F20" s="1047">
        <f t="shared" si="3"/>
        <v>9.2941440654706955E-2</v>
      </c>
      <c r="G20" s="932"/>
      <c r="H20" s="936">
        <f>'10pendPrest'!H19</f>
        <v>54</v>
      </c>
      <c r="I20" s="1047">
        <f t="shared" si="0"/>
        <v>26.600985221674879</v>
      </c>
      <c r="J20" s="932"/>
      <c r="K20" s="936">
        <f t="shared" si="1"/>
        <v>203</v>
      </c>
      <c r="L20" s="1047">
        <f t="shared" si="2"/>
        <v>0.12662491579131216</v>
      </c>
    </row>
    <row r="21" spans="2:12" x14ac:dyDescent="0.25">
      <c r="B21" s="1147" t="s">
        <v>40</v>
      </c>
      <c r="D21" s="936">
        <f>'21solsaad'!D17</f>
        <v>98535</v>
      </c>
      <c r="E21" s="936">
        <f>'10pendResol'!H20</f>
        <v>445</v>
      </c>
      <c r="F21" s="1047">
        <f t="shared" si="3"/>
        <v>0.45161617699294671</v>
      </c>
      <c r="G21" s="932"/>
      <c r="H21" s="936">
        <f>'10pendPrest'!H20</f>
        <v>2132</v>
      </c>
      <c r="I21" s="1047">
        <f t="shared" si="0"/>
        <v>82.73185875048506</v>
      </c>
      <c r="J21" s="932"/>
      <c r="K21" s="936">
        <f t="shared" si="1"/>
        <v>2577</v>
      </c>
      <c r="L21" s="1047">
        <f t="shared" si="2"/>
        <v>2.6153143553052214</v>
      </c>
    </row>
    <row r="22" spans="2:12" x14ac:dyDescent="0.25">
      <c r="B22" s="1147" t="s">
        <v>41</v>
      </c>
      <c r="D22" s="936">
        <f>'21solsaad'!D18</f>
        <v>375869</v>
      </c>
      <c r="E22" s="936">
        <f>'10pendResol'!H21</f>
        <v>7548</v>
      </c>
      <c r="F22" s="1047">
        <f t="shared" si="3"/>
        <v>2.0081464552809623</v>
      </c>
      <c r="G22" s="932"/>
      <c r="H22" s="936">
        <f>'10pendPrest'!H21</f>
        <v>36346</v>
      </c>
      <c r="I22" s="1047">
        <f t="shared" si="0"/>
        <v>82.804027885360185</v>
      </c>
      <c r="J22" s="932"/>
      <c r="K22" s="936">
        <f t="shared" si="1"/>
        <v>43894</v>
      </c>
      <c r="L22" s="1047">
        <f t="shared" si="2"/>
        <v>11.678004836791542</v>
      </c>
    </row>
    <row r="23" spans="2:12" x14ac:dyDescent="0.25">
      <c r="B23" s="1147" t="s">
        <v>3</v>
      </c>
      <c r="D23" s="936">
        <f>'21solsaad'!D19</f>
        <v>213180</v>
      </c>
      <c r="E23" s="936">
        <f>'10pendResol'!H22</f>
        <v>10253</v>
      </c>
      <c r="F23" s="1047">
        <f t="shared" si="3"/>
        <v>4.8095506145041744</v>
      </c>
      <c r="G23" s="932"/>
      <c r="H23" s="936">
        <f>'10pendPrest'!H22</f>
        <v>7556</v>
      </c>
      <c r="I23" s="1047">
        <f t="shared" si="0"/>
        <v>42.427985849851197</v>
      </c>
      <c r="J23" s="932"/>
      <c r="K23" s="936">
        <f t="shared" si="1"/>
        <v>17809</v>
      </c>
      <c r="L23" s="1047">
        <f t="shared" si="2"/>
        <v>8.3539731682146545</v>
      </c>
    </row>
    <row r="24" spans="2:12" x14ac:dyDescent="0.25">
      <c r="B24" s="1147" t="s">
        <v>2</v>
      </c>
      <c r="D24" s="936">
        <f>'21solsaad'!D20</f>
        <v>58482</v>
      </c>
      <c r="E24" s="936">
        <f>'10pendResol'!H23</f>
        <v>299</v>
      </c>
      <c r="F24" s="1047">
        <f t="shared" si="3"/>
        <v>0.51126842447248722</v>
      </c>
      <c r="G24" s="932"/>
      <c r="H24" s="936">
        <f>'10pendPrest'!H23</f>
        <v>2951</v>
      </c>
      <c r="I24" s="1047">
        <f t="shared" si="0"/>
        <v>90.8</v>
      </c>
      <c r="J24" s="932"/>
      <c r="K24" s="936">
        <f t="shared" si="1"/>
        <v>3250</v>
      </c>
      <c r="L24" s="1047">
        <f t="shared" si="2"/>
        <v>5.5572654833966002</v>
      </c>
    </row>
    <row r="25" spans="2:12" x14ac:dyDescent="0.25">
      <c r="B25" s="1147" t="s">
        <v>35</v>
      </c>
      <c r="D25" s="936">
        <f>'21solsaad'!D21</f>
        <v>84538</v>
      </c>
      <c r="E25" s="936">
        <f>'10pendResol'!H24</f>
        <v>182</v>
      </c>
      <c r="F25" s="1047">
        <f t="shared" si="3"/>
        <v>0.21528779956942443</v>
      </c>
      <c r="G25" s="932"/>
      <c r="H25" s="936">
        <f>'10pendPrest'!H24</f>
        <v>1369</v>
      </c>
      <c r="I25" s="1047">
        <f t="shared" si="0"/>
        <v>88.265635074145706</v>
      </c>
      <c r="J25" s="932"/>
      <c r="K25" s="936">
        <f t="shared" si="1"/>
        <v>1551</v>
      </c>
      <c r="L25" s="1047">
        <f t="shared" si="2"/>
        <v>1.8346778963306443</v>
      </c>
    </row>
    <row r="26" spans="2:12" x14ac:dyDescent="0.25">
      <c r="B26" s="1147" t="s">
        <v>42</v>
      </c>
      <c r="D26" s="936">
        <f>'21solsaad'!D22</f>
        <v>253523</v>
      </c>
      <c r="E26" s="936">
        <f>'10pendResol'!H25</f>
        <v>230</v>
      </c>
      <c r="F26" s="1047">
        <f t="shared" si="3"/>
        <v>9.0721551890755481E-2</v>
      </c>
      <c r="G26" s="932"/>
      <c r="H26" s="936">
        <f>'10pendPrest'!H25</f>
        <v>12106</v>
      </c>
      <c r="I26" s="1047">
        <f t="shared" si="0"/>
        <v>98.135538261997397</v>
      </c>
      <c r="J26" s="932"/>
      <c r="K26" s="936">
        <f t="shared" si="1"/>
        <v>12336</v>
      </c>
      <c r="L26" s="1047">
        <f t="shared" si="2"/>
        <v>4.8658307135841721</v>
      </c>
    </row>
    <row r="27" spans="2:12" x14ac:dyDescent="0.25">
      <c r="B27" s="1147" t="s">
        <v>43</v>
      </c>
      <c r="D27" s="936">
        <f>'21solsaad'!D23</f>
        <v>66558</v>
      </c>
      <c r="E27" s="936">
        <f>'10pendResol'!H26</f>
        <v>5251</v>
      </c>
      <c r="F27" s="1047">
        <f t="shared" si="3"/>
        <v>7.8893596562396713</v>
      </c>
      <c r="G27" s="932"/>
      <c r="H27" s="936">
        <f>'10pendPrest'!H26</f>
        <v>6123</v>
      </c>
      <c r="I27" s="1047">
        <f t="shared" si="0"/>
        <v>53.833304026727625</v>
      </c>
      <c r="J27" s="932"/>
      <c r="K27" s="936">
        <f t="shared" si="1"/>
        <v>11374</v>
      </c>
      <c r="L27" s="1047">
        <f t="shared" si="2"/>
        <v>17.088854833378406</v>
      </c>
    </row>
    <row r="28" spans="2:12" x14ac:dyDescent="0.25">
      <c r="B28" s="1147" t="s">
        <v>44</v>
      </c>
      <c r="D28" s="936">
        <f>'21solsaad'!D24</f>
        <v>21482</v>
      </c>
      <c r="E28" s="936">
        <f>'10pendResol'!H27</f>
        <v>76</v>
      </c>
      <c r="F28" s="1047">
        <f t="shared" si="3"/>
        <v>0.35378456382087325</v>
      </c>
      <c r="G28" s="932"/>
      <c r="H28" s="936">
        <f>'10pendPrest'!H27</f>
        <v>404</v>
      </c>
      <c r="I28" s="1047">
        <f t="shared" si="0"/>
        <v>84.166666666666671</v>
      </c>
      <c r="J28" s="932"/>
      <c r="K28" s="936">
        <f t="shared" si="1"/>
        <v>480</v>
      </c>
      <c r="L28" s="1047">
        <f t="shared" si="2"/>
        <v>2.2344288241318311</v>
      </c>
    </row>
    <row r="29" spans="2:12" x14ac:dyDescent="0.25">
      <c r="B29" s="1147" t="s">
        <v>45</v>
      </c>
      <c r="D29" s="936">
        <f>'21solsaad'!D25</f>
        <v>116519</v>
      </c>
      <c r="E29" s="936">
        <f>'10pendResol'!H28</f>
        <v>160</v>
      </c>
      <c r="F29" s="1047">
        <f t="shared" si="3"/>
        <v>0.13731666080210095</v>
      </c>
      <c r="G29" s="932"/>
      <c r="H29" s="936">
        <f>'10pendPrest'!H28</f>
        <v>9728</v>
      </c>
      <c r="I29" s="1047">
        <f t="shared" si="0"/>
        <v>98.381877022653725</v>
      </c>
      <c r="J29" s="932"/>
      <c r="K29" s="936">
        <f t="shared" si="1"/>
        <v>9888</v>
      </c>
      <c r="L29" s="1047">
        <f t="shared" si="2"/>
        <v>8.486169637569839</v>
      </c>
    </row>
    <row r="30" spans="2:12" x14ac:dyDescent="0.25">
      <c r="B30" s="1147" t="s">
        <v>46</v>
      </c>
      <c r="D30" s="936">
        <f>'21solsaad'!D26</f>
        <v>14863</v>
      </c>
      <c r="E30" s="936">
        <f>'10pendResol'!H29</f>
        <v>24</v>
      </c>
      <c r="F30" s="1047">
        <f t="shared" si="3"/>
        <v>0.16147480320258362</v>
      </c>
      <c r="G30" s="932"/>
      <c r="H30" s="936">
        <f>'10pendPrest'!H29</f>
        <v>182</v>
      </c>
      <c r="I30" s="1047">
        <f t="shared" si="0"/>
        <v>88.349514563106794</v>
      </c>
      <c r="J30" s="932"/>
      <c r="K30" s="936">
        <f t="shared" si="1"/>
        <v>206</v>
      </c>
      <c r="L30" s="1047">
        <f t="shared" si="2"/>
        <v>1.3859920608221759</v>
      </c>
    </row>
    <row r="31" spans="2:12" x14ac:dyDescent="0.25">
      <c r="B31" s="1148" t="s">
        <v>1</v>
      </c>
      <c r="D31" s="1134">
        <f>'21solsaad'!D27</f>
        <v>5557</v>
      </c>
      <c r="E31" s="1134">
        <f>'10pendResol'!H30</f>
        <v>42</v>
      </c>
      <c r="F31" s="1048">
        <f t="shared" si="3"/>
        <v>0.75580349109231593</v>
      </c>
      <c r="G31" s="932"/>
      <c r="H31" s="1134">
        <f>'10pendPrest'!H30</f>
        <v>205</v>
      </c>
      <c r="I31" s="1048">
        <f t="shared" si="0"/>
        <v>82.995951417004051</v>
      </c>
      <c r="J31" s="932"/>
      <c r="K31" s="1134">
        <f t="shared" si="1"/>
        <v>247</v>
      </c>
      <c r="L31" s="1048">
        <f t="shared" si="2"/>
        <v>4.4448443404714775</v>
      </c>
    </row>
    <row r="32" spans="2:12" x14ac:dyDescent="0.25">
      <c r="B32" s="1315" t="s">
        <v>0</v>
      </c>
      <c r="D32" s="1316">
        <f>SUM(D14:D31)</f>
        <v>2133072</v>
      </c>
      <c r="E32" s="1316">
        <f>SUM(E14:E31)</f>
        <v>71041</v>
      </c>
      <c r="F32" s="1305">
        <f>E32/$D32*100</f>
        <v>3.3304548557198257</v>
      </c>
      <c r="G32" s="1283"/>
      <c r="H32" s="1316">
        <f>SUM(H14:H31)</f>
        <v>112162</v>
      </c>
      <c r="I32" s="1305">
        <f t="shared" si="0"/>
        <v>61.222796569925165</v>
      </c>
      <c r="J32" s="1283"/>
      <c r="K32" s="1316">
        <f>SUM(K14:K31)</f>
        <v>183203</v>
      </c>
      <c r="L32" s="1305">
        <f t="shared" si="2"/>
        <v>8.5886927398606332</v>
      </c>
    </row>
    <row r="34" spans="2:2" x14ac:dyDescent="0.25">
      <c r="B34" s="1137" t="s">
        <v>282</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96" customFormat="1" x14ac:dyDescent="0.2"/>
    <row r="2" spans="1:17" s="96" customFormat="1" x14ac:dyDescent="0.2"/>
    <row r="3" spans="1:17" s="96" customFormat="1" x14ac:dyDescent="0.2"/>
    <row r="4" spans="1:17" s="96" customFormat="1" x14ac:dyDescent="0.2"/>
    <row r="5" spans="1:17" s="96" customFormat="1" ht="16.5" customHeight="1" x14ac:dyDescent="0.2"/>
    <row r="6" spans="1:17" s="4" customFormat="1" ht="24.75" customHeight="1" x14ac:dyDescent="0.2">
      <c r="A6" s="97"/>
      <c r="B6" s="1498" t="s">
        <v>462</v>
      </c>
      <c r="C6" s="1498"/>
      <c r="D6" s="1498"/>
      <c r="E6" s="1498"/>
      <c r="F6" s="1498"/>
      <c r="G6" s="1498"/>
      <c r="H6" s="1498"/>
      <c r="I6" s="1498"/>
      <c r="J6" s="1498"/>
      <c r="K6" s="1498"/>
      <c r="L6" s="1498"/>
      <c r="M6" s="1498"/>
      <c r="N6" s="1498"/>
      <c r="O6" s="99"/>
    </row>
    <row r="7" spans="1:17" s="4" customFormat="1" ht="11.25" customHeight="1" x14ac:dyDescent="0.2">
      <c r="A7" s="97"/>
      <c r="B7" s="1498"/>
      <c r="C7" s="1498"/>
      <c r="D7" s="1498"/>
      <c r="E7" s="1498"/>
      <c r="F7" s="1498"/>
      <c r="G7" s="1498"/>
      <c r="H7" s="1498"/>
      <c r="I7" s="1498"/>
      <c r="J7" s="1498"/>
      <c r="K7" s="1498"/>
      <c r="L7" s="1498"/>
      <c r="M7" s="1498"/>
      <c r="N7" s="1498"/>
      <c r="O7" s="99"/>
    </row>
    <row r="8" spans="1:17" s="4" customFormat="1" ht="15.75" customHeight="1" x14ac:dyDescent="0.2">
      <c r="A8" s="97"/>
      <c r="B8" s="1638" t="s">
        <v>491</v>
      </c>
      <c r="C8" s="1638"/>
      <c r="D8" s="1638"/>
      <c r="E8" s="1638"/>
      <c r="F8" s="1638"/>
      <c r="G8" s="1638"/>
      <c r="H8" s="1638"/>
      <c r="I8" s="1638"/>
      <c r="J8" s="1638"/>
      <c r="K8" s="1638"/>
      <c r="L8" s="1638"/>
      <c r="M8" s="1638"/>
      <c r="N8" s="1638"/>
      <c r="O8" s="112"/>
      <c r="P8" s="112"/>
      <c r="Q8" s="112"/>
    </row>
    <row r="9" spans="1:17" s="96" customFormat="1" ht="6" customHeight="1" x14ac:dyDescent="0.2">
      <c r="A9" s="98"/>
      <c r="B9"/>
      <c r="C9"/>
      <c r="D9"/>
      <c r="E9"/>
      <c r="F9"/>
      <c r="G9"/>
      <c r="H9"/>
      <c r="I9"/>
      <c r="J9"/>
      <c r="K9"/>
      <c r="L9"/>
      <c r="M9"/>
      <c r="N9"/>
      <c r="O9"/>
      <c r="P9"/>
      <c r="Q9"/>
    </row>
    <row r="10" spans="1:17" s="100" customFormat="1" x14ac:dyDescent="0.2"/>
    <row r="11" spans="1:17" s="100" customFormat="1" x14ac:dyDescent="0.2">
      <c r="C11" s="1692" t="s">
        <v>0</v>
      </c>
      <c r="D11" s="1692"/>
      <c r="E11" s="1692"/>
      <c r="L11" s="100">
        <v>1</v>
      </c>
      <c r="M11" s="100">
        <v>3</v>
      </c>
      <c r="N11" s="100">
        <v>4</v>
      </c>
      <c r="O11" s="100">
        <v>5</v>
      </c>
      <c r="P11" s="100">
        <v>6</v>
      </c>
    </row>
    <row r="12" spans="1:17" s="100" customFormat="1" ht="15" x14ac:dyDescent="0.25">
      <c r="C12" s="100" t="s">
        <v>210</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5" x14ac:dyDescent="0.25">
      <c r="B13" s="100" t="s">
        <v>8</v>
      </c>
      <c r="C13" s="102">
        <v>311091</v>
      </c>
      <c r="D13" s="102">
        <v>287571</v>
      </c>
      <c r="E13" s="102">
        <v>23520</v>
      </c>
      <c r="F13" s="103">
        <v>0.92439511268406993</v>
      </c>
      <c r="G13" s="103">
        <v>7.5604887315930069E-2</v>
      </c>
      <c r="I13" s="101">
        <v>11</v>
      </c>
      <c r="J13" s="101">
        <v>1</v>
      </c>
      <c r="K13" s="101">
        <v>8</v>
      </c>
      <c r="L13" s="100" t="s">
        <v>4</v>
      </c>
      <c r="M13" s="102">
        <v>125162</v>
      </c>
      <c r="N13" s="102">
        <v>138</v>
      </c>
      <c r="O13" s="103">
        <f t="shared" ref="O13:P28" si="0">INDEX($B$13:$G$32,$K13,O$11)</f>
        <v>0.99889864325618516</v>
      </c>
      <c r="P13" s="103">
        <f t="shared" si="0"/>
        <v>1.1013567438148443E-3</v>
      </c>
      <c r="Q13" s="103">
        <f>$F$32</f>
        <v>0.91843884094485839</v>
      </c>
    </row>
    <row r="14" spans="1:17" s="100" customFormat="1" ht="15" x14ac:dyDescent="0.25">
      <c r="B14" s="100" t="s">
        <v>7</v>
      </c>
      <c r="C14" s="102">
        <v>43812</v>
      </c>
      <c r="D14" s="102">
        <v>43736</v>
      </c>
      <c r="E14" s="102">
        <v>76</v>
      </c>
      <c r="F14" s="103">
        <v>0.99826531543869257</v>
      </c>
      <c r="G14" s="103">
        <v>1.7346845613074044E-3</v>
      </c>
      <c r="I14" s="101">
        <v>2</v>
      </c>
      <c r="J14" s="101">
        <v>2</v>
      </c>
      <c r="K14" s="101">
        <v>2</v>
      </c>
      <c r="L14" s="100" t="s">
        <v>7</v>
      </c>
      <c r="M14" s="102">
        <v>43736</v>
      </c>
      <c r="N14" s="102">
        <v>76</v>
      </c>
      <c r="O14" s="103">
        <f t="shared" si="0"/>
        <v>0.99826531543869257</v>
      </c>
      <c r="P14" s="103">
        <f t="shared" si="0"/>
        <v>1.7346845613074044E-3</v>
      </c>
      <c r="Q14" s="103">
        <f t="shared" ref="Q14:Q32" si="1">$F$32</f>
        <v>0.91843884094485839</v>
      </c>
    </row>
    <row r="15" spans="1:17" s="100" customFormat="1" ht="15" x14ac:dyDescent="0.25">
      <c r="B15" s="100" t="s">
        <v>37</v>
      </c>
      <c r="C15" s="102">
        <v>32171</v>
      </c>
      <c r="D15" s="102">
        <v>31553</v>
      </c>
      <c r="E15" s="102">
        <v>618</v>
      </c>
      <c r="F15" s="103">
        <v>0.98079015262192659</v>
      </c>
      <c r="G15" s="103">
        <v>1.9209847378073418E-2</v>
      </c>
      <c r="I15" s="101">
        <v>4</v>
      </c>
      <c r="J15" s="101">
        <v>3</v>
      </c>
      <c r="K15" s="101">
        <v>13</v>
      </c>
      <c r="L15" s="100" t="s">
        <v>35</v>
      </c>
      <c r="M15" s="102">
        <v>76008</v>
      </c>
      <c r="N15" s="102">
        <v>1401</v>
      </c>
      <c r="O15" s="103">
        <f t="shared" si="0"/>
        <v>0.98190132930279428</v>
      </c>
      <c r="P15" s="103">
        <f t="shared" si="0"/>
        <v>1.8098670697205752E-2</v>
      </c>
      <c r="Q15" s="103">
        <f t="shared" si="1"/>
        <v>0.91843884094485839</v>
      </c>
    </row>
    <row r="16" spans="1:17" s="100" customFormat="1" ht="15" x14ac:dyDescent="0.25">
      <c r="B16" s="100" t="s">
        <v>38</v>
      </c>
      <c r="C16" s="102">
        <v>35267</v>
      </c>
      <c r="D16" s="102">
        <v>31513</v>
      </c>
      <c r="E16" s="102">
        <v>3754</v>
      </c>
      <c r="F16" s="103">
        <v>0.89355488133382477</v>
      </c>
      <c r="G16" s="103">
        <v>0.10644511866617518</v>
      </c>
      <c r="I16" s="101">
        <v>15</v>
      </c>
      <c r="J16" s="101">
        <v>4</v>
      </c>
      <c r="K16" s="101">
        <v>3</v>
      </c>
      <c r="L16" s="100" t="s">
        <v>37</v>
      </c>
      <c r="M16" s="102">
        <v>31553</v>
      </c>
      <c r="N16" s="102">
        <v>618</v>
      </c>
      <c r="O16" s="103">
        <f t="shared" si="0"/>
        <v>0.98079015262192659</v>
      </c>
      <c r="P16" s="103">
        <f t="shared" si="0"/>
        <v>1.9209847378073418E-2</v>
      </c>
      <c r="Q16" s="103">
        <f t="shared" si="1"/>
        <v>0.91843884094485839</v>
      </c>
    </row>
    <row r="17" spans="2:17" s="100" customFormat="1" ht="15" x14ac:dyDescent="0.25">
      <c r="B17" s="100" t="s">
        <v>6</v>
      </c>
      <c r="C17" s="102">
        <v>49903</v>
      </c>
      <c r="D17" s="102">
        <v>43406</v>
      </c>
      <c r="E17" s="102">
        <v>6497</v>
      </c>
      <c r="F17" s="103">
        <v>0.86980742640723008</v>
      </c>
      <c r="G17" s="103">
        <v>0.13019257359276998</v>
      </c>
      <c r="I17" s="101">
        <v>18</v>
      </c>
      <c r="J17" s="101">
        <v>5</v>
      </c>
      <c r="K17" s="101">
        <v>17</v>
      </c>
      <c r="L17" s="100" t="s">
        <v>44</v>
      </c>
      <c r="M17" s="102">
        <v>16119</v>
      </c>
      <c r="N17" s="102">
        <v>555</v>
      </c>
      <c r="O17" s="103">
        <f t="shared" si="0"/>
        <v>0.96671464555595543</v>
      </c>
      <c r="P17" s="103">
        <f t="shared" si="0"/>
        <v>3.3285354444044624E-2</v>
      </c>
      <c r="Q17" s="103">
        <f t="shared" si="1"/>
        <v>0.91843884094485839</v>
      </c>
    </row>
    <row r="18" spans="2:17" s="100" customFormat="1" ht="15" x14ac:dyDescent="0.25">
      <c r="B18" s="100" t="s">
        <v>5</v>
      </c>
      <c r="C18" s="102">
        <v>18721</v>
      </c>
      <c r="D18" s="102">
        <v>17895</v>
      </c>
      <c r="E18" s="102">
        <v>826</v>
      </c>
      <c r="F18" s="103">
        <v>0.95587842529779388</v>
      </c>
      <c r="G18" s="103">
        <v>4.4121574702206082E-2</v>
      </c>
      <c r="I18" s="101">
        <v>6</v>
      </c>
      <c r="J18" s="101">
        <v>6</v>
      </c>
      <c r="K18" s="101">
        <v>6</v>
      </c>
      <c r="L18" s="100" t="s">
        <v>5</v>
      </c>
      <c r="M18" s="102">
        <v>17895</v>
      </c>
      <c r="N18" s="102">
        <v>826</v>
      </c>
      <c r="O18" s="103">
        <f t="shared" si="0"/>
        <v>0.95587842529779388</v>
      </c>
      <c r="P18" s="103">
        <f t="shared" si="0"/>
        <v>4.4121574702206082E-2</v>
      </c>
      <c r="Q18" s="103">
        <f t="shared" si="1"/>
        <v>0.91843884094485839</v>
      </c>
    </row>
    <row r="19" spans="2:17" s="100" customFormat="1" ht="15" x14ac:dyDescent="0.25">
      <c r="B19" s="100" t="s">
        <v>40</v>
      </c>
      <c r="C19" s="102">
        <v>78733</v>
      </c>
      <c r="D19" s="102">
        <v>74900</v>
      </c>
      <c r="E19" s="102">
        <v>3833</v>
      </c>
      <c r="F19" s="103">
        <v>0.95131647466754732</v>
      </c>
      <c r="G19" s="103">
        <v>4.8683525332452723E-2</v>
      </c>
      <c r="I19" s="101">
        <v>8</v>
      </c>
      <c r="J19" s="101">
        <v>7</v>
      </c>
      <c r="K19" s="101">
        <v>10</v>
      </c>
      <c r="L19" s="100" t="s">
        <v>39</v>
      </c>
      <c r="M19" s="102">
        <v>1586</v>
      </c>
      <c r="N19" s="102">
        <v>79</v>
      </c>
      <c r="O19" s="103">
        <f t="shared" si="0"/>
        <v>0.95255255255255256</v>
      </c>
      <c r="P19" s="103">
        <f t="shared" si="0"/>
        <v>4.7447447447447451E-2</v>
      </c>
      <c r="Q19" s="103">
        <f t="shared" si="1"/>
        <v>0.91843884094485839</v>
      </c>
    </row>
    <row r="20" spans="2:17" s="100" customFormat="1" ht="15" x14ac:dyDescent="0.25">
      <c r="B20" s="100" t="s">
        <v>4</v>
      </c>
      <c r="C20" s="102">
        <v>125300</v>
      </c>
      <c r="D20" s="102">
        <v>125162</v>
      </c>
      <c r="E20" s="102">
        <v>138</v>
      </c>
      <c r="F20" s="103">
        <v>0.99889864325618516</v>
      </c>
      <c r="G20" s="103">
        <v>1.1013567438148443E-3</v>
      </c>
      <c r="I20" s="101">
        <v>1</v>
      </c>
      <c r="J20" s="101">
        <v>8</v>
      </c>
      <c r="K20" s="101">
        <v>7</v>
      </c>
      <c r="L20" s="100" t="s">
        <v>40</v>
      </c>
      <c r="M20" s="102">
        <v>74900</v>
      </c>
      <c r="N20" s="102">
        <v>3833</v>
      </c>
      <c r="O20" s="103">
        <f t="shared" si="0"/>
        <v>0.95131647466754732</v>
      </c>
      <c r="P20" s="103">
        <f t="shared" si="0"/>
        <v>4.8683525332452723E-2</v>
      </c>
      <c r="Q20" s="103">
        <f t="shared" si="1"/>
        <v>0.91843884094485839</v>
      </c>
    </row>
    <row r="21" spans="2:17" s="100" customFormat="1" ht="15" x14ac:dyDescent="0.25">
      <c r="B21" s="100" t="s">
        <v>41</v>
      </c>
      <c r="C21" s="102">
        <v>261574</v>
      </c>
      <c r="D21" s="102">
        <v>221659</v>
      </c>
      <c r="E21" s="102">
        <v>39915</v>
      </c>
      <c r="F21" s="103">
        <v>0.84740455855704311</v>
      </c>
      <c r="G21" s="103">
        <v>0.15259544144295686</v>
      </c>
      <c r="I21" s="101">
        <v>19</v>
      </c>
      <c r="J21" s="101">
        <v>9</v>
      </c>
      <c r="K21" s="101">
        <v>11</v>
      </c>
      <c r="L21" s="100" t="s">
        <v>3</v>
      </c>
      <c r="M21" s="102">
        <v>158666</v>
      </c>
      <c r="N21" s="102">
        <v>10095</v>
      </c>
      <c r="O21" s="103">
        <f t="shared" si="0"/>
        <v>0.94018167704623701</v>
      </c>
      <c r="P21" s="103">
        <f t="shared" si="0"/>
        <v>5.9818322953763013E-2</v>
      </c>
      <c r="Q21" s="103">
        <f t="shared" si="1"/>
        <v>0.91843884094485839</v>
      </c>
    </row>
    <row r="22" spans="2:17" s="100" customFormat="1" ht="15" x14ac:dyDescent="0.25">
      <c r="B22" s="100" t="s">
        <v>39</v>
      </c>
      <c r="C22" s="102">
        <v>1665</v>
      </c>
      <c r="D22" s="102">
        <v>1586</v>
      </c>
      <c r="E22" s="102">
        <v>79</v>
      </c>
      <c r="F22" s="103">
        <v>0.95255255255255256</v>
      </c>
      <c r="G22" s="103">
        <v>4.7447447447447451E-2</v>
      </c>
      <c r="I22" s="101">
        <v>7</v>
      </c>
      <c r="J22" s="101">
        <v>10</v>
      </c>
      <c r="K22" s="101">
        <v>14</v>
      </c>
      <c r="L22" s="100" t="s">
        <v>42</v>
      </c>
      <c r="M22" s="102">
        <v>185649</v>
      </c>
      <c r="N22" s="102">
        <v>13314</v>
      </c>
      <c r="O22" s="103">
        <f t="shared" si="0"/>
        <v>0.93308303553927108</v>
      </c>
      <c r="P22" s="103">
        <f t="shared" si="0"/>
        <v>6.6916964460728881E-2</v>
      </c>
      <c r="Q22" s="103">
        <f t="shared" si="1"/>
        <v>0.91843884094485839</v>
      </c>
    </row>
    <row r="23" spans="2:17" s="100" customFormat="1" ht="15" x14ac:dyDescent="0.25">
      <c r="B23" s="100" t="s">
        <v>3</v>
      </c>
      <c r="C23" s="102">
        <v>168761</v>
      </c>
      <c r="D23" s="102">
        <v>158666</v>
      </c>
      <c r="E23" s="102">
        <v>10095</v>
      </c>
      <c r="F23" s="103">
        <v>0.94018167704623701</v>
      </c>
      <c r="G23" s="103">
        <v>5.9818322953763013E-2</v>
      </c>
      <c r="I23" s="101">
        <v>9</v>
      </c>
      <c r="J23" s="101">
        <v>11</v>
      </c>
      <c r="K23" s="101">
        <v>1</v>
      </c>
      <c r="L23" s="100" t="s">
        <v>8</v>
      </c>
      <c r="M23" s="102">
        <v>287571</v>
      </c>
      <c r="N23" s="102">
        <v>23520</v>
      </c>
      <c r="O23" s="103">
        <f t="shared" si="0"/>
        <v>0.92439511268406993</v>
      </c>
      <c r="P23" s="103">
        <f t="shared" si="0"/>
        <v>7.5604887315930069E-2</v>
      </c>
      <c r="Q23" s="103">
        <f t="shared" si="1"/>
        <v>0.91843884094485839</v>
      </c>
    </row>
    <row r="24" spans="2:17" s="100" customFormat="1" ht="15" x14ac:dyDescent="0.25">
      <c r="B24" s="100" t="s">
        <v>2</v>
      </c>
      <c r="C24" s="102">
        <v>40821</v>
      </c>
      <c r="D24" s="102">
        <v>36487</v>
      </c>
      <c r="E24" s="102">
        <v>4334</v>
      </c>
      <c r="F24" s="103">
        <v>0.89382915656157369</v>
      </c>
      <c r="G24" s="103">
        <v>0.1061708434384263</v>
      </c>
      <c r="I24" s="101">
        <v>14</v>
      </c>
      <c r="J24" s="101">
        <v>12</v>
      </c>
      <c r="K24" s="101">
        <v>20</v>
      </c>
      <c r="L24" s="100" t="s">
        <v>108</v>
      </c>
      <c r="M24" s="102">
        <v>1477071</v>
      </c>
      <c r="N24" s="102">
        <v>131170</v>
      </c>
      <c r="O24" s="103">
        <f t="shared" si="0"/>
        <v>0.91843884094485839</v>
      </c>
      <c r="P24" s="103">
        <f t="shared" si="0"/>
        <v>8.1561159055141608E-2</v>
      </c>
      <c r="Q24" s="103">
        <f t="shared" si="1"/>
        <v>0.91843884094485839</v>
      </c>
    </row>
    <row r="25" spans="2:17" s="100" customFormat="1" ht="15" x14ac:dyDescent="0.25">
      <c r="B25" s="100" t="s">
        <v>35</v>
      </c>
      <c r="C25" s="102">
        <v>77409</v>
      </c>
      <c r="D25" s="102">
        <v>76008</v>
      </c>
      <c r="E25" s="102">
        <v>1401</v>
      </c>
      <c r="F25" s="103">
        <v>0.98190132930279428</v>
      </c>
      <c r="G25" s="103">
        <v>1.8098670697205752E-2</v>
      </c>
      <c r="I25" s="101">
        <v>3</v>
      </c>
      <c r="J25" s="101">
        <v>13</v>
      </c>
      <c r="K25" s="101">
        <v>15</v>
      </c>
      <c r="L25" s="100" t="s">
        <v>47</v>
      </c>
      <c r="M25" s="102">
        <v>2055</v>
      </c>
      <c r="N25" s="102">
        <v>219</v>
      </c>
      <c r="O25" s="103">
        <f t="shared" si="0"/>
        <v>0.90369393139841692</v>
      </c>
      <c r="P25" s="103">
        <f t="shared" si="0"/>
        <v>9.6306068601583111E-2</v>
      </c>
      <c r="Q25" s="103">
        <f t="shared" si="1"/>
        <v>0.91843884094485839</v>
      </c>
    </row>
    <row r="26" spans="2:17" s="100" customFormat="1" ht="15" x14ac:dyDescent="0.25">
      <c r="B26" s="100" t="s">
        <v>42</v>
      </c>
      <c r="C26" s="102">
        <v>198963</v>
      </c>
      <c r="D26" s="102">
        <v>185649</v>
      </c>
      <c r="E26" s="102">
        <v>13314</v>
      </c>
      <c r="F26" s="103">
        <v>0.93308303553927108</v>
      </c>
      <c r="G26" s="103">
        <v>6.6916964460728881E-2</v>
      </c>
      <c r="I26" s="101">
        <v>10</v>
      </c>
      <c r="J26" s="101">
        <v>14</v>
      </c>
      <c r="K26" s="101">
        <v>12</v>
      </c>
      <c r="L26" s="100" t="s">
        <v>2</v>
      </c>
      <c r="M26" s="102">
        <v>36487</v>
      </c>
      <c r="N26" s="102">
        <v>4334</v>
      </c>
      <c r="O26" s="103">
        <f t="shared" si="0"/>
        <v>0.89382915656157369</v>
      </c>
      <c r="P26" s="103">
        <f t="shared" si="0"/>
        <v>0.1061708434384263</v>
      </c>
      <c r="Q26" s="103">
        <f t="shared" si="1"/>
        <v>0.91843884094485839</v>
      </c>
    </row>
    <row r="27" spans="2:17" s="100" customFormat="1" ht="15" x14ac:dyDescent="0.25">
      <c r="B27" s="100" t="s">
        <v>47</v>
      </c>
      <c r="C27" s="102">
        <v>2274</v>
      </c>
      <c r="D27" s="102">
        <v>2055</v>
      </c>
      <c r="E27" s="102">
        <v>219</v>
      </c>
      <c r="F27" s="103">
        <v>0.90369393139841692</v>
      </c>
      <c r="G27" s="103">
        <v>9.6306068601583111E-2</v>
      </c>
      <c r="I27" s="101">
        <v>13</v>
      </c>
      <c r="J27" s="101">
        <v>15</v>
      </c>
      <c r="K27" s="101">
        <v>4</v>
      </c>
      <c r="L27" s="100" t="s">
        <v>38</v>
      </c>
      <c r="M27" s="102">
        <v>31513</v>
      </c>
      <c r="N27" s="102">
        <v>3754</v>
      </c>
      <c r="O27" s="103">
        <f t="shared" si="0"/>
        <v>0.89355488133382477</v>
      </c>
      <c r="P27" s="103">
        <f t="shared" si="0"/>
        <v>0.10644511866617518</v>
      </c>
      <c r="Q27" s="103">
        <f t="shared" si="1"/>
        <v>0.91843884094485839</v>
      </c>
    </row>
    <row r="28" spans="2:17" s="100" customFormat="1" ht="15" x14ac:dyDescent="0.25">
      <c r="B28" s="100" t="s">
        <v>43</v>
      </c>
      <c r="C28" s="102">
        <v>50231</v>
      </c>
      <c r="D28" s="102">
        <v>44052</v>
      </c>
      <c r="E28" s="102">
        <v>6179</v>
      </c>
      <c r="F28" s="103">
        <v>0.87698831398936916</v>
      </c>
      <c r="G28" s="103">
        <v>0.12301168601063088</v>
      </c>
      <c r="I28" s="101">
        <v>16</v>
      </c>
      <c r="J28" s="101">
        <v>16</v>
      </c>
      <c r="K28" s="101">
        <v>16</v>
      </c>
      <c r="L28" s="100" t="s">
        <v>43</v>
      </c>
      <c r="M28" s="102">
        <v>44052</v>
      </c>
      <c r="N28" s="102">
        <v>6179</v>
      </c>
      <c r="O28" s="103">
        <f t="shared" si="0"/>
        <v>0.87698831398936916</v>
      </c>
      <c r="P28" s="103">
        <f t="shared" si="0"/>
        <v>0.12301168601063088</v>
      </c>
      <c r="Q28" s="103">
        <f t="shared" si="1"/>
        <v>0.91843884094485839</v>
      </c>
    </row>
    <row r="29" spans="2:17" s="100" customFormat="1" ht="15" x14ac:dyDescent="0.25">
      <c r="B29" s="100" t="s">
        <v>44</v>
      </c>
      <c r="C29" s="102">
        <v>16674</v>
      </c>
      <c r="D29" s="102">
        <v>16119</v>
      </c>
      <c r="E29" s="102">
        <v>555</v>
      </c>
      <c r="F29" s="103">
        <v>0.96671464555595543</v>
      </c>
      <c r="G29" s="103">
        <v>3.3285354444044624E-2</v>
      </c>
      <c r="I29" s="101">
        <v>5</v>
      </c>
      <c r="J29" s="101">
        <v>17</v>
      </c>
      <c r="K29" s="101">
        <v>19</v>
      </c>
      <c r="L29" s="100" t="s">
        <v>46</v>
      </c>
      <c r="M29" s="102">
        <v>9296</v>
      </c>
      <c r="N29" s="102">
        <v>1339</v>
      </c>
      <c r="O29" s="103">
        <f t="shared" ref="O29:P32" si="2">INDEX($B$13:$G$32,$K29,O$11)</f>
        <v>0.87409496944052656</v>
      </c>
      <c r="P29" s="103">
        <f t="shared" si="2"/>
        <v>0.12590503055947344</v>
      </c>
      <c r="Q29" s="103">
        <f t="shared" si="1"/>
        <v>0.91843884094485839</v>
      </c>
    </row>
    <row r="30" spans="2:17" s="100" customFormat="1" ht="15" x14ac:dyDescent="0.25">
      <c r="B30" s="100" t="s">
        <v>45</v>
      </c>
      <c r="C30" s="102">
        <v>84236</v>
      </c>
      <c r="D30" s="102">
        <v>69758</v>
      </c>
      <c r="E30" s="102">
        <v>14478</v>
      </c>
      <c r="F30" s="103">
        <v>0.82812574196305622</v>
      </c>
      <c r="G30" s="103">
        <v>0.17187425803694381</v>
      </c>
      <c r="I30" s="101">
        <v>20</v>
      </c>
      <c r="J30" s="101">
        <v>18</v>
      </c>
      <c r="K30" s="101">
        <v>5</v>
      </c>
      <c r="L30" s="100" t="s">
        <v>6</v>
      </c>
      <c r="M30" s="102">
        <v>43406</v>
      </c>
      <c r="N30" s="102">
        <v>6497</v>
      </c>
      <c r="O30" s="103">
        <f t="shared" si="2"/>
        <v>0.86980742640723008</v>
      </c>
      <c r="P30" s="103">
        <f t="shared" si="2"/>
        <v>0.13019257359276998</v>
      </c>
      <c r="Q30" s="103">
        <f t="shared" si="1"/>
        <v>0.91843884094485839</v>
      </c>
    </row>
    <row r="31" spans="2:17" s="100" customFormat="1" ht="15" x14ac:dyDescent="0.25">
      <c r="B31" s="100" t="s">
        <v>46</v>
      </c>
      <c r="C31" s="102">
        <v>10635</v>
      </c>
      <c r="D31" s="102">
        <v>9296</v>
      </c>
      <c r="E31" s="102">
        <v>1339</v>
      </c>
      <c r="F31" s="103">
        <v>0.87409496944052656</v>
      </c>
      <c r="G31" s="103">
        <v>0.12590503055947344</v>
      </c>
      <c r="I31" s="101">
        <v>17</v>
      </c>
      <c r="J31" s="101">
        <v>19</v>
      </c>
      <c r="K31" s="101">
        <v>9</v>
      </c>
      <c r="L31" s="100" t="s">
        <v>41</v>
      </c>
      <c r="M31" s="102">
        <v>221659</v>
      </c>
      <c r="N31" s="102">
        <v>39915</v>
      </c>
      <c r="O31" s="103">
        <f t="shared" si="2"/>
        <v>0.84740455855704311</v>
      </c>
      <c r="P31" s="103">
        <f t="shared" si="2"/>
        <v>0.15259544144295686</v>
      </c>
      <c r="Q31" s="103">
        <f t="shared" si="1"/>
        <v>0.91843884094485839</v>
      </c>
    </row>
    <row r="32" spans="2:17" s="100" customFormat="1" ht="15" x14ac:dyDescent="0.25">
      <c r="B32" s="104" t="s">
        <v>108</v>
      </c>
      <c r="C32" s="105">
        <v>1608241</v>
      </c>
      <c r="D32" s="105">
        <v>1477071</v>
      </c>
      <c r="E32" s="105">
        <v>131170</v>
      </c>
      <c r="F32" s="106">
        <v>0.91843884094485839</v>
      </c>
      <c r="G32" s="106">
        <v>8.1561159055141608E-2</v>
      </c>
      <c r="I32" s="101">
        <v>12</v>
      </c>
      <c r="J32" s="101">
        <v>20</v>
      </c>
      <c r="K32" s="101">
        <v>18</v>
      </c>
      <c r="L32" s="100" t="s">
        <v>45</v>
      </c>
      <c r="M32" s="102">
        <v>69758</v>
      </c>
      <c r="N32" s="102">
        <v>14478</v>
      </c>
      <c r="O32" s="103">
        <f t="shared" si="2"/>
        <v>0.82812574196305622</v>
      </c>
      <c r="P32" s="103">
        <f t="shared" si="2"/>
        <v>0.17187425803694381</v>
      </c>
      <c r="Q32" s="103">
        <f t="shared" si="1"/>
        <v>0.91843884094485839</v>
      </c>
    </row>
    <row r="33" spans="9:16" s="95" customFormat="1" ht="15" x14ac:dyDescent="0.25">
      <c r="I33" s="113"/>
      <c r="J33" s="113"/>
      <c r="K33" s="113"/>
      <c r="M33" s="114"/>
      <c r="N33" s="114"/>
      <c r="O33" s="115"/>
      <c r="P33" s="115"/>
    </row>
    <row r="34" spans="9:16" s="95"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8" t="s">
        <v>463</v>
      </c>
      <c r="C6" s="1498"/>
      <c r="D6" s="1498"/>
      <c r="E6" s="1498"/>
      <c r="F6" s="1498"/>
      <c r="G6" s="1498"/>
      <c r="H6" s="1498"/>
      <c r="I6" s="1498"/>
      <c r="J6" s="1498"/>
      <c r="K6" s="1498"/>
      <c r="L6" s="1498"/>
      <c r="M6" s="1498"/>
      <c r="N6" s="1498"/>
      <c r="O6" s="1018"/>
    </row>
    <row r="7" spans="1:17" s="621" customFormat="1" ht="24.75" customHeight="1" x14ac:dyDescent="0.2">
      <c r="A7" s="1017"/>
      <c r="B7" s="1498"/>
      <c r="C7" s="1498"/>
      <c r="D7" s="1498"/>
      <c r="E7" s="1498"/>
      <c r="F7" s="1498"/>
      <c r="G7" s="1498"/>
      <c r="H7" s="1498"/>
      <c r="I7" s="1498"/>
      <c r="J7" s="1498"/>
      <c r="K7" s="1498"/>
      <c r="L7" s="1498"/>
      <c r="M7" s="1498"/>
      <c r="N7" s="1498"/>
      <c r="O7" s="1018"/>
    </row>
    <row r="8" spans="1:17" s="621" customFormat="1" ht="15.75" customHeight="1" x14ac:dyDescent="0.2">
      <c r="A8" s="1017"/>
      <c r="B8" s="1638" t="s">
        <v>491</v>
      </c>
      <c r="C8" s="1638"/>
      <c r="D8" s="1638"/>
      <c r="E8" s="1638"/>
      <c r="F8" s="1638"/>
      <c r="G8" s="1638"/>
      <c r="H8" s="1638"/>
      <c r="I8" s="1638"/>
      <c r="J8" s="1638"/>
      <c r="K8" s="1638"/>
      <c r="L8" s="1638"/>
      <c r="M8" s="1638"/>
      <c r="N8" s="1638"/>
    </row>
    <row r="9" spans="1:17" s="700" customFormat="1" ht="6" customHeight="1" x14ac:dyDescent="0.25">
      <c r="A9" s="1020"/>
      <c r="B9" s="1020"/>
      <c r="C9" s="1020"/>
      <c r="D9" s="1020"/>
      <c r="E9" s="1020"/>
      <c r="F9" s="1020"/>
      <c r="G9" s="1020"/>
      <c r="H9" s="1020"/>
      <c r="I9" s="1020"/>
      <c r="J9" s="1020"/>
      <c r="K9" s="1020"/>
      <c r="L9" s="1020"/>
    </row>
    <row r="10" spans="1:17" s="113" customFormat="1" x14ac:dyDescent="0.25"/>
    <row r="11" spans="1:17" s="101" customFormat="1" x14ac:dyDescent="0.25">
      <c r="C11" s="1639" t="s">
        <v>32</v>
      </c>
      <c r="D11" s="1639"/>
      <c r="E11" s="1639"/>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1">
        <v>77811</v>
      </c>
      <c r="D13" s="1021">
        <v>75019</v>
      </c>
      <c r="E13" s="1021">
        <v>2792</v>
      </c>
      <c r="F13" s="1022">
        <v>0.96411818380434644</v>
      </c>
      <c r="G13" s="1022">
        <v>3.5881816195653574E-2</v>
      </c>
      <c r="I13" s="101">
        <v>10</v>
      </c>
      <c r="J13" s="101">
        <v>1</v>
      </c>
      <c r="K13" s="101">
        <v>8</v>
      </c>
      <c r="L13" s="101" t="s">
        <v>4</v>
      </c>
      <c r="M13" s="1021">
        <v>34902</v>
      </c>
      <c r="N13" s="1021">
        <v>32</v>
      </c>
      <c r="O13" s="1022">
        <v>0.999083986946814</v>
      </c>
      <c r="P13" s="1022">
        <v>9.1601305318600793E-4</v>
      </c>
      <c r="Q13" s="1022">
        <v>0.95443613134847449</v>
      </c>
    </row>
    <row r="14" spans="1:17" s="101" customFormat="1" x14ac:dyDescent="0.25">
      <c r="B14" s="101" t="s">
        <v>7</v>
      </c>
      <c r="C14" s="1021">
        <v>12828</v>
      </c>
      <c r="D14" s="1021">
        <v>12815</v>
      </c>
      <c r="E14" s="1021">
        <v>13</v>
      </c>
      <c r="F14" s="1022">
        <v>0.99898659183037108</v>
      </c>
      <c r="G14" s="1022">
        <v>1.0134081696289367E-3</v>
      </c>
      <c r="I14" s="101">
        <v>2</v>
      </c>
      <c r="J14" s="101">
        <v>2</v>
      </c>
      <c r="K14" s="101">
        <v>2</v>
      </c>
      <c r="L14" s="101" t="s">
        <v>7</v>
      </c>
      <c r="M14" s="1021">
        <v>12815</v>
      </c>
      <c r="N14" s="1021">
        <v>13</v>
      </c>
      <c r="O14" s="1022">
        <v>0.99898659183037108</v>
      </c>
      <c r="P14" s="1022">
        <v>1.0134081696289367E-3</v>
      </c>
      <c r="Q14" s="1022">
        <v>0.95443613134847449</v>
      </c>
    </row>
    <row r="15" spans="1:17" s="101" customFormat="1" x14ac:dyDescent="0.25">
      <c r="B15" s="101" t="s">
        <v>37</v>
      </c>
      <c r="C15" s="1021">
        <v>7787</v>
      </c>
      <c r="D15" s="1021">
        <v>7701</v>
      </c>
      <c r="E15" s="1021">
        <v>86</v>
      </c>
      <c r="F15" s="1022">
        <v>0.98895595222807242</v>
      </c>
      <c r="G15" s="1022">
        <v>1.1044047771927572E-2</v>
      </c>
      <c r="I15" s="101">
        <v>4</v>
      </c>
      <c r="J15" s="101">
        <v>3</v>
      </c>
      <c r="K15" s="101">
        <v>13</v>
      </c>
      <c r="L15" s="101" t="s">
        <v>35</v>
      </c>
      <c r="M15" s="1021">
        <v>25781</v>
      </c>
      <c r="N15" s="1021">
        <v>99</v>
      </c>
      <c r="O15" s="1022">
        <v>0.99617465224111279</v>
      </c>
      <c r="P15" s="1022">
        <v>3.8253477588871716E-3</v>
      </c>
      <c r="Q15" s="1022">
        <v>0.95443613134847449</v>
      </c>
    </row>
    <row r="16" spans="1:17" s="101" customFormat="1" x14ac:dyDescent="0.25">
      <c r="B16" s="101" t="s">
        <v>38</v>
      </c>
      <c r="C16" s="1021">
        <v>8581</v>
      </c>
      <c r="D16" s="1021">
        <v>7963</v>
      </c>
      <c r="E16" s="1021">
        <v>618</v>
      </c>
      <c r="F16" s="1022">
        <v>0.92798042186225382</v>
      </c>
      <c r="G16" s="1022">
        <v>7.201957813774619E-2</v>
      </c>
      <c r="I16" s="101">
        <v>16</v>
      </c>
      <c r="J16" s="101">
        <v>4</v>
      </c>
      <c r="K16" s="101">
        <v>3</v>
      </c>
      <c r="L16" s="101" t="s">
        <v>37</v>
      </c>
      <c r="M16" s="1021">
        <v>7701</v>
      </c>
      <c r="N16" s="1021">
        <v>86</v>
      </c>
      <c r="O16" s="1022">
        <v>0.98895595222807242</v>
      </c>
      <c r="P16" s="1022">
        <v>1.1044047771927572E-2</v>
      </c>
      <c r="Q16" s="1022">
        <v>0.95443613134847449</v>
      </c>
    </row>
    <row r="17" spans="2:17" s="101" customFormat="1" x14ac:dyDescent="0.25">
      <c r="B17" s="101" t="s">
        <v>6</v>
      </c>
      <c r="C17" s="1021">
        <v>16201</v>
      </c>
      <c r="D17" s="1021">
        <v>14292</v>
      </c>
      <c r="E17" s="1021">
        <v>1909</v>
      </c>
      <c r="F17" s="1022">
        <v>0.88216776742176406</v>
      </c>
      <c r="G17" s="1022">
        <v>0.11783223257823591</v>
      </c>
      <c r="I17" s="101">
        <v>19</v>
      </c>
      <c r="J17" s="101">
        <v>5</v>
      </c>
      <c r="K17" s="101">
        <v>17</v>
      </c>
      <c r="L17" s="101" t="s">
        <v>44</v>
      </c>
      <c r="M17" s="1021">
        <v>3223</v>
      </c>
      <c r="N17" s="1021">
        <v>64</v>
      </c>
      <c r="O17" s="1022">
        <v>0.98052935807727415</v>
      </c>
      <c r="P17" s="1022">
        <v>1.9470641922725889E-2</v>
      </c>
      <c r="Q17" s="1022">
        <v>0.95443613134847449</v>
      </c>
    </row>
    <row r="18" spans="2:17" s="101" customFormat="1" x14ac:dyDescent="0.25">
      <c r="B18" s="101" t="s">
        <v>5</v>
      </c>
      <c r="C18" s="1021">
        <v>5443</v>
      </c>
      <c r="D18" s="1021">
        <v>5261</v>
      </c>
      <c r="E18" s="1021">
        <v>182</v>
      </c>
      <c r="F18" s="1022">
        <v>0.9665625574131913</v>
      </c>
      <c r="G18" s="1022">
        <v>3.3437442586808745E-2</v>
      </c>
      <c r="I18" s="101">
        <v>9</v>
      </c>
      <c r="J18" s="101">
        <v>6</v>
      </c>
      <c r="K18" s="101">
        <v>10</v>
      </c>
      <c r="L18" s="101" t="s">
        <v>39</v>
      </c>
      <c r="M18" s="1021">
        <v>417</v>
      </c>
      <c r="N18" s="1021">
        <v>9</v>
      </c>
      <c r="O18" s="1022">
        <v>0.97887323943661975</v>
      </c>
      <c r="P18" s="1022">
        <v>2.1126760563380281E-2</v>
      </c>
      <c r="Q18" s="1022">
        <v>0.95443613134847449</v>
      </c>
    </row>
    <row r="19" spans="2:17" s="101" customFormat="1" x14ac:dyDescent="0.25">
      <c r="B19" s="101" t="s">
        <v>40</v>
      </c>
      <c r="C19" s="1021">
        <v>23209</v>
      </c>
      <c r="D19" s="1021">
        <v>22517</v>
      </c>
      <c r="E19" s="1021">
        <v>692</v>
      </c>
      <c r="F19" s="1022">
        <v>0.97018398035244946</v>
      </c>
      <c r="G19" s="1022">
        <v>2.9816019647550519E-2</v>
      </c>
      <c r="I19" s="101">
        <v>8</v>
      </c>
      <c r="J19" s="101">
        <v>7</v>
      </c>
      <c r="K19" s="101">
        <v>14</v>
      </c>
      <c r="L19" s="101" t="s">
        <v>42</v>
      </c>
      <c r="M19" s="1021">
        <v>62069</v>
      </c>
      <c r="N19" s="1021">
        <v>1854</v>
      </c>
      <c r="O19" s="1022">
        <v>0.97099635498959691</v>
      </c>
      <c r="P19" s="1022">
        <v>2.9003645010403142E-2</v>
      </c>
      <c r="Q19" s="1022">
        <v>0.95443613134847449</v>
      </c>
    </row>
    <row r="20" spans="2:17" s="101" customFormat="1" x14ac:dyDescent="0.25">
      <c r="B20" s="101" t="s">
        <v>4</v>
      </c>
      <c r="C20" s="1021">
        <v>34934</v>
      </c>
      <c r="D20" s="1021">
        <v>34902</v>
      </c>
      <c r="E20" s="1021">
        <v>32</v>
      </c>
      <c r="F20" s="1022">
        <v>0.999083986946814</v>
      </c>
      <c r="G20" s="1022">
        <v>9.1601305318600793E-4</v>
      </c>
      <c r="I20" s="101">
        <v>1</v>
      </c>
      <c r="J20" s="101">
        <v>8</v>
      </c>
      <c r="K20" s="101">
        <v>7</v>
      </c>
      <c r="L20" s="101" t="s">
        <v>40</v>
      </c>
      <c r="M20" s="1021">
        <v>22517</v>
      </c>
      <c r="N20" s="1021">
        <v>692</v>
      </c>
      <c r="O20" s="1022">
        <v>0.97018398035244946</v>
      </c>
      <c r="P20" s="1022">
        <v>2.9816019647550519E-2</v>
      </c>
      <c r="Q20" s="1022">
        <v>0.95443613134847449</v>
      </c>
    </row>
    <row r="21" spans="2:17" s="101" customFormat="1" x14ac:dyDescent="0.25">
      <c r="B21" s="101" t="s">
        <v>41</v>
      </c>
      <c r="C21" s="1021">
        <v>49011</v>
      </c>
      <c r="D21" s="1021">
        <v>44962</v>
      </c>
      <c r="E21" s="1021">
        <v>4049</v>
      </c>
      <c r="F21" s="1022">
        <v>0.91738589296280426</v>
      </c>
      <c r="G21" s="1022">
        <v>8.2614107037195725E-2</v>
      </c>
      <c r="I21" s="101">
        <v>17</v>
      </c>
      <c r="J21" s="101">
        <v>9</v>
      </c>
      <c r="K21" s="101">
        <v>6</v>
      </c>
      <c r="L21" s="101" t="s">
        <v>5</v>
      </c>
      <c r="M21" s="1021">
        <v>5261</v>
      </c>
      <c r="N21" s="1021">
        <v>182</v>
      </c>
      <c r="O21" s="1022">
        <v>0.9665625574131913</v>
      </c>
      <c r="P21" s="1022">
        <v>3.3437442586808745E-2</v>
      </c>
      <c r="Q21" s="1022">
        <v>0.95443613134847449</v>
      </c>
    </row>
    <row r="22" spans="2:17" s="101" customFormat="1" x14ac:dyDescent="0.25">
      <c r="B22" s="101" t="s">
        <v>39</v>
      </c>
      <c r="C22" s="1021">
        <v>426</v>
      </c>
      <c r="D22" s="1021">
        <v>417</v>
      </c>
      <c r="E22" s="1021">
        <v>9</v>
      </c>
      <c r="F22" s="1022">
        <v>0.97887323943661975</v>
      </c>
      <c r="G22" s="1022">
        <v>2.1126760563380281E-2</v>
      </c>
      <c r="I22" s="101">
        <v>6</v>
      </c>
      <c r="J22" s="101">
        <v>10</v>
      </c>
      <c r="K22" s="101">
        <v>1</v>
      </c>
      <c r="L22" s="101" t="s">
        <v>8</v>
      </c>
      <c r="M22" s="1021">
        <v>75019</v>
      </c>
      <c r="N22" s="1021">
        <v>2792</v>
      </c>
      <c r="O22" s="1022">
        <v>0.96411818380434644</v>
      </c>
      <c r="P22" s="1022">
        <v>3.5881816195653574E-2</v>
      </c>
      <c r="Q22" s="1022">
        <v>0.95443613134847449</v>
      </c>
    </row>
    <row r="23" spans="2:17" s="101" customFormat="1" x14ac:dyDescent="0.25">
      <c r="B23" s="101" t="s">
        <v>3</v>
      </c>
      <c r="C23" s="1021">
        <v>47541</v>
      </c>
      <c r="D23" s="1021">
        <v>45382</v>
      </c>
      <c r="E23" s="1021">
        <v>2159</v>
      </c>
      <c r="F23" s="1022">
        <v>0.95458656738394232</v>
      </c>
      <c r="G23" s="1022">
        <v>4.5413432616057715E-2</v>
      </c>
      <c r="I23" s="101">
        <v>11</v>
      </c>
      <c r="J23" s="101">
        <v>11</v>
      </c>
      <c r="K23" s="101">
        <v>11</v>
      </c>
      <c r="L23" s="101" t="s">
        <v>3</v>
      </c>
      <c r="M23" s="1021">
        <v>45382</v>
      </c>
      <c r="N23" s="1021">
        <v>2159</v>
      </c>
      <c r="O23" s="1022">
        <v>0.95458656738394232</v>
      </c>
      <c r="P23" s="1022">
        <v>4.5413432616057715E-2</v>
      </c>
      <c r="Q23" s="1022">
        <v>0.95443613134847449</v>
      </c>
    </row>
    <row r="24" spans="2:17" s="101" customFormat="1" x14ac:dyDescent="0.25">
      <c r="B24" s="101" t="s">
        <v>2</v>
      </c>
      <c r="C24" s="1021">
        <v>13074</v>
      </c>
      <c r="D24" s="1021">
        <v>12253</v>
      </c>
      <c r="E24" s="1021">
        <v>821</v>
      </c>
      <c r="F24" s="1022">
        <v>0.93720361021875476</v>
      </c>
      <c r="G24" s="1022">
        <v>6.2796389781245215E-2</v>
      </c>
      <c r="I24" s="101">
        <v>15</v>
      </c>
      <c r="J24" s="101">
        <v>12</v>
      </c>
      <c r="K24" s="101">
        <v>20</v>
      </c>
      <c r="L24" s="101" t="s">
        <v>108</v>
      </c>
      <c r="M24" s="1021">
        <v>408345</v>
      </c>
      <c r="N24" s="1021">
        <v>19494</v>
      </c>
      <c r="O24" s="1022">
        <v>0.95443613134847449</v>
      </c>
      <c r="P24" s="1022">
        <v>4.5563868651525459E-2</v>
      </c>
      <c r="Q24" s="1022">
        <v>0.95443613134847449</v>
      </c>
    </row>
    <row r="25" spans="2:17" s="101" customFormat="1" x14ac:dyDescent="0.25">
      <c r="B25" s="101" t="s">
        <v>35</v>
      </c>
      <c r="C25" s="1021">
        <v>25880</v>
      </c>
      <c r="D25" s="1021">
        <v>25781</v>
      </c>
      <c r="E25" s="1021">
        <v>99</v>
      </c>
      <c r="F25" s="1022">
        <v>0.99617465224111279</v>
      </c>
      <c r="G25" s="1022">
        <v>3.8253477588871716E-3</v>
      </c>
      <c r="I25" s="101">
        <v>3</v>
      </c>
      <c r="J25" s="101">
        <v>13</v>
      </c>
      <c r="K25" s="101">
        <v>15</v>
      </c>
      <c r="L25" s="101" t="s">
        <v>47</v>
      </c>
      <c r="M25" s="1021">
        <v>776</v>
      </c>
      <c r="N25" s="1021">
        <v>44</v>
      </c>
      <c r="O25" s="1022">
        <v>0.9463414634146341</v>
      </c>
      <c r="P25" s="1022">
        <v>5.3658536585365853E-2</v>
      </c>
      <c r="Q25" s="1022">
        <v>0.95443613134847449</v>
      </c>
    </row>
    <row r="26" spans="2:17" s="101" customFormat="1" x14ac:dyDescent="0.25">
      <c r="B26" s="101" t="s">
        <v>42</v>
      </c>
      <c r="C26" s="1021">
        <v>63923</v>
      </c>
      <c r="D26" s="1021">
        <v>62069</v>
      </c>
      <c r="E26" s="1021">
        <v>1854</v>
      </c>
      <c r="F26" s="1022">
        <v>0.97099635498959691</v>
      </c>
      <c r="G26" s="1022">
        <v>2.9003645010403142E-2</v>
      </c>
      <c r="I26" s="101">
        <v>7</v>
      </c>
      <c r="J26" s="101">
        <v>14</v>
      </c>
      <c r="K26" s="101">
        <v>19</v>
      </c>
      <c r="L26" s="101" t="s">
        <v>46</v>
      </c>
      <c r="M26" s="1021">
        <v>2325</v>
      </c>
      <c r="N26" s="1021">
        <v>154</v>
      </c>
      <c r="O26" s="1022">
        <v>0.93787817668414686</v>
      </c>
      <c r="P26" s="1022">
        <v>6.212182331585317E-2</v>
      </c>
      <c r="Q26" s="1022">
        <v>0.95443613134847449</v>
      </c>
    </row>
    <row r="27" spans="2:17" s="101" customFormat="1" x14ac:dyDescent="0.25">
      <c r="B27" s="101" t="s">
        <v>47</v>
      </c>
      <c r="C27" s="1021">
        <v>820</v>
      </c>
      <c r="D27" s="1021">
        <v>776</v>
      </c>
      <c r="E27" s="1021">
        <v>44</v>
      </c>
      <c r="F27" s="1022">
        <v>0.9463414634146341</v>
      </c>
      <c r="G27" s="1022">
        <v>5.3658536585365853E-2</v>
      </c>
      <c r="I27" s="101">
        <v>13</v>
      </c>
      <c r="J27" s="101">
        <v>15</v>
      </c>
      <c r="K27" s="101">
        <v>12</v>
      </c>
      <c r="L27" s="101" t="s">
        <v>2</v>
      </c>
      <c r="M27" s="1021">
        <v>12253</v>
      </c>
      <c r="N27" s="1021">
        <v>821</v>
      </c>
      <c r="O27" s="1022">
        <v>0.93720361021875476</v>
      </c>
      <c r="P27" s="1022">
        <v>6.2796389781245215E-2</v>
      </c>
      <c r="Q27" s="1022">
        <v>0.95443613134847449</v>
      </c>
    </row>
    <row r="28" spans="2:17" s="101" customFormat="1" x14ac:dyDescent="0.25">
      <c r="B28" s="101" t="s">
        <v>43</v>
      </c>
      <c r="C28" s="1021">
        <v>14912</v>
      </c>
      <c r="D28" s="1021">
        <v>13542</v>
      </c>
      <c r="E28" s="1021">
        <v>1370</v>
      </c>
      <c r="F28" s="1022">
        <v>0.90812768240343344</v>
      </c>
      <c r="G28" s="1022">
        <v>9.1872317596566527E-2</v>
      </c>
      <c r="I28" s="101">
        <v>18</v>
      </c>
      <c r="J28" s="101">
        <v>16</v>
      </c>
      <c r="K28" s="101">
        <v>4</v>
      </c>
      <c r="L28" s="101" t="s">
        <v>38</v>
      </c>
      <c r="M28" s="1021">
        <v>7963</v>
      </c>
      <c r="N28" s="1021">
        <v>618</v>
      </c>
      <c r="O28" s="1022">
        <v>0.92798042186225382</v>
      </c>
      <c r="P28" s="1022">
        <v>7.201957813774619E-2</v>
      </c>
      <c r="Q28" s="1022">
        <v>0.95443613134847449</v>
      </c>
    </row>
    <row r="29" spans="2:17" s="101" customFormat="1" x14ac:dyDescent="0.25">
      <c r="B29" s="101" t="s">
        <v>44</v>
      </c>
      <c r="C29" s="1021">
        <v>3287</v>
      </c>
      <c r="D29" s="1021">
        <v>3223</v>
      </c>
      <c r="E29" s="1021">
        <v>64</v>
      </c>
      <c r="F29" s="1022">
        <v>0.98052935807727415</v>
      </c>
      <c r="G29" s="1022">
        <v>1.9470641922725889E-2</v>
      </c>
      <c r="I29" s="101">
        <v>5</v>
      </c>
      <c r="J29" s="101">
        <v>17</v>
      </c>
      <c r="K29" s="101">
        <v>9</v>
      </c>
      <c r="L29" s="101" t="s">
        <v>41</v>
      </c>
      <c r="M29" s="1021">
        <v>44962</v>
      </c>
      <c r="N29" s="1021">
        <v>4049</v>
      </c>
      <c r="O29" s="1022">
        <v>0.91738589296280426</v>
      </c>
      <c r="P29" s="1022">
        <v>8.2614107037195725E-2</v>
      </c>
      <c r="Q29" s="1022">
        <v>0.95443613134847449</v>
      </c>
    </row>
    <row r="30" spans="2:17" s="101" customFormat="1" x14ac:dyDescent="0.25">
      <c r="B30" s="101" t="s">
        <v>45</v>
      </c>
      <c r="C30" s="1021">
        <v>19692</v>
      </c>
      <c r="D30" s="1021">
        <v>17145</v>
      </c>
      <c r="E30" s="1021">
        <v>2547</v>
      </c>
      <c r="F30" s="1022">
        <v>0.87065813528336378</v>
      </c>
      <c r="G30" s="1022">
        <v>0.1293418647166362</v>
      </c>
      <c r="I30" s="101">
        <v>20</v>
      </c>
      <c r="J30" s="101">
        <v>18</v>
      </c>
      <c r="K30" s="101">
        <v>16</v>
      </c>
      <c r="L30" s="101" t="s">
        <v>43</v>
      </c>
      <c r="M30" s="1021">
        <v>13542</v>
      </c>
      <c r="N30" s="1021">
        <v>1370</v>
      </c>
      <c r="O30" s="1022">
        <v>0.90812768240343344</v>
      </c>
      <c r="P30" s="1022">
        <v>9.1872317596566527E-2</v>
      </c>
      <c r="Q30" s="1022">
        <v>0.95443613134847449</v>
      </c>
    </row>
    <row r="31" spans="2:17" s="101" customFormat="1" x14ac:dyDescent="0.25">
      <c r="B31" s="101" t="s">
        <v>46</v>
      </c>
      <c r="C31" s="1021">
        <v>2479</v>
      </c>
      <c r="D31" s="1021">
        <v>2325</v>
      </c>
      <c r="E31" s="1021">
        <v>154</v>
      </c>
      <c r="F31" s="1022">
        <v>0.93787817668414686</v>
      </c>
      <c r="G31" s="1022">
        <v>6.212182331585317E-2</v>
      </c>
      <c r="I31" s="101">
        <v>14</v>
      </c>
      <c r="J31" s="101">
        <v>19</v>
      </c>
      <c r="K31" s="101">
        <v>5</v>
      </c>
      <c r="L31" s="101" t="s">
        <v>6</v>
      </c>
      <c r="M31" s="1021">
        <v>14292</v>
      </c>
      <c r="N31" s="1021">
        <v>1909</v>
      </c>
      <c r="O31" s="1022">
        <v>0.88216776742176406</v>
      </c>
      <c r="P31" s="1022">
        <v>0.11783223257823591</v>
      </c>
      <c r="Q31" s="1022">
        <v>0.95443613134847449</v>
      </c>
    </row>
    <row r="32" spans="2:17" s="101" customFormat="1" x14ac:dyDescent="0.25">
      <c r="B32" s="104" t="s">
        <v>108</v>
      </c>
      <c r="C32" s="105">
        <v>427839</v>
      </c>
      <c r="D32" s="105">
        <v>408345</v>
      </c>
      <c r="E32" s="105">
        <v>19494</v>
      </c>
      <c r="F32" s="106">
        <v>0.95443613134847449</v>
      </c>
      <c r="G32" s="106">
        <v>4.5563868651525459E-2</v>
      </c>
      <c r="I32" s="101">
        <v>12</v>
      </c>
      <c r="J32" s="101">
        <v>20</v>
      </c>
      <c r="K32" s="101">
        <v>18</v>
      </c>
      <c r="L32" s="101" t="s">
        <v>45</v>
      </c>
      <c r="M32" s="1021">
        <v>17145</v>
      </c>
      <c r="N32" s="1021">
        <v>2547</v>
      </c>
      <c r="O32" s="1022">
        <v>0.87065813528336378</v>
      </c>
      <c r="P32" s="1022">
        <v>0.1293418647166362</v>
      </c>
      <c r="Q32" s="1022">
        <v>0.95443613134847449</v>
      </c>
    </row>
    <row r="33" spans="13:16" s="113" customFormat="1" x14ac:dyDescent="0.25">
      <c r="M33" s="1152"/>
      <c r="N33" s="1152"/>
      <c r="O33" s="1153"/>
      <c r="P33" s="1153"/>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6" t="s">
        <v>370</v>
      </c>
      <c r="C3" s="1376"/>
      <c r="D3" s="1376"/>
      <c r="E3" s="1376"/>
      <c r="F3" s="1376"/>
      <c r="G3" s="1376"/>
      <c r="H3" s="1376"/>
      <c r="I3" s="1376"/>
      <c r="J3" s="1376"/>
      <c r="K3" s="1376"/>
      <c r="L3" s="1376"/>
      <c r="M3" s="1376"/>
      <c r="N3" s="1376"/>
      <c r="O3" s="1376"/>
      <c r="P3" s="1376"/>
      <c r="Q3" s="1376"/>
      <c r="R3" s="1376"/>
      <c r="S3" s="1376"/>
      <c r="T3" s="1376"/>
      <c r="U3" s="1376"/>
      <c r="V3" s="1376"/>
      <c r="W3" s="1376"/>
    </row>
    <row r="5" spans="1:26" x14ac:dyDescent="0.25">
      <c r="B5" s="219"/>
      <c r="C5" s="219"/>
      <c r="D5" s="1365" t="s">
        <v>366</v>
      </c>
      <c r="E5" s="1365"/>
      <c r="F5" s="1365"/>
      <c r="G5" s="1365"/>
      <c r="H5" s="1365"/>
      <c r="I5" s="1365"/>
      <c r="J5" s="1365"/>
      <c r="K5" s="1365"/>
      <c r="L5" s="219"/>
      <c r="M5" s="1366" t="s">
        <v>340</v>
      </c>
      <c r="N5" s="1366"/>
      <c r="O5" s="1366"/>
      <c r="P5" s="1366"/>
      <c r="Q5" s="1366"/>
      <c r="R5" s="1366"/>
      <c r="S5" s="1366"/>
      <c r="T5" s="1366"/>
      <c r="U5" s="1366"/>
      <c r="V5" s="1366"/>
      <c r="W5" s="1366"/>
      <c r="X5" s="1366"/>
    </row>
    <row r="6" spans="1:26" ht="21" customHeight="1" x14ac:dyDescent="0.25">
      <c r="B6" s="219"/>
      <c r="C6" s="219"/>
      <c r="D6" s="1366"/>
      <c r="E6" s="1366"/>
      <c r="F6" s="1366"/>
      <c r="G6" s="1366"/>
      <c r="H6" s="1366"/>
      <c r="I6" s="1366"/>
      <c r="J6" s="1366"/>
      <c r="K6" s="1366"/>
      <c r="L6" s="219"/>
      <c r="M6" s="1367">
        <v>43830</v>
      </c>
      <c r="N6" s="1368"/>
      <c r="O6" s="1369">
        <v>44196</v>
      </c>
      <c r="P6" s="1370"/>
      <c r="Q6" s="1369">
        <v>44561</v>
      </c>
      <c r="R6" s="1370"/>
      <c r="S6" s="1373">
        <v>44926</v>
      </c>
      <c r="T6" s="1374"/>
      <c r="U6" s="1371">
        <v>45291</v>
      </c>
      <c r="V6" s="1375"/>
      <c r="W6" s="1371">
        <f>EVO_sol!W6</f>
        <v>45565</v>
      </c>
      <c r="X6" s="1372"/>
    </row>
    <row r="7" spans="1:26" x14ac:dyDescent="0.25">
      <c r="B7" s="225"/>
      <c r="C7" s="219"/>
      <c r="D7" s="226">
        <v>43465</v>
      </c>
      <c r="E7" s="227">
        <v>43830</v>
      </c>
      <c r="F7" s="228">
        <v>44196</v>
      </c>
      <c r="G7" s="228">
        <v>44561</v>
      </c>
      <c r="H7" s="228">
        <v>44926</v>
      </c>
      <c r="I7" s="228">
        <v>45291</v>
      </c>
      <c r="J7" s="228">
        <f>EVO!J7</f>
        <v>45565</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75097</v>
      </c>
      <c r="E9" s="300">
        <v>73871</v>
      </c>
      <c r="F9" s="300">
        <v>56534</v>
      </c>
      <c r="G9" s="254">
        <v>38325</v>
      </c>
      <c r="H9" s="254">
        <v>36606</v>
      </c>
      <c r="I9" s="254">
        <v>35558</v>
      </c>
      <c r="J9" s="301">
        <v>23520</v>
      </c>
      <c r="K9" s="302"/>
      <c r="L9" s="222"/>
      <c r="M9" s="278">
        <v>-1.6325552285710532E-2</v>
      </c>
      <c r="N9" s="279">
        <v>-1226</v>
      </c>
      <c r="O9" s="280">
        <v>-0.23469291061444952</v>
      </c>
      <c r="P9" s="279">
        <v>-17337</v>
      </c>
      <c r="Q9" s="280">
        <f t="shared" ref="Q9:Q27" si="0">G9/F9-1</f>
        <v>-0.32208936215374817</v>
      </c>
      <c r="R9" s="279">
        <f t="shared" ref="R9:R27" si="1">G9-F9</f>
        <v>-18209</v>
      </c>
      <c r="S9" s="280">
        <f>H9/G9-1</f>
        <v>-4.4853228962817959E-2</v>
      </c>
      <c r="T9" s="279">
        <f>H9-G9</f>
        <v>-1719</v>
      </c>
      <c r="U9" s="280">
        <f>I9/H9-1</f>
        <v>-2.862918647216306E-2</v>
      </c>
      <c r="V9" s="279">
        <f>I9-H9</f>
        <v>-1048</v>
      </c>
      <c r="W9" s="280">
        <v>-0.42054693274205468</v>
      </c>
      <c r="X9" s="279">
        <v>-17070</v>
      </c>
    </row>
    <row r="10" spans="1:26" x14ac:dyDescent="0.25">
      <c r="B10" s="303" t="s">
        <v>7</v>
      </c>
      <c r="C10" s="219"/>
      <c r="D10" s="253">
        <v>6000</v>
      </c>
      <c r="E10" s="254">
        <v>6236</v>
      </c>
      <c r="F10" s="254">
        <v>4811</v>
      </c>
      <c r="G10" s="254">
        <v>2779</v>
      </c>
      <c r="H10" s="254">
        <v>1565</v>
      </c>
      <c r="I10" s="254">
        <v>186</v>
      </c>
      <c r="J10" s="257">
        <v>76</v>
      </c>
      <c r="L10" s="222"/>
      <c r="M10" s="256">
        <v>3.9333333333333442E-2</v>
      </c>
      <c r="N10" s="257">
        <v>236</v>
      </c>
      <c r="O10" s="258">
        <v>-0.22851186658114175</v>
      </c>
      <c r="P10" s="257">
        <v>-1425</v>
      </c>
      <c r="Q10" s="258">
        <f t="shared" si="0"/>
        <v>-0.4223654125961338</v>
      </c>
      <c r="R10" s="257">
        <f t="shared" si="1"/>
        <v>-2032</v>
      </c>
      <c r="S10" s="258">
        <f t="shared" ref="S10:S27" si="2">H10/G10-1</f>
        <v>-0.43684778697373161</v>
      </c>
      <c r="T10" s="257">
        <f t="shared" ref="T10:T27" si="3">H10-G10</f>
        <v>-1214</v>
      </c>
      <c r="U10" s="258">
        <f t="shared" ref="U10:U27" si="4">I10/H10-1</f>
        <v>-0.88115015974440891</v>
      </c>
      <c r="V10" s="257">
        <f t="shared" ref="V10:V27" si="5">I10-H10</f>
        <v>-1379</v>
      </c>
      <c r="W10" s="258">
        <v>-0.78770949720670391</v>
      </c>
      <c r="X10" s="257">
        <v>-282</v>
      </c>
    </row>
    <row r="11" spans="1:26" x14ac:dyDescent="0.25">
      <c r="B11" s="303" t="s">
        <v>37</v>
      </c>
      <c r="C11" s="219"/>
      <c r="D11" s="253">
        <v>3524</v>
      </c>
      <c r="E11" s="254">
        <v>5794</v>
      </c>
      <c r="F11" s="254">
        <v>3064</v>
      </c>
      <c r="G11" s="254">
        <v>2063</v>
      </c>
      <c r="H11" s="254">
        <v>2778</v>
      </c>
      <c r="I11" s="254">
        <v>1346</v>
      </c>
      <c r="J11" s="257">
        <v>618</v>
      </c>
      <c r="L11" s="222"/>
      <c r="M11" s="256">
        <v>0.64415437003405218</v>
      </c>
      <c r="N11" s="257">
        <v>2270</v>
      </c>
      <c r="O11" s="258">
        <v>-0.47117707973765965</v>
      </c>
      <c r="P11" s="257">
        <v>-2730</v>
      </c>
      <c r="Q11" s="258">
        <f t="shared" si="0"/>
        <v>-0.32669712793733685</v>
      </c>
      <c r="R11" s="257">
        <f t="shared" si="1"/>
        <v>-1001</v>
      </c>
      <c r="S11" s="258">
        <f t="shared" si="2"/>
        <v>0.34658264663111971</v>
      </c>
      <c r="T11" s="257">
        <f t="shared" si="3"/>
        <v>715</v>
      </c>
      <c r="U11" s="258">
        <f t="shared" si="4"/>
        <v>-0.51547876169906415</v>
      </c>
      <c r="V11" s="257">
        <f t="shared" si="5"/>
        <v>-1432</v>
      </c>
      <c r="W11" s="258">
        <v>-0.76537585421412302</v>
      </c>
      <c r="X11" s="257">
        <v>-2016</v>
      </c>
    </row>
    <row r="12" spans="1:26" x14ac:dyDescent="0.25">
      <c r="B12" s="303" t="s">
        <v>38</v>
      </c>
      <c r="C12" s="219"/>
      <c r="D12" s="253">
        <v>2811</v>
      </c>
      <c r="E12" s="254">
        <v>4317</v>
      </c>
      <c r="F12" s="254">
        <v>2454</v>
      </c>
      <c r="G12" s="254">
        <v>2514</v>
      </c>
      <c r="H12" s="254">
        <v>3293</v>
      </c>
      <c r="I12" s="254">
        <v>4117</v>
      </c>
      <c r="J12" s="257">
        <v>3754</v>
      </c>
      <c r="L12" s="222"/>
      <c r="M12" s="256">
        <v>0.53575240128068313</v>
      </c>
      <c r="N12" s="257">
        <v>1506</v>
      </c>
      <c r="O12" s="258">
        <v>-0.43154968728283527</v>
      </c>
      <c r="P12" s="257">
        <v>-1863</v>
      </c>
      <c r="Q12" s="258">
        <f t="shared" si="0"/>
        <v>2.4449877750611249E-2</v>
      </c>
      <c r="R12" s="257">
        <f t="shared" si="1"/>
        <v>60</v>
      </c>
      <c r="S12" s="258">
        <f t="shared" si="2"/>
        <v>0.30986475735879071</v>
      </c>
      <c r="T12" s="257">
        <f t="shared" si="3"/>
        <v>779</v>
      </c>
      <c r="U12" s="258">
        <f t="shared" si="4"/>
        <v>0.25022775584573331</v>
      </c>
      <c r="V12" s="257">
        <f t="shared" si="5"/>
        <v>824</v>
      </c>
      <c r="W12" s="258">
        <v>-3.7154989384289294E-3</v>
      </c>
      <c r="X12" s="257">
        <v>-14</v>
      </c>
    </row>
    <row r="13" spans="1:26" x14ac:dyDescent="0.25">
      <c r="B13" s="303" t="s">
        <v>6</v>
      </c>
      <c r="C13" s="219"/>
      <c r="D13" s="253">
        <v>8956</v>
      </c>
      <c r="E13" s="254">
        <v>9040</v>
      </c>
      <c r="F13" s="254">
        <v>8082</v>
      </c>
      <c r="G13" s="254">
        <v>9950</v>
      </c>
      <c r="H13" s="254">
        <v>7071</v>
      </c>
      <c r="I13" s="254">
        <v>5826</v>
      </c>
      <c r="J13" s="257">
        <v>6497</v>
      </c>
      <c r="K13" s="304"/>
      <c r="L13" s="219"/>
      <c r="M13" s="256">
        <v>9.3791871371147195E-3</v>
      </c>
      <c r="N13" s="257">
        <v>84</v>
      </c>
      <c r="O13" s="258">
        <v>-0.10597345132743363</v>
      </c>
      <c r="P13" s="257">
        <v>-958</v>
      </c>
      <c r="Q13" s="258">
        <f t="shared" si="0"/>
        <v>0.23113090819104176</v>
      </c>
      <c r="R13" s="257">
        <f t="shared" si="1"/>
        <v>1868</v>
      </c>
      <c r="S13" s="258">
        <f t="shared" si="2"/>
        <v>-0.28934673366834174</v>
      </c>
      <c r="T13" s="257">
        <f t="shared" si="3"/>
        <v>-2879</v>
      </c>
      <c r="U13" s="258">
        <f t="shared" si="4"/>
        <v>-0.1760712770470938</v>
      </c>
      <c r="V13" s="257">
        <f t="shared" si="5"/>
        <v>-1245</v>
      </c>
      <c r="W13" s="258">
        <v>0.10813576667235214</v>
      </c>
      <c r="X13" s="257">
        <v>634</v>
      </c>
      <c r="Z13" s="224"/>
    </row>
    <row r="14" spans="1:26" x14ac:dyDescent="0.25">
      <c r="B14" s="303" t="s">
        <v>5</v>
      </c>
      <c r="C14" s="219"/>
      <c r="D14" s="253">
        <v>4667</v>
      </c>
      <c r="E14" s="254">
        <v>3990</v>
      </c>
      <c r="F14" s="254">
        <v>3899</v>
      </c>
      <c r="G14" s="254">
        <v>1365</v>
      </c>
      <c r="H14" s="254">
        <v>873</v>
      </c>
      <c r="I14" s="254">
        <v>1583</v>
      </c>
      <c r="J14" s="257">
        <v>826</v>
      </c>
      <c r="K14" s="304"/>
      <c r="L14" s="219"/>
      <c r="M14" s="256">
        <v>-0.14506106706663813</v>
      </c>
      <c r="N14" s="257">
        <v>-677</v>
      </c>
      <c r="O14" s="258">
        <v>-2.2807017543859609E-2</v>
      </c>
      <c r="P14" s="257">
        <v>-91</v>
      </c>
      <c r="Q14" s="258">
        <f t="shared" si="0"/>
        <v>-0.64991023339317766</v>
      </c>
      <c r="R14" s="257">
        <f t="shared" si="1"/>
        <v>-2534</v>
      </c>
      <c r="S14" s="258">
        <f t="shared" si="2"/>
        <v>-0.36043956043956049</v>
      </c>
      <c r="T14" s="257">
        <f t="shared" si="3"/>
        <v>-492</v>
      </c>
      <c r="U14" s="258">
        <f t="shared" si="4"/>
        <v>0.81328751431844215</v>
      </c>
      <c r="V14" s="257">
        <f t="shared" si="5"/>
        <v>710</v>
      </c>
      <c r="W14" s="258">
        <v>-0.34496431403647898</v>
      </c>
      <c r="X14" s="257">
        <v>-435</v>
      </c>
      <c r="Z14" s="224"/>
    </row>
    <row r="15" spans="1:26" x14ac:dyDescent="0.25">
      <c r="B15" s="303" t="s">
        <v>4</v>
      </c>
      <c r="C15" s="219"/>
      <c r="D15" s="253">
        <v>1471</v>
      </c>
      <c r="E15" s="254">
        <v>1593</v>
      </c>
      <c r="F15" s="254">
        <v>119</v>
      </c>
      <c r="G15" s="254">
        <v>186</v>
      </c>
      <c r="H15" s="254">
        <v>207</v>
      </c>
      <c r="I15" s="254">
        <v>157</v>
      </c>
      <c r="J15" s="257">
        <v>138</v>
      </c>
      <c r="L15" s="222"/>
      <c r="M15" s="256">
        <v>8.2936777702243392E-2</v>
      </c>
      <c r="N15" s="257">
        <v>122</v>
      </c>
      <c r="O15" s="258">
        <v>-0.92529817953546767</v>
      </c>
      <c r="P15" s="257">
        <v>-1474</v>
      </c>
      <c r="Q15" s="258">
        <f t="shared" si="0"/>
        <v>0.56302521008403361</v>
      </c>
      <c r="R15" s="257">
        <f t="shared" si="1"/>
        <v>67</v>
      </c>
      <c r="S15" s="258">
        <f t="shared" si="2"/>
        <v>0.11290322580645151</v>
      </c>
      <c r="T15" s="257">
        <f t="shared" si="3"/>
        <v>21</v>
      </c>
      <c r="U15" s="258">
        <f t="shared" si="4"/>
        <v>-0.24154589371980673</v>
      </c>
      <c r="V15" s="257">
        <f t="shared" si="5"/>
        <v>-50</v>
      </c>
      <c r="W15" s="258">
        <v>-0.1785714285714286</v>
      </c>
      <c r="X15" s="257">
        <v>-30</v>
      </c>
      <c r="Z15" s="224"/>
    </row>
    <row r="16" spans="1:26" x14ac:dyDescent="0.25">
      <c r="B16" s="303" t="s">
        <v>40</v>
      </c>
      <c r="C16" s="219"/>
      <c r="D16" s="253">
        <v>7126</v>
      </c>
      <c r="E16" s="254">
        <v>5895</v>
      </c>
      <c r="F16" s="254">
        <v>4923</v>
      </c>
      <c r="G16" s="254">
        <v>3015</v>
      </c>
      <c r="H16" s="254">
        <v>2591</v>
      </c>
      <c r="I16" s="254">
        <v>2478</v>
      </c>
      <c r="J16" s="257">
        <v>3833</v>
      </c>
      <c r="L16" s="222"/>
      <c r="M16" s="256">
        <v>-0.17274768453550382</v>
      </c>
      <c r="N16" s="257">
        <v>-1231</v>
      </c>
      <c r="O16" s="258">
        <v>-0.16488549618320614</v>
      </c>
      <c r="P16" s="257">
        <v>-972</v>
      </c>
      <c r="Q16" s="258">
        <f t="shared" si="0"/>
        <v>-0.38756855575868376</v>
      </c>
      <c r="R16" s="257">
        <f t="shared" si="1"/>
        <v>-1908</v>
      </c>
      <c r="S16" s="258">
        <f t="shared" si="2"/>
        <v>-0.14063018242122716</v>
      </c>
      <c r="T16" s="257">
        <f t="shared" si="3"/>
        <v>-424</v>
      </c>
      <c r="U16" s="258">
        <f t="shared" si="4"/>
        <v>-4.3612504824392162E-2</v>
      </c>
      <c r="V16" s="257">
        <f t="shared" si="5"/>
        <v>-113</v>
      </c>
      <c r="W16" s="258">
        <v>-0.16782457663916628</v>
      </c>
      <c r="X16" s="257">
        <v>-773</v>
      </c>
      <c r="Z16" s="224"/>
    </row>
    <row r="17" spans="2:28" x14ac:dyDescent="0.25">
      <c r="B17" s="303" t="s">
        <v>41</v>
      </c>
      <c r="C17" s="219"/>
      <c r="D17" s="253">
        <v>75141</v>
      </c>
      <c r="E17" s="254">
        <v>76253</v>
      </c>
      <c r="F17" s="254">
        <v>73386</v>
      </c>
      <c r="G17" s="254">
        <v>78542</v>
      </c>
      <c r="H17" s="254">
        <v>69770</v>
      </c>
      <c r="I17" s="254">
        <v>48470</v>
      </c>
      <c r="J17" s="257">
        <v>39915</v>
      </c>
      <c r="K17" s="304"/>
      <c r="L17" s="219"/>
      <c r="M17" s="256">
        <v>1.4798844838370462E-2</v>
      </c>
      <c r="N17" s="257">
        <v>1112</v>
      </c>
      <c r="O17" s="258">
        <v>-3.7598520713939099E-2</v>
      </c>
      <c r="P17" s="257">
        <v>-2867</v>
      </c>
      <c r="Q17" s="258">
        <f t="shared" si="0"/>
        <v>7.0258632436704493E-2</v>
      </c>
      <c r="R17" s="257">
        <f t="shared" si="1"/>
        <v>5156</v>
      </c>
      <c r="S17" s="258">
        <f t="shared" si="2"/>
        <v>-0.11168546764788267</v>
      </c>
      <c r="T17" s="257">
        <f t="shared" si="3"/>
        <v>-8772</v>
      </c>
      <c r="U17" s="258">
        <f t="shared" si="4"/>
        <v>-0.30528880607711051</v>
      </c>
      <c r="V17" s="257">
        <f t="shared" si="5"/>
        <v>-21300</v>
      </c>
      <c r="W17" s="258">
        <v>-0.4332670736901888</v>
      </c>
      <c r="X17" s="257">
        <v>-30515</v>
      </c>
      <c r="Z17" s="224"/>
    </row>
    <row r="18" spans="2:28" x14ac:dyDescent="0.25">
      <c r="B18" s="303" t="s">
        <v>3</v>
      </c>
      <c r="C18" s="219"/>
      <c r="D18" s="253">
        <v>10677</v>
      </c>
      <c r="E18" s="254">
        <v>14865</v>
      </c>
      <c r="F18" s="254">
        <v>13381</v>
      </c>
      <c r="G18" s="254">
        <v>11826</v>
      </c>
      <c r="H18" s="254">
        <v>10571</v>
      </c>
      <c r="I18" s="254">
        <v>15501</v>
      </c>
      <c r="J18" s="257">
        <v>10095</v>
      </c>
      <c r="L18" s="222"/>
      <c r="M18" s="256">
        <v>0.39224501264400113</v>
      </c>
      <c r="N18" s="257">
        <v>4188</v>
      </c>
      <c r="O18" s="258">
        <v>-9.9831819710729852E-2</v>
      </c>
      <c r="P18" s="257">
        <v>-1484</v>
      </c>
      <c r="Q18" s="258">
        <f>G18/F18-1</f>
        <v>-0.11620955085569096</v>
      </c>
      <c r="R18" s="257">
        <f>G18-F18</f>
        <v>-1555</v>
      </c>
      <c r="S18" s="258">
        <f t="shared" si="2"/>
        <v>-0.10612210383899878</v>
      </c>
      <c r="T18" s="257">
        <f t="shared" si="3"/>
        <v>-1255</v>
      </c>
      <c r="U18" s="258">
        <f t="shared" si="4"/>
        <v>0.46637025825371303</v>
      </c>
      <c r="V18" s="257">
        <f t="shared" si="5"/>
        <v>4930</v>
      </c>
      <c r="W18" s="258">
        <v>-0.41926019674394521</v>
      </c>
      <c r="X18" s="257">
        <v>-7288</v>
      </c>
      <c r="Z18" s="224"/>
    </row>
    <row r="19" spans="2:28" x14ac:dyDescent="0.25">
      <c r="B19" s="303" t="s">
        <v>2</v>
      </c>
      <c r="C19" s="219"/>
      <c r="D19" s="253">
        <v>4152</v>
      </c>
      <c r="E19" s="254">
        <v>7206</v>
      </c>
      <c r="F19" s="254">
        <v>5685</v>
      </c>
      <c r="G19" s="254">
        <v>5272</v>
      </c>
      <c r="H19" s="254">
        <v>6122</v>
      </c>
      <c r="I19" s="254">
        <v>5753</v>
      </c>
      <c r="J19" s="257">
        <v>4334</v>
      </c>
      <c r="L19" s="222"/>
      <c r="M19" s="256">
        <v>0.73554913294797686</v>
      </c>
      <c r="N19" s="257">
        <v>3054</v>
      </c>
      <c r="O19" s="258">
        <v>-0.21107410491257284</v>
      </c>
      <c r="P19" s="257">
        <v>-1521</v>
      </c>
      <c r="Q19" s="258">
        <f t="shared" si="0"/>
        <v>-7.2647317502198772E-2</v>
      </c>
      <c r="R19" s="257">
        <f t="shared" si="1"/>
        <v>-413</v>
      </c>
      <c r="S19" s="258">
        <f t="shared" si="2"/>
        <v>0.16122913505311076</v>
      </c>
      <c r="T19" s="257">
        <f t="shared" si="3"/>
        <v>850</v>
      </c>
      <c r="U19" s="258">
        <f t="shared" si="4"/>
        <v>-6.0274420124142414E-2</v>
      </c>
      <c r="V19" s="257">
        <f t="shared" si="5"/>
        <v>-369</v>
      </c>
      <c r="W19" s="258">
        <v>-0.25133874589739158</v>
      </c>
      <c r="X19" s="257">
        <v>-1455</v>
      </c>
      <c r="Z19" s="224"/>
    </row>
    <row r="20" spans="2:28" x14ac:dyDescent="0.25">
      <c r="B20" s="303" t="s">
        <v>35</v>
      </c>
      <c r="C20" s="219"/>
      <c r="D20" s="253">
        <v>7804</v>
      </c>
      <c r="E20" s="254">
        <v>8456</v>
      </c>
      <c r="F20" s="254">
        <v>4923</v>
      </c>
      <c r="G20" s="254">
        <v>4018</v>
      </c>
      <c r="H20" s="254">
        <v>3271</v>
      </c>
      <c r="I20" s="254">
        <v>1893</v>
      </c>
      <c r="J20" s="257">
        <v>1401</v>
      </c>
      <c r="L20" s="222"/>
      <c r="M20" s="256">
        <v>8.3546899026140542E-2</v>
      </c>
      <c r="N20" s="257">
        <v>652</v>
      </c>
      <c r="O20" s="258">
        <v>-0.41780983916745507</v>
      </c>
      <c r="P20" s="257">
        <v>-3533</v>
      </c>
      <c r="Q20" s="258">
        <f t="shared" si="0"/>
        <v>-0.18383099735933373</v>
      </c>
      <c r="R20" s="257">
        <f t="shared" si="1"/>
        <v>-905</v>
      </c>
      <c r="S20" s="258">
        <f t="shared" si="2"/>
        <v>-0.18591338974614235</v>
      </c>
      <c r="T20" s="257">
        <f t="shared" si="3"/>
        <v>-747</v>
      </c>
      <c r="U20" s="258">
        <f t="shared" si="4"/>
        <v>-0.42127789666768567</v>
      </c>
      <c r="V20" s="257">
        <f t="shared" si="5"/>
        <v>-1378</v>
      </c>
      <c r="W20" s="258">
        <v>-0.26379400945874931</v>
      </c>
      <c r="X20" s="257">
        <v>-502</v>
      </c>
      <c r="Z20" s="224"/>
    </row>
    <row r="21" spans="2:28" x14ac:dyDescent="0.25">
      <c r="B21" s="303" t="s">
        <v>42</v>
      </c>
      <c r="C21" s="219"/>
      <c r="D21" s="253">
        <v>19669</v>
      </c>
      <c r="E21" s="254">
        <v>28300</v>
      </c>
      <c r="F21" s="254">
        <v>28494</v>
      </c>
      <c r="G21" s="254">
        <v>10563</v>
      </c>
      <c r="H21" s="254">
        <v>9303</v>
      </c>
      <c r="I21" s="254">
        <v>8062</v>
      </c>
      <c r="J21" s="257">
        <v>13314</v>
      </c>
      <c r="L21" s="222"/>
      <c r="M21" s="256">
        <v>0.4388123442981342</v>
      </c>
      <c r="N21" s="257">
        <v>8631</v>
      </c>
      <c r="O21" s="258">
        <v>6.8551236749117006E-3</v>
      </c>
      <c r="P21" s="257">
        <v>194</v>
      </c>
      <c r="Q21" s="258">
        <f t="shared" si="0"/>
        <v>-0.62929037692145717</v>
      </c>
      <c r="R21" s="257">
        <f t="shared" si="1"/>
        <v>-17931</v>
      </c>
      <c r="S21" s="258">
        <f t="shared" si="2"/>
        <v>-0.11928429423459241</v>
      </c>
      <c r="T21" s="257">
        <f t="shared" si="3"/>
        <v>-1260</v>
      </c>
      <c r="U21" s="258">
        <f t="shared" si="4"/>
        <v>-0.13339782865742233</v>
      </c>
      <c r="V21" s="257">
        <f t="shared" si="5"/>
        <v>-1241</v>
      </c>
      <c r="W21" s="258">
        <v>0.11666526880818595</v>
      </c>
      <c r="X21" s="257">
        <v>1391</v>
      </c>
      <c r="Z21" s="224"/>
    </row>
    <row r="22" spans="2:28" x14ac:dyDescent="0.25">
      <c r="B22" s="303" t="s">
        <v>43</v>
      </c>
      <c r="C22" s="219"/>
      <c r="D22" s="253">
        <v>4430</v>
      </c>
      <c r="E22" s="254">
        <v>6258</v>
      </c>
      <c r="F22" s="254">
        <v>4718</v>
      </c>
      <c r="G22" s="254">
        <v>5035</v>
      </c>
      <c r="H22" s="254">
        <v>6525</v>
      </c>
      <c r="I22" s="254">
        <v>7096</v>
      </c>
      <c r="J22" s="257">
        <v>6179</v>
      </c>
      <c r="L22" s="222"/>
      <c r="M22" s="256">
        <v>0.41264108352144468</v>
      </c>
      <c r="N22" s="257">
        <v>1828</v>
      </c>
      <c r="O22" s="258">
        <v>-0.24608501118568238</v>
      </c>
      <c r="P22" s="257">
        <v>-1540</v>
      </c>
      <c r="Q22" s="258">
        <f t="shared" si="0"/>
        <v>6.7189487070792753E-2</v>
      </c>
      <c r="R22" s="257">
        <f t="shared" si="1"/>
        <v>317</v>
      </c>
      <c r="S22" s="258">
        <f t="shared" si="2"/>
        <v>0.29592850049652442</v>
      </c>
      <c r="T22" s="257">
        <f t="shared" si="3"/>
        <v>1490</v>
      </c>
      <c r="U22" s="258">
        <f t="shared" si="4"/>
        <v>8.7509578544061384E-2</v>
      </c>
      <c r="V22" s="257">
        <f t="shared" si="5"/>
        <v>571</v>
      </c>
      <c r="W22" s="258">
        <v>-9.3855404018184485E-2</v>
      </c>
      <c r="X22" s="257">
        <v>-640</v>
      </c>
      <c r="Z22" s="224"/>
    </row>
    <row r="23" spans="2:28" x14ac:dyDescent="0.25">
      <c r="B23" s="303" t="s">
        <v>44</v>
      </c>
      <c r="C23" s="219"/>
      <c r="D23" s="253">
        <v>1465</v>
      </c>
      <c r="E23" s="254">
        <v>836</v>
      </c>
      <c r="F23" s="254">
        <v>801</v>
      </c>
      <c r="G23" s="254">
        <v>1019</v>
      </c>
      <c r="H23" s="254">
        <v>768</v>
      </c>
      <c r="I23" s="254">
        <v>659</v>
      </c>
      <c r="J23" s="257">
        <v>555</v>
      </c>
      <c r="K23" s="304"/>
      <c r="L23" s="219"/>
      <c r="M23" s="256">
        <v>-0.42935153583617747</v>
      </c>
      <c r="N23" s="257">
        <v>-629</v>
      </c>
      <c r="O23" s="258">
        <v>-4.186602870813394E-2</v>
      </c>
      <c r="P23" s="257">
        <v>-35</v>
      </c>
      <c r="Q23" s="258">
        <f t="shared" si="0"/>
        <v>0.27215980024968789</v>
      </c>
      <c r="R23" s="257">
        <f t="shared" si="1"/>
        <v>218</v>
      </c>
      <c r="S23" s="258">
        <f t="shared" si="2"/>
        <v>-0.24631992149165849</v>
      </c>
      <c r="T23" s="257">
        <f t="shared" si="3"/>
        <v>-251</v>
      </c>
      <c r="U23" s="258">
        <f t="shared" si="4"/>
        <v>-0.14192708333333337</v>
      </c>
      <c r="V23" s="257">
        <f t="shared" si="5"/>
        <v>-109</v>
      </c>
      <c r="W23" s="258">
        <v>-0.20487106017191981</v>
      </c>
      <c r="X23" s="257">
        <v>-143</v>
      </c>
      <c r="Z23" s="224"/>
    </row>
    <row r="24" spans="2:28" x14ac:dyDescent="0.25">
      <c r="B24" s="303" t="s">
        <v>45</v>
      </c>
      <c r="C24" s="219"/>
      <c r="D24" s="253">
        <v>13794</v>
      </c>
      <c r="E24" s="254">
        <v>13680</v>
      </c>
      <c r="F24" s="254">
        <v>13558</v>
      </c>
      <c r="G24" s="254">
        <v>13090</v>
      </c>
      <c r="H24" s="254">
        <v>13861</v>
      </c>
      <c r="I24" s="254">
        <v>14769</v>
      </c>
      <c r="J24" s="257">
        <v>14478</v>
      </c>
      <c r="L24" s="222"/>
      <c r="M24" s="256">
        <v>-8.2644628099173278E-3</v>
      </c>
      <c r="N24" s="257">
        <v>-114</v>
      </c>
      <c r="O24" s="258">
        <v>-8.9181286549707695E-3</v>
      </c>
      <c r="P24" s="257">
        <v>-122</v>
      </c>
      <c r="Q24" s="258">
        <f t="shared" si="0"/>
        <v>-3.451836554064025E-2</v>
      </c>
      <c r="R24" s="257">
        <f t="shared" si="1"/>
        <v>-468</v>
      </c>
      <c r="S24" s="258">
        <f t="shared" si="2"/>
        <v>5.8899923605805871E-2</v>
      </c>
      <c r="T24" s="257">
        <f t="shared" si="3"/>
        <v>771</v>
      </c>
      <c r="U24" s="258">
        <f t="shared" si="4"/>
        <v>6.5507539138590198E-2</v>
      </c>
      <c r="V24" s="257">
        <f t="shared" si="5"/>
        <v>908</v>
      </c>
      <c r="W24" s="258">
        <v>-3.0298856906761928E-3</v>
      </c>
      <c r="X24" s="257">
        <v>-44</v>
      </c>
      <c r="Z24" s="224"/>
    </row>
    <row r="25" spans="2:28" x14ac:dyDescent="0.25">
      <c r="B25" s="303" t="s">
        <v>46</v>
      </c>
      <c r="C25" s="219"/>
      <c r="D25" s="253">
        <v>3067</v>
      </c>
      <c r="E25" s="254">
        <v>3116</v>
      </c>
      <c r="F25" s="254">
        <v>3168</v>
      </c>
      <c r="G25" s="254">
        <v>3686</v>
      </c>
      <c r="H25" s="254">
        <v>1997</v>
      </c>
      <c r="I25" s="254">
        <v>1466</v>
      </c>
      <c r="J25" s="257">
        <v>1339</v>
      </c>
      <c r="L25" s="222"/>
      <c r="M25" s="256">
        <v>1.5976524290837846E-2</v>
      </c>
      <c r="N25" s="257">
        <v>49</v>
      </c>
      <c r="O25" s="258">
        <v>1.6688061617458283E-2</v>
      </c>
      <c r="P25" s="257">
        <v>52</v>
      </c>
      <c r="Q25" s="258">
        <f t="shared" si="0"/>
        <v>0.16351010101010099</v>
      </c>
      <c r="R25" s="257">
        <f t="shared" si="1"/>
        <v>518</v>
      </c>
      <c r="S25" s="258">
        <f t="shared" si="2"/>
        <v>-0.45822029300054257</v>
      </c>
      <c r="T25" s="257">
        <f t="shared" si="3"/>
        <v>-1689</v>
      </c>
      <c r="U25" s="258">
        <f t="shared" si="4"/>
        <v>-0.26589884827240862</v>
      </c>
      <c r="V25" s="257">
        <f t="shared" si="5"/>
        <v>-531</v>
      </c>
      <c r="W25" s="258">
        <v>-0.16312499999999996</v>
      </c>
      <c r="X25" s="257">
        <v>-261</v>
      </c>
      <c r="Z25" s="224"/>
    </row>
    <row r="26" spans="2:28" x14ac:dyDescent="0.25">
      <c r="B26" s="305" t="s">
        <v>1</v>
      </c>
      <c r="C26" s="219"/>
      <c r="D26" s="260">
        <v>186</v>
      </c>
      <c r="E26" s="261">
        <v>148</v>
      </c>
      <c r="F26" s="261">
        <v>243</v>
      </c>
      <c r="G26" s="261">
        <v>188</v>
      </c>
      <c r="H26" s="261">
        <v>251</v>
      </c>
      <c r="I26" s="261">
        <v>321</v>
      </c>
      <c r="J26" s="265">
        <v>298</v>
      </c>
      <c r="K26" s="1227"/>
      <c r="L26" s="219"/>
      <c r="M26" s="264">
        <v>-0.20430107526881724</v>
      </c>
      <c r="N26" s="265">
        <v>-38</v>
      </c>
      <c r="O26" s="266">
        <v>0.64189189189189189</v>
      </c>
      <c r="P26" s="265">
        <v>95</v>
      </c>
      <c r="Q26" s="266">
        <f t="shared" si="0"/>
        <v>-0.22633744855967075</v>
      </c>
      <c r="R26" s="265">
        <f t="shared" si="1"/>
        <v>-55</v>
      </c>
      <c r="S26" s="266">
        <f t="shared" si="2"/>
        <v>0.33510638297872331</v>
      </c>
      <c r="T26" s="265">
        <f t="shared" si="3"/>
        <v>63</v>
      </c>
      <c r="U26" s="266">
        <f t="shared" si="4"/>
        <v>0.2788844621513944</v>
      </c>
      <c r="V26" s="265">
        <f t="shared" si="5"/>
        <v>70</v>
      </c>
      <c r="W26" s="266">
        <v>-0.21578947368421053</v>
      </c>
      <c r="X26" s="257">
        <v>-82</v>
      </c>
      <c r="Z26" s="224"/>
      <c r="AA26" s="224"/>
      <c r="AB26" s="286"/>
    </row>
    <row r="27" spans="2:28" x14ac:dyDescent="0.25">
      <c r="B27" s="235" t="s">
        <v>0</v>
      </c>
      <c r="C27" s="219"/>
      <c r="D27" s="1228">
        <f>SUM(D9:D26)</f>
        <v>250037</v>
      </c>
      <c r="E27" s="306">
        <f>SUM(E9:E26)</f>
        <v>269854</v>
      </c>
      <c r="F27" s="307">
        <f>SUM(F9:F26)</f>
        <v>232243</v>
      </c>
      <c r="G27" s="306">
        <f>SUM(G9:G26)</f>
        <v>193436</v>
      </c>
      <c r="H27" s="307">
        <v>177423</v>
      </c>
      <c r="I27" s="306">
        <v>155241</v>
      </c>
      <c r="J27" s="306">
        <f>SUM(J9:J26)</f>
        <v>131170</v>
      </c>
      <c r="K27" s="308"/>
      <c r="L27" s="222"/>
      <c r="M27" s="240">
        <f>E27/D27-1</f>
        <v>7.92562700720294E-2</v>
      </c>
      <c r="N27" s="241">
        <f>E27-D27</f>
        <v>19817</v>
      </c>
      <c r="O27" s="242">
        <f>F27/E27-1</f>
        <v>-0.13937536593861866</v>
      </c>
      <c r="P27" s="243">
        <f>F27-E27</f>
        <v>-37611</v>
      </c>
      <c r="Q27" s="242">
        <f t="shared" si="0"/>
        <v>-0.16709653251120593</v>
      </c>
      <c r="R27" s="237">
        <f t="shared" si="1"/>
        <v>-38807</v>
      </c>
      <c r="S27" s="242">
        <f t="shared" si="2"/>
        <v>-8.2781902024442244E-2</v>
      </c>
      <c r="T27" s="243">
        <f t="shared" si="3"/>
        <v>-16013</v>
      </c>
      <c r="U27" s="309">
        <f t="shared" si="4"/>
        <v>-0.12502324952232802</v>
      </c>
      <c r="V27" s="237">
        <f t="shared" si="5"/>
        <v>-22182</v>
      </c>
      <c r="W27" s="242">
        <v>-0.31214767036366975</v>
      </c>
      <c r="X27" s="243">
        <v>-59525</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EVO_sinPIA!D9:J9</xm:f>
              <xm:sqref>K9</xm:sqref>
            </x14:sparkline>
            <x14:sparkline>
              <xm:f>EVO_sinPIA!D10:J10</xm:f>
              <xm:sqref>K10</xm:sqref>
            </x14:sparkline>
            <x14:sparkline>
              <xm:f>EVO_sinPIA!D11:J11</xm:f>
              <xm:sqref>K11</xm:sqref>
            </x14:sparkline>
            <x14:sparkline>
              <xm:f>EVO_sinPIA!D12:J12</xm:f>
              <xm:sqref>K12</xm:sqref>
            </x14:sparkline>
            <x14:sparkline>
              <xm:f>EVO_sinPIA!D13:J13</xm:f>
              <xm:sqref>K13</xm:sqref>
            </x14:sparkline>
            <x14:sparkline>
              <xm:f>EVO_sinPIA!D14:J14</xm:f>
              <xm:sqref>K14</xm:sqref>
            </x14:sparkline>
            <x14:sparkline>
              <xm:f>EVO_sinPIA!D15:J15</xm:f>
              <xm:sqref>K15</xm:sqref>
            </x14:sparkline>
            <x14:sparkline>
              <xm:f>EVO_sinPIA!D16:J16</xm:f>
              <xm:sqref>K16</xm:sqref>
            </x14:sparkline>
            <x14:sparkline>
              <xm:f>EVO_sinPIA!D17:J17</xm:f>
              <xm:sqref>K17</xm:sqref>
            </x14:sparkline>
            <x14:sparkline>
              <xm:f>EVO_sinPIA!D18:J18</xm:f>
              <xm:sqref>K18</xm:sqref>
            </x14:sparkline>
            <x14:sparkline>
              <xm:f>EVO_sinPIA!D19:J19</xm:f>
              <xm:sqref>K19</xm:sqref>
            </x14:sparkline>
            <x14:sparkline>
              <xm:f>EVO_sinPIA!D20:J20</xm:f>
              <xm:sqref>K20</xm:sqref>
            </x14:sparkline>
            <x14:sparkline>
              <xm:f>EVO_sinPIA!D21:J21</xm:f>
              <xm:sqref>K21</xm:sqref>
            </x14:sparkline>
            <x14:sparkline>
              <xm:f>EVO_sinPIA!D22:J22</xm:f>
              <xm:sqref>K22</xm:sqref>
            </x14:sparkline>
            <x14:sparkline>
              <xm:f>EVO_sinPIA!D23:J23</xm:f>
              <xm:sqref>K23</xm:sqref>
            </x14:sparkline>
            <x14:sparkline>
              <xm:f>EVO_sinPIA!D24:J24</xm:f>
              <xm:sqref>K24</xm:sqref>
            </x14:sparkline>
            <x14:sparkline>
              <xm:f>EVO_sinPIA!D25:J25</xm:f>
              <xm:sqref>K25</xm:sqref>
            </x14:sparkline>
            <x14:sparkline>
              <xm:f>EVO_sinPIA!D26:J26</xm:f>
              <xm:sqref>K26</xm:sqref>
            </x14:sparkline>
            <x14:sparkline>
              <xm:f>EVO_sinPIA!D27:J27</xm:f>
              <xm:sqref>K27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8" t="s">
        <v>464</v>
      </c>
      <c r="C6" s="1498"/>
      <c r="D6" s="1498"/>
      <c r="E6" s="1498"/>
      <c r="F6" s="1498"/>
      <c r="G6" s="1498"/>
      <c r="H6" s="1498"/>
      <c r="I6" s="1498"/>
      <c r="J6" s="1498"/>
      <c r="K6" s="1498"/>
      <c r="L6" s="1498"/>
      <c r="M6" s="1498"/>
      <c r="N6" s="1498"/>
      <c r="O6" s="1018"/>
    </row>
    <row r="7" spans="1:17" s="621" customFormat="1" ht="24.75" customHeight="1" x14ac:dyDescent="0.2">
      <c r="A7" s="1017"/>
      <c r="B7" s="1498"/>
      <c r="C7" s="1498"/>
      <c r="D7" s="1498"/>
      <c r="E7" s="1498"/>
      <c r="F7" s="1498"/>
      <c r="G7" s="1498"/>
      <c r="H7" s="1498"/>
      <c r="I7" s="1498"/>
      <c r="J7" s="1498"/>
      <c r="K7" s="1498"/>
      <c r="L7" s="1498"/>
      <c r="M7" s="1498"/>
      <c r="N7" s="1498"/>
      <c r="O7" s="1018"/>
    </row>
    <row r="8" spans="1:17" s="621" customFormat="1" ht="15.75" customHeight="1" x14ac:dyDescent="0.2">
      <c r="A8" s="1017"/>
      <c r="B8" s="1638" t="s">
        <v>491</v>
      </c>
      <c r="C8" s="1638"/>
      <c r="D8" s="1638"/>
      <c r="E8" s="1638"/>
      <c r="F8" s="1638"/>
      <c r="G8" s="1638"/>
      <c r="H8" s="1638"/>
      <c r="I8" s="1638"/>
      <c r="J8" s="1638"/>
      <c r="K8" s="1638"/>
      <c r="L8" s="1638"/>
      <c r="M8" s="1638"/>
      <c r="N8" s="1638"/>
    </row>
    <row r="9" spans="1:17" s="700" customFormat="1" ht="6" customHeight="1" x14ac:dyDescent="0.25">
      <c r="A9" s="1020"/>
      <c r="B9" s="1020"/>
      <c r="C9" s="1020"/>
      <c r="D9" s="1020"/>
      <c r="E9" s="1020"/>
      <c r="F9" s="1020"/>
      <c r="G9" s="1020"/>
      <c r="H9" s="1020"/>
      <c r="I9" s="1020"/>
      <c r="J9" s="1020"/>
      <c r="K9" s="1020"/>
      <c r="L9" s="1020"/>
    </row>
    <row r="10" spans="1:17" s="113" customFormat="1" x14ac:dyDescent="0.25"/>
    <row r="11" spans="1:17" s="101" customFormat="1" x14ac:dyDescent="0.25">
      <c r="C11" s="1639" t="s">
        <v>33</v>
      </c>
      <c r="D11" s="1639"/>
      <c r="E11" s="1639"/>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1">
        <v>138126</v>
      </c>
      <c r="D13" s="1021">
        <v>130886</v>
      </c>
      <c r="E13" s="1021">
        <v>7240</v>
      </c>
      <c r="F13" s="1022">
        <v>0.94758408988894194</v>
      </c>
      <c r="G13" s="1022">
        <v>5.241591011105802E-2</v>
      </c>
      <c r="I13" s="101">
        <v>9</v>
      </c>
      <c r="J13" s="101">
        <v>1</v>
      </c>
      <c r="K13" s="101">
        <v>2</v>
      </c>
      <c r="L13" s="101" t="s">
        <v>7</v>
      </c>
      <c r="M13" s="1021">
        <v>15709</v>
      </c>
      <c r="N13" s="1021">
        <v>16</v>
      </c>
      <c r="O13" s="1022">
        <v>0.99898251192368837</v>
      </c>
      <c r="P13" s="1022">
        <v>1.0174880763116057E-3</v>
      </c>
      <c r="Q13" s="1022">
        <v>0.93580967009394678</v>
      </c>
    </row>
    <row r="14" spans="1:17" s="101" customFormat="1" x14ac:dyDescent="0.25">
      <c r="B14" s="101" t="s">
        <v>7</v>
      </c>
      <c r="C14" s="1021">
        <v>15725</v>
      </c>
      <c r="D14" s="1021">
        <v>15709</v>
      </c>
      <c r="E14" s="1021">
        <v>16</v>
      </c>
      <c r="F14" s="1022">
        <v>0.99898251192368837</v>
      </c>
      <c r="G14" s="1022">
        <v>1.0174880763116057E-3</v>
      </c>
      <c r="I14" s="101">
        <v>1</v>
      </c>
      <c r="J14" s="101">
        <v>2</v>
      </c>
      <c r="K14" s="101">
        <v>8</v>
      </c>
      <c r="L14" s="101" t="s">
        <v>4</v>
      </c>
      <c r="M14" s="1021">
        <v>41152</v>
      </c>
      <c r="N14" s="1021">
        <v>48</v>
      </c>
      <c r="O14" s="1022">
        <v>0.99883495145631063</v>
      </c>
      <c r="P14" s="1022">
        <v>1.1650485436893205E-3</v>
      </c>
      <c r="Q14" s="1022">
        <v>0.93580967009394678</v>
      </c>
    </row>
    <row r="15" spans="1:17" s="101" customFormat="1" x14ac:dyDescent="0.25">
      <c r="B15" s="101" t="s">
        <v>37</v>
      </c>
      <c r="C15" s="1021">
        <v>10782</v>
      </c>
      <c r="D15" s="1021">
        <v>10590</v>
      </c>
      <c r="E15" s="1021">
        <v>192</v>
      </c>
      <c r="F15" s="1022">
        <v>0.98219254312743465</v>
      </c>
      <c r="G15" s="1022">
        <v>1.7807456872565387E-2</v>
      </c>
      <c r="I15" s="101">
        <v>4</v>
      </c>
      <c r="J15" s="101">
        <v>3</v>
      </c>
      <c r="K15" s="101">
        <v>13</v>
      </c>
      <c r="L15" s="101" t="s">
        <v>35</v>
      </c>
      <c r="M15" s="1021">
        <v>26409</v>
      </c>
      <c r="N15" s="1021">
        <v>243</v>
      </c>
      <c r="O15" s="1022">
        <v>0.99088248536695178</v>
      </c>
      <c r="P15" s="1022">
        <v>9.1175146330481766E-3</v>
      </c>
      <c r="Q15" s="1022">
        <v>0.93580967009394678</v>
      </c>
    </row>
    <row r="16" spans="1:17" s="101" customFormat="1" x14ac:dyDescent="0.25">
      <c r="B16" s="101" t="s">
        <v>38</v>
      </c>
      <c r="C16" s="1021">
        <v>11429</v>
      </c>
      <c r="D16" s="1021">
        <v>10442</v>
      </c>
      <c r="E16" s="1021">
        <v>987</v>
      </c>
      <c r="F16" s="1022">
        <v>0.91364073847230731</v>
      </c>
      <c r="G16" s="1022">
        <v>8.6359261527692716E-2</v>
      </c>
      <c r="I16" s="101">
        <v>14</v>
      </c>
      <c r="J16" s="101">
        <v>4</v>
      </c>
      <c r="K16" s="101">
        <v>3</v>
      </c>
      <c r="L16" s="101" t="s">
        <v>37</v>
      </c>
      <c r="M16" s="1021">
        <v>10590</v>
      </c>
      <c r="N16" s="1021">
        <v>192</v>
      </c>
      <c r="O16" s="1022">
        <v>0.98219254312743465</v>
      </c>
      <c r="P16" s="1022">
        <v>1.7807456872565387E-2</v>
      </c>
      <c r="Q16" s="1022">
        <v>0.93580967009394678</v>
      </c>
    </row>
    <row r="17" spans="2:17" s="101" customFormat="1" x14ac:dyDescent="0.25">
      <c r="B17" s="101" t="s">
        <v>6</v>
      </c>
      <c r="C17" s="1021">
        <v>17639</v>
      </c>
      <c r="D17" s="1021">
        <v>15430</v>
      </c>
      <c r="E17" s="1021">
        <v>2209</v>
      </c>
      <c r="F17" s="1022">
        <v>0.87476614320539714</v>
      </c>
      <c r="G17" s="1022">
        <v>0.12523385679460286</v>
      </c>
      <c r="I17" s="101">
        <v>20</v>
      </c>
      <c r="J17" s="101">
        <v>5</v>
      </c>
      <c r="K17" s="101">
        <v>17</v>
      </c>
      <c r="L17" s="101" t="s">
        <v>44</v>
      </c>
      <c r="M17" s="1021">
        <v>6220</v>
      </c>
      <c r="N17" s="1021">
        <v>134</v>
      </c>
      <c r="O17" s="1022">
        <v>0.97891092225369847</v>
      </c>
      <c r="P17" s="1022">
        <v>2.1089077746301543E-2</v>
      </c>
      <c r="Q17" s="1022">
        <v>0.93580967009394678</v>
      </c>
    </row>
    <row r="18" spans="2:17" s="101" customFormat="1" x14ac:dyDescent="0.25">
      <c r="B18" s="101" t="s">
        <v>5</v>
      </c>
      <c r="C18" s="1021">
        <v>8004</v>
      </c>
      <c r="D18" s="1021">
        <v>7725</v>
      </c>
      <c r="E18" s="1021">
        <v>279</v>
      </c>
      <c r="F18" s="1022">
        <v>0.96514242878560719</v>
      </c>
      <c r="G18" s="1022">
        <v>3.4857571214392806E-2</v>
      </c>
      <c r="I18" s="101">
        <v>6</v>
      </c>
      <c r="J18" s="101">
        <v>6</v>
      </c>
      <c r="K18" s="101">
        <v>6</v>
      </c>
      <c r="L18" s="101" t="s">
        <v>5</v>
      </c>
      <c r="M18" s="1021">
        <v>7725</v>
      </c>
      <c r="N18" s="1021">
        <v>279</v>
      </c>
      <c r="O18" s="1022">
        <v>0.96514242878560719</v>
      </c>
      <c r="P18" s="1022">
        <v>3.4857571214392806E-2</v>
      </c>
      <c r="Q18" s="1022">
        <v>0.93580967009394678</v>
      </c>
    </row>
    <row r="19" spans="2:17" s="101" customFormat="1" x14ac:dyDescent="0.25">
      <c r="B19" s="101" t="s">
        <v>40</v>
      </c>
      <c r="C19" s="1021">
        <v>25865</v>
      </c>
      <c r="D19" s="1021">
        <v>24670</v>
      </c>
      <c r="E19" s="1021">
        <v>1195</v>
      </c>
      <c r="F19" s="1022">
        <v>0.95379856949545716</v>
      </c>
      <c r="G19" s="1022">
        <v>4.6201430504542819E-2</v>
      </c>
      <c r="I19" s="101">
        <v>7</v>
      </c>
      <c r="J19" s="101">
        <v>7</v>
      </c>
      <c r="K19" s="101">
        <v>7</v>
      </c>
      <c r="L19" s="101" t="s">
        <v>40</v>
      </c>
      <c r="M19" s="1021">
        <v>24670</v>
      </c>
      <c r="N19" s="1021">
        <v>1195</v>
      </c>
      <c r="O19" s="1022">
        <v>0.95379856949545716</v>
      </c>
      <c r="P19" s="1022">
        <v>4.6201430504542819E-2</v>
      </c>
      <c r="Q19" s="1022">
        <v>0.93580967009394678</v>
      </c>
    </row>
    <row r="20" spans="2:17" s="101" customFormat="1" x14ac:dyDescent="0.25">
      <c r="B20" s="101" t="s">
        <v>4</v>
      </c>
      <c r="C20" s="1021">
        <v>41200</v>
      </c>
      <c r="D20" s="1021">
        <v>41152</v>
      </c>
      <c r="E20" s="1021">
        <v>48</v>
      </c>
      <c r="F20" s="1022">
        <v>0.99883495145631063</v>
      </c>
      <c r="G20" s="1022">
        <v>1.1650485436893205E-3</v>
      </c>
      <c r="I20" s="101">
        <v>2</v>
      </c>
      <c r="J20" s="101">
        <v>8</v>
      </c>
      <c r="K20" s="101">
        <v>10</v>
      </c>
      <c r="L20" s="101" t="s">
        <v>39</v>
      </c>
      <c r="M20" s="1021">
        <v>552</v>
      </c>
      <c r="N20" s="1021">
        <v>27</v>
      </c>
      <c r="O20" s="1022">
        <v>0.95336787564766834</v>
      </c>
      <c r="P20" s="1022">
        <v>4.6632124352331605E-2</v>
      </c>
      <c r="Q20" s="1022">
        <v>0.93580967009394678</v>
      </c>
    </row>
    <row r="21" spans="2:17" s="101" customFormat="1" x14ac:dyDescent="0.25">
      <c r="B21" s="101" t="s">
        <v>41</v>
      </c>
      <c r="C21" s="1021">
        <v>99687</v>
      </c>
      <c r="D21" s="1021">
        <v>88252</v>
      </c>
      <c r="E21" s="1021">
        <v>11435</v>
      </c>
      <c r="F21" s="1022">
        <v>0.88529096070701296</v>
      </c>
      <c r="G21" s="1022">
        <v>0.11470903929298705</v>
      </c>
      <c r="I21" s="101">
        <v>18</v>
      </c>
      <c r="J21" s="101">
        <v>9</v>
      </c>
      <c r="K21" s="101">
        <v>1</v>
      </c>
      <c r="L21" s="101" t="s">
        <v>8</v>
      </c>
      <c r="M21" s="1021">
        <v>130886</v>
      </c>
      <c r="N21" s="1021">
        <v>7240</v>
      </c>
      <c r="O21" s="1022">
        <v>0.94758408988894194</v>
      </c>
      <c r="P21" s="1022">
        <v>5.241591011105802E-2</v>
      </c>
      <c r="Q21" s="1022">
        <v>0.93580967009394678</v>
      </c>
    </row>
    <row r="22" spans="2:17" s="101" customFormat="1" x14ac:dyDescent="0.25">
      <c r="B22" s="101" t="s">
        <v>39</v>
      </c>
      <c r="C22" s="1021">
        <v>579</v>
      </c>
      <c r="D22" s="1021">
        <v>552</v>
      </c>
      <c r="E22" s="1021">
        <v>27</v>
      </c>
      <c r="F22" s="1022">
        <v>0.95336787564766834</v>
      </c>
      <c r="G22" s="1022">
        <v>4.6632124352331605E-2</v>
      </c>
      <c r="I22" s="101">
        <v>8</v>
      </c>
      <c r="J22" s="101">
        <v>10</v>
      </c>
      <c r="K22" s="101">
        <v>11</v>
      </c>
      <c r="L22" s="101" t="s">
        <v>3</v>
      </c>
      <c r="M22" s="1021">
        <v>59691</v>
      </c>
      <c r="N22" s="1021">
        <v>3579</v>
      </c>
      <c r="O22" s="1022">
        <v>0.94343290659080137</v>
      </c>
      <c r="P22" s="1022">
        <v>5.6567093409198674E-2</v>
      </c>
      <c r="Q22" s="1022">
        <v>0.93580967009394678</v>
      </c>
    </row>
    <row r="23" spans="2:17" s="101" customFormat="1" x14ac:dyDescent="0.25">
      <c r="B23" s="101" t="s">
        <v>3</v>
      </c>
      <c r="C23" s="1021">
        <v>63270</v>
      </c>
      <c r="D23" s="1021">
        <v>59691</v>
      </c>
      <c r="E23" s="1021">
        <v>3579</v>
      </c>
      <c r="F23" s="1022">
        <v>0.94343290659080137</v>
      </c>
      <c r="G23" s="1022">
        <v>5.6567093409198674E-2</v>
      </c>
      <c r="I23" s="101">
        <v>10</v>
      </c>
      <c r="J23" s="101">
        <v>11</v>
      </c>
      <c r="K23" s="101">
        <v>14</v>
      </c>
      <c r="L23" s="101" t="s">
        <v>42</v>
      </c>
      <c r="M23" s="1021">
        <v>69755</v>
      </c>
      <c r="N23" s="1021">
        <v>4292</v>
      </c>
      <c r="O23" s="1022">
        <v>0.94203681445568355</v>
      </c>
      <c r="P23" s="1022">
        <v>5.7963185544316446E-2</v>
      </c>
      <c r="Q23" s="1022">
        <v>0.93580967009394678</v>
      </c>
    </row>
    <row r="24" spans="2:17" s="101" customFormat="1" x14ac:dyDescent="0.25">
      <c r="B24" s="101" t="s">
        <v>2</v>
      </c>
      <c r="C24" s="1021">
        <v>13537</v>
      </c>
      <c r="D24" s="1021">
        <v>12255</v>
      </c>
      <c r="E24" s="1021">
        <v>1282</v>
      </c>
      <c r="F24" s="1022">
        <v>0.90529659451872646</v>
      </c>
      <c r="G24" s="1022">
        <v>9.4703405481273553E-2</v>
      </c>
      <c r="I24" s="101">
        <v>15</v>
      </c>
      <c r="J24" s="101">
        <v>12</v>
      </c>
      <c r="K24" s="101">
        <v>20</v>
      </c>
      <c r="L24" s="101" t="s">
        <v>108</v>
      </c>
      <c r="M24" s="1021">
        <v>565390</v>
      </c>
      <c r="N24" s="1021">
        <v>38782</v>
      </c>
      <c r="O24" s="1022">
        <v>0.93580967009394678</v>
      </c>
      <c r="P24" s="1022">
        <v>6.4190329906053237E-2</v>
      </c>
      <c r="Q24" s="1022">
        <v>0.93580967009394678</v>
      </c>
    </row>
    <row r="25" spans="2:17" s="101" customFormat="1" x14ac:dyDescent="0.25">
      <c r="B25" s="101" t="s">
        <v>35</v>
      </c>
      <c r="C25" s="1021">
        <v>26652</v>
      </c>
      <c r="D25" s="1021">
        <v>26409</v>
      </c>
      <c r="E25" s="1021">
        <v>243</v>
      </c>
      <c r="F25" s="1022">
        <v>0.99088248536695178</v>
      </c>
      <c r="G25" s="1022">
        <v>9.1175146330481766E-3</v>
      </c>
      <c r="I25" s="101">
        <v>3</v>
      </c>
      <c r="J25" s="101">
        <v>13</v>
      </c>
      <c r="K25" s="101">
        <v>19</v>
      </c>
      <c r="L25" s="101" t="s">
        <v>46</v>
      </c>
      <c r="M25" s="1021">
        <v>4036</v>
      </c>
      <c r="N25" s="1021">
        <v>364</v>
      </c>
      <c r="O25" s="1022">
        <v>0.91727272727272724</v>
      </c>
      <c r="P25" s="1022">
        <v>8.2727272727272733E-2</v>
      </c>
      <c r="Q25" s="1022">
        <v>0.93580967009394678</v>
      </c>
    </row>
    <row r="26" spans="2:17" s="101" customFormat="1" x14ac:dyDescent="0.25">
      <c r="B26" s="101" t="s">
        <v>42</v>
      </c>
      <c r="C26" s="1021">
        <v>74047</v>
      </c>
      <c r="D26" s="1021">
        <v>69755</v>
      </c>
      <c r="E26" s="1021">
        <v>4292</v>
      </c>
      <c r="F26" s="1022">
        <v>0.94203681445568355</v>
      </c>
      <c r="G26" s="1022">
        <v>5.7963185544316446E-2</v>
      </c>
      <c r="I26" s="101">
        <v>11</v>
      </c>
      <c r="J26" s="101">
        <v>14</v>
      </c>
      <c r="K26" s="101">
        <v>4</v>
      </c>
      <c r="L26" s="101" t="s">
        <v>38</v>
      </c>
      <c r="M26" s="1021">
        <v>10442</v>
      </c>
      <c r="N26" s="1021">
        <v>987</v>
      </c>
      <c r="O26" s="1022">
        <v>0.91364073847230731</v>
      </c>
      <c r="P26" s="1022">
        <v>8.6359261527692716E-2</v>
      </c>
      <c r="Q26" s="1022">
        <v>0.93580967009394678</v>
      </c>
    </row>
    <row r="27" spans="2:17" s="101" customFormat="1" x14ac:dyDescent="0.25">
      <c r="B27" s="101" t="s">
        <v>47</v>
      </c>
      <c r="C27" s="1021">
        <v>854</v>
      </c>
      <c r="D27" s="1021">
        <v>771</v>
      </c>
      <c r="E27" s="1021">
        <v>83</v>
      </c>
      <c r="F27" s="1022">
        <v>0.90281030444964872</v>
      </c>
      <c r="G27" s="1022">
        <v>9.7189695550351285E-2</v>
      </c>
      <c r="I27" s="101">
        <v>17</v>
      </c>
      <c r="J27" s="101">
        <v>15</v>
      </c>
      <c r="K27" s="101">
        <v>12</v>
      </c>
      <c r="L27" s="101" t="s">
        <v>2</v>
      </c>
      <c r="M27" s="1021">
        <v>12255</v>
      </c>
      <c r="N27" s="1021">
        <v>1282</v>
      </c>
      <c r="O27" s="1022">
        <v>0.90529659451872646</v>
      </c>
      <c r="P27" s="1022">
        <v>9.4703405481273553E-2</v>
      </c>
      <c r="Q27" s="1022">
        <v>0.93580967009394678</v>
      </c>
    </row>
    <row r="28" spans="2:17" s="101" customFormat="1" x14ac:dyDescent="0.25">
      <c r="B28" s="101" t="s">
        <v>43</v>
      </c>
      <c r="C28" s="1021">
        <v>19117</v>
      </c>
      <c r="D28" s="1021">
        <v>17280</v>
      </c>
      <c r="E28" s="1021">
        <v>1837</v>
      </c>
      <c r="F28" s="1022">
        <v>0.90390751686980175</v>
      </c>
      <c r="G28" s="1022">
        <v>9.6092483130198247E-2</v>
      </c>
      <c r="I28" s="101">
        <v>16</v>
      </c>
      <c r="J28" s="101">
        <v>16</v>
      </c>
      <c r="K28" s="101">
        <v>16</v>
      </c>
      <c r="L28" s="101" t="s">
        <v>43</v>
      </c>
      <c r="M28" s="1021">
        <v>17280</v>
      </c>
      <c r="N28" s="1021">
        <v>1837</v>
      </c>
      <c r="O28" s="1022">
        <v>0.90390751686980175</v>
      </c>
      <c r="P28" s="1022">
        <v>9.6092483130198247E-2</v>
      </c>
      <c r="Q28" s="1022">
        <v>0.93580967009394678</v>
      </c>
    </row>
    <row r="29" spans="2:17" s="101" customFormat="1" x14ac:dyDescent="0.25">
      <c r="B29" s="101" t="s">
        <v>44</v>
      </c>
      <c r="C29" s="1021">
        <v>6354</v>
      </c>
      <c r="D29" s="1021">
        <v>6220</v>
      </c>
      <c r="E29" s="1021">
        <v>134</v>
      </c>
      <c r="F29" s="1022">
        <v>0.97891092225369847</v>
      </c>
      <c r="G29" s="1022">
        <v>2.1089077746301543E-2</v>
      </c>
      <c r="I29" s="101">
        <v>5</v>
      </c>
      <c r="J29" s="101">
        <v>17</v>
      </c>
      <c r="K29" s="101">
        <v>15</v>
      </c>
      <c r="L29" s="101" t="s">
        <v>47</v>
      </c>
      <c r="M29" s="1021">
        <v>771</v>
      </c>
      <c r="N29" s="1021">
        <v>83</v>
      </c>
      <c r="O29" s="1022">
        <v>0.90281030444964872</v>
      </c>
      <c r="P29" s="1022">
        <v>9.7189695550351285E-2</v>
      </c>
      <c r="Q29" s="1022">
        <v>0.93580967009394678</v>
      </c>
    </row>
    <row r="30" spans="2:17" s="101" customFormat="1" x14ac:dyDescent="0.25">
      <c r="B30" s="101" t="s">
        <v>45</v>
      </c>
      <c r="C30" s="1021">
        <v>26905</v>
      </c>
      <c r="D30" s="1021">
        <v>23565</v>
      </c>
      <c r="E30" s="1021">
        <v>3340</v>
      </c>
      <c r="F30" s="1022">
        <v>0.87585950566809145</v>
      </c>
      <c r="G30" s="1022">
        <v>0.12414049433190857</v>
      </c>
      <c r="I30" s="101">
        <v>19</v>
      </c>
      <c r="J30" s="101">
        <v>18</v>
      </c>
      <c r="K30" s="101">
        <v>9</v>
      </c>
      <c r="L30" s="101" t="s">
        <v>41</v>
      </c>
      <c r="M30" s="1021">
        <v>88252</v>
      </c>
      <c r="N30" s="1021">
        <v>11435</v>
      </c>
      <c r="O30" s="1022">
        <v>0.88529096070701296</v>
      </c>
      <c r="P30" s="1022">
        <v>0.11470903929298705</v>
      </c>
      <c r="Q30" s="1022">
        <v>0.93580967009394678</v>
      </c>
    </row>
    <row r="31" spans="2:17" s="101" customFormat="1" x14ac:dyDescent="0.25">
      <c r="B31" s="101" t="s">
        <v>46</v>
      </c>
      <c r="C31" s="1021">
        <v>4400</v>
      </c>
      <c r="D31" s="1021">
        <v>4036</v>
      </c>
      <c r="E31" s="1021">
        <v>364</v>
      </c>
      <c r="F31" s="1022">
        <v>0.91727272727272724</v>
      </c>
      <c r="G31" s="1022">
        <v>8.2727272727272733E-2</v>
      </c>
      <c r="I31" s="101">
        <v>13</v>
      </c>
      <c r="J31" s="101">
        <v>19</v>
      </c>
      <c r="K31" s="101">
        <v>18</v>
      </c>
      <c r="L31" s="101" t="s">
        <v>45</v>
      </c>
      <c r="M31" s="1021">
        <v>23565</v>
      </c>
      <c r="N31" s="1021">
        <v>3340</v>
      </c>
      <c r="O31" s="1022">
        <v>0.87585950566809145</v>
      </c>
      <c r="P31" s="1022">
        <v>0.12414049433190857</v>
      </c>
      <c r="Q31" s="1022">
        <v>0.93580967009394678</v>
      </c>
    </row>
    <row r="32" spans="2:17" s="101" customFormat="1" x14ac:dyDescent="0.25">
      <c r="B32" s="104" t="s">
        <v>108</v>
      </c>
      <c r="C32" s="105">
        <v>604172</v>
      </c>
      <c r="D32" s="105">
        <v>565390</v>
      </c>
      <c r="E32" s="105">
        <v>38782</v>
      </c>
      <c r="F32" s="106">
        <v>0.93580967009394678</v>
      </c>
      <c r="G32" s="106">
        <v>6.4190329906053237E-2</v>
      </c>
      <c r="I32" s="101">
        <v>12</v>
      </c>
      <c r="J32" s="101">
        <v>20</v>
      </c>
      <c r="K32" s="101">
        <v>5</v>
      </c>
      <c r="L32" s="101" t="s">
        <v>6</v>
      </c>
      <c r="M32" s="1021">
        <v>15430</v>
      </c>
      <c r="N32" s="1021">
        <v>2209</v>
      </c>
      <c r="O32" s="1022">
        <v>0.87476614320539714</v>
      </c>
      <c r="P32" s="1022">
        <v>0.12523385679460286</v>
      </c>
      <c r="Q32" s="1022">
        <v>0.93580967009394678</v>
      </c>
    </row>
    <row r="33" spans="13:16" s="113" customFormat="1" x14ac:dyDescent="0.25">
      <c r="M33" s="1152"/>
      <c r="N33" s="1152"/>
      <c r="O33" s="1153"/>
      <c r="P33" s="1153"/>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8" t="s">
        <v>465</v>
      </c>
      <c r="C6" s="1498"/>
      <c r="D6" s="1498"/>
      <c r="E6" s="1498"/>
      <c r="F6" s="1498"/>
      <c r="G6" s="1498"/>
      <c r="H6" s="1498"/>
      <c r="I6" s="1498"/>
      <c r="J6" s="1498"/>
      <c r="K6" s="1498"/>
      <c r="L6" s="1498"/>
      <c r="M6" s="1498"/>
      <c r="N6" s="1498"/>
      <c r="O6" s="1018"/>
    </row>
    <row r="7" spans="1:17" s="621" customFormat="1" ht="24.75" customHeight="1" x14ac:dyDescent="0.2">
      <c r="A7" s="1017"/>
      <c r="B7" s="1498"/>
      <c r="C7" s="1498"/>
      <c r="D7" s="1498"/>
      <c r="E7" s="1498"/>
      <c r="F7" s="1498"/>
      <c r="G7" s="1498"/>
      <c r="H7" s="1498"/>
      <c r="I7" s="1498"/>
      <c r="J7" s="1498"/>
      <c r="K7" s="1498"/>
      <c r="L7" s="1498"/>
      <c r="M7" s="1498"/>
      <c r="N7" s="1498"/>
      <c r="O7" s="1018"/>
    </row>
    <row r="8" spans="1:17" s="621" customFormat="1" ht="15.75" customHeight="1" x14ac:dyDescent="0.2">
      <c r="A8" s="1017"/>
      <c r="B8" s="1638" t="s">
        <v>491</v>
      </c>
      <c r="C8" s="1638"/>
      <c r="D8" s="1638"/>
      <c r="E8" s="1638"/>
      <c r="F8" s="1638"/>
      <c r="G8" s="1638"/>
      <c r="H8" s="1638"/>
      <c r="I8" s="1638"/>
      <c r="J8" s="1638"/>
      <c r="K8" s="1638"/>
      <c r="L8" s="1638"/>
      <c r="M8" s="1638"/>
      <c r="N8" s="1638"/>
    </row>
    <row r="9" spans="1:17" s="700" customFormat="1" ht="6" customHeight="1" x14ac:dyDescent="0.25">
      <c r="A9" s="1020"/>
      <c r="B9" s="1020"/>
      <c r="C9" s="1020"/>
      <c r="D9" s="1020"/>
      <c r="E9" s="1020"/>
      <c r="F9" s="1020"/>
      <c r="G9" s="1020"/>
      <c r="H9" s="1020"/>
      <c r="I9" s="1020"/>
      <c r="J9" s="1020"/>
      <c r="K9" s="1020"/>
      <c r="L9" s="1020"/>
    </row>
    <row r="10" spans="1:17" s="113" customFormat="1" x14ac:dyDescent="0.25"/>
    <row r="11" spans="1:17" s="101" customFormat="1" x14ac:dyDescent="0.25">
      <c r="C11" s="1639" t="s">
        <v>48</v>
      </c>
      <c r="D11" s="1639"/>
      <c r="E11" s="1639"/>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1">
        <v>95154</v>
      </c>
      <c r="D13" s="1021">
        <v>81666</v>
      </c>
      <c r="E13" s="1021">
        <v>13488</v>
      </c>
      <c r="F13" s="1022">
        <v>0.85825083548773562</v>
      </c>
      <c r="G13" s="1022">
        <v>0.14174916451226433</v>
      </c>
      <c r="I13" s="101">
        <v>13</v>
      </c>
      <c r="J13" s="101">
        <v>1</v>
      </c>
      <c r="K13" s="101">
        <v>8</v>
      </c>
      <c r="L13" s="101" t="s">
        <v>4</v>
      </c>
      <c r="M13" s="1021">
        <v>49108</v>
      </c>
      <c r="N13" s="1021">
        <v>58</v>
      </c>
      <c r="O13" s="1022">
        <v>0.99882032298743029</v>
      </c>
      <c r="P13" s="1022">
        <v>1.179677012569662E-3</v>
      </c>
      <c r="Q13" s="1022">
        <v>0.87349842944657519</v>
      </c>
    </row>
    <row r="14" spans="1:17" s="101" customFormat="1" x14ac:dyDescent="0.25">
      <c r="B14" s="101" t="s">
        <v>7</v>
      </c>
      <c r="C14" s="1021">
        <v>15259</v>
      </c>
      <c r="D14" s="1021">
        <v>15212</v>
      </c>
      <c r="E14" s="1021">
        <v>47</v>
      </c>
      <c r="F14" s="1022">
        <v>0.99691985057998556</v>
      </c>
      <c r="G14" s="1022">
        <v>3.0801494200144177E-3</v>
      </c>
      <c r="I14" s="101">
        <v>2</v>
      </c>
      <c r="J14" s="101">
        <v>2</v>
      </c>
      <c r="K14" s="101">
        <v>2</v>
      </c>
      <c r="L14" s="101" t="s">
        <v>7</v>
      </c>
      <c r="M14" s="1021">
        <v>15212</v>
      </c>
      <c r="N14" s="1021">
        <v>47</v>
      </c>
      <c r="O14" s="1022">
        <v>0.99691985057998556</v>
      </c>
      <c r="P14" s="1022">
        <v>3.0801494200144177E-3</v>
      </c>
      <c r="Q14" s="1022">
        <v>0.87349842944657519</v>
      </c>
    </row>
    <row r="15" spans="1:17" s="101" customFormat="1" x14ac:dyDescent="0.25">
      <c r="B15" s="101" t="s">
        <v>37</v>
      </c>
      <c r="C15" s="1021">
        <v>13602</v>
      </c>
      <c r="D15" s="1021">
        <v>13262</v>
      </c>
      <c r="E15" s="1021">
        <v>340</v>
      </c>
      <c r="F15" s="1022">
        <v>0.97500367593001025</v>
      </c>
      <c r="G15" s="1022">
        <v>2.4996324069989709E-2</v>
      </c>
      <c r="I15" s="101">
        <v>3</v>
      </c>
      <c r="J15" s="101">
        <v>3</v>
      </c>
      <c r="K15" s="101">
        <v>3</v>
      </c>
      <c r="L15" s="101" t="s">
        <v>37</v>
      </c>
      <c r="M15" s="1021">
        <v>13262</v>
      </c>
      <c r="N15" s="1021">
        <v>340</v>
      </c>
      <c r="O15" s="1022">
        <v>0.97500367593001025</v>
      </c>
      <c r="P15" s="1022">
        <v>2.4996324069989709E-2</v>
      </c>
      <c r="Q15" s="1022">
        <v>0.87349842944657519</v>
      </c>
    </row>
    <row r="16" spans="1:17" s="101" customFormat="1" x14ac:dyDescent="0.25">
      <c r="B16" s="101" t="s">
        <v>38</v>
      </c>
      <c r="C16" s="1021">
        <v>15257</v>
      </c>
      <c r="D16" s="1021">
        <v>13108</v>
      </c>
      <c r="E16" s="1021">
        <v>2149</v>
      </c>
      <c r="F16" s="1022">
        <v>0.85914662122304519</v>
      </c>
      <c r="G16" s="1022">
        <v>0.14085337877695484</v>
      </c>
      <c r="I16" s="101">
        <v>12</v>
      </c>
      <c r="J16" s="101">
        <v>4</v>
      </c>
      <c r="K16" s="101">
        <v>13</v>
      </c>
      <c r="L16" s="101" t="s">
        <v>35</v>
      </c>
      <c r="M16" s="1021">
        <v>23818</v>
      </c>
      <c r="N16" s="1021">
        <v>1059</v>
      </c>
      <c r="O16" s="1022">
        <v>0.95743055834706758</v>
      </c>
      <c r="P16" s="1022">
        <v>4.256944165293243E-2</v>
      </c>
      <c r="Q16" s="1022">
        <v>0.87349842944657519</v>
      </c>
    </row>
    <row r="17" spans="2:17" s="101" customFormat="1" x14ac:dyDescent="0.25">
      <c r="B17" s="101" t="s">
        <v>6</v>
      </c>
      <c r="C17" s="1021">
        <v>16063</v>
      </c>
      <c r="D17" s="1021">
        <v>13684</v>
      </c>
      <c r="E17" s="1021">
        <v>2379</v>
      </c>
      <c r="F17" s="1022">
        <v>0.85189566083546042</v>
      </c>
      <c r="G17" s="1022">
        <v>0.14810433916453963</v>
      </c>
      <c r="I17" s="101">
        <v>14</v>
      </c>
      <c r="J17" s="101">
        <v>5</v>
      </c>
      <c r="K17" s="101">
        <v>17</v>
      </c>
      <c r="L17" s="101" t="s">
        <v>44</v>
      </c>
      <c r="M17" s="1021">
        <v>6676</v>
      </c>
      <c r="N17" s="1021">
        <v>357</v>
      </c>
      <c r="O17" s="1022">
        <v>0.9492393004407792</v>
      </c>
      <c r="P17" s="1022">
        <v>5.0760699559220815E-2</v>
      </c>
      <c r="Q17" s="1022">
        <v>0.87349842944657519</v>
      </c>
    </row>
    <row r="18" spans="2:17" s="101" customFormat="1" x14ac:dyDescent="0.25">
      <c r="B18" s="101" t="s">
        <v>5</v>
      </c>
      <c r="C18" s="1021">
        <v>5274</v>
      </c>
      <c r="D18" s="1021">
        <v>4909</v>
      </c>
      <c r="E18" s="1021">
        <v>365</v>
      </c>
      <c r="F18" s="1022">
        <v>0.93079256731133864</v>
      </c>
      <c r="G18" s="1022">
        <v>6.9207432688661363E-2</v>
      </c>
      <c r="I18" s="101">
        <v>8</v>
      </c>
      <c r="J18" s="101">
        <v>6</v>
      </c>
      <c r="K18" s="101">
        <v>10</v>
      </c>
      <c r="L18" s="101" t="s">
        <v>39</v>
      </c>
      <c r="M18" s="1021">
        <v>617</v>
      </c>
      <c r="N18" s="1021">
        <v>43</v>
      </c>
      <c r="O18" s="1022">
        <v>0.93484848484848482</v>
      </c>
      <c r="P18" s="1022">
        <v>6.5151515151515155E-2</v>
      </c>
      <c r="Q18" s="1022">
        <v>0.87349842944657519</v>
      </c>
    </row>
    <row r="19" spans="2:17" s="101" customFormat="1" x14ac:dyDescent="0.25">
      <c r="B19" s="101" t="s">
        <v>40</v>
      </c>
      <c r="C19" s="1021">
        <v>29659</v>
      </c>
      <c r="D19" s="1021">
        <v>27713</v>
      </c>
      <c r="E19" s="1021">
        <v>1946</v>
      </c>
      <c r="F19" s="1022">
        <v>0.93438753835260802</v>
      </c>
      <c r="G19" s="1022">
        <v>6.5612461647392026E-2</v>
      </c>
      <c r="I19" s="101">
        <v>7</v>
      </c>
      <c r="J19" s="101">
        <v>7</v>
      </c>
      <c r="K19" s="101">
        <v>7</v>
      </c>
      <c r="L19" s="101" t="s">
        <v>40</v>
      </c>
      <c r="M19" s="1021">
        <v>27713</v>
      </c>
      <c r="N19" s="1021">
        <v>1946</v>
      </c>
      <c r="O19" s="1022">
        <v>0.93438753835260802</v>
      </c>
      <c r="P19" s="1022">
        <v>6.5612461647392026E-2</v>
      </c>
      <c r="Q19" s="1022">
        <v>0.87349842944657519</v>
      </c>
    </row>
    <row r="20" spans="2:17" s="101" customFormat="1" x14ac:dyDescent="0.25">
      <c r="B20" s="101" t="s">
        <v>4</v>
      </c>
      <c r="C20" s="1021">
        <v>49166</v>
      </c>
      <c r="D20" s="1021">
        <v>49108</v>
      </c>
      <c r="E20" s="1021">
        <v>58</v>
      </c>
      <c r="F20" s="1022">
        <v>0.99882032298743029</v>
      </c>
      <c r="G20" s="1022">
        <v>1.179677012569662E-3</v>
      </c>
      <c r="I20" s="101">
        <v>1</v>
      </c>
      <c r="J20" s="101">
        <v>8</v>
      </c>
      <c r="K20" s="101">
        <v>6</v>
      </c>
      <c r="L20" s="101" t="s">
        <v>5</v>
      </c>
      <c r="M20" s="1021">
        <v>4909</v>
      </c>
      <c r="N20" s="1021">
        <v>365</v>
      </c>
      <c r="O20" s="1022">
        <v>0.93079256731133864</v>
      </c>
      <c r="P20" s="1022">
        <v>6.9207432688661363E-2</v>
      </c>
      <c r="Q20" s="1022">
        <v>0.87349842944657519</v>
      </c>
    </row>
    <row r="21" spans="2:17" s="101" customFormat="1" x14ac:dyDescent="0.25">
      <c r="B21" s="101" t="s">
        <v>41</v>
      </c>
      <c r="C21" s="1021">
        <v>112876</v>
      </c>
      <c r="D21" s="1021">
        <v>88445</v>
      </c>
      <c r="E21" s="1021">
        <v>24431</v>
      </c>
      <c r="F21" s="1022">
        <v>0.78355894964385697</v>
      </c>
      <c r="G21" s="1022">
        <v>0.21644105035614303</v>
      </c>
      <c r="I21" s="101">
        <v>18</v>
      </c>
      <c r="J21" s="101">
        <v>9</v>
      </c>
      <c r="K21" s="101">
        <v>11</v>
      </c>
      <c r="L21" s="101" t="s">
        <v>3</v>
      </c>
      <c r="M21" s="1021">
        <v>53593</v>
      </c>
      <c r="N21" s="1021">
        <v>4357</v>
      </c>
      <c r="O21" s="1022">
        <v>0.92481449525452974</v>
      </c>
      <c r="P21" s="1022">
        <v>7.5185504745470227E-2</v>
      </c>
      <c r="Q21" s="1022">
        <v>0.87349842944657519</v>
      </c>
    </row>
    <row r="22" spans="2:17" s="101" customFormat="1" x14ac:dyDescent="0.25">
      <c r="B22" s="101" t="s">
        <v>39</v>
      </c>
      <c r="C22" s="1021">
        <v>660</v>
      </c>
      <c r="D22" s="1021">
        <v>617</v>
      </c>
      <c r="E22" s="1021">
        <v>43</v>
      </c>
      <c r="F22" s="1022">
        <v>0.93484848484848482</v>
      </c>
      <c r="G22" s="1022">
        <v>6.5151515151515155E-2</v>
      </c>
      <c r="I22" s="101">
        <v>6</v>
      </c>
      <c r="J22" s="101">
        <v>10</v>
      </c>
      <c r="K22" s="101">
        <v>14</v>
      </c>
      <c r="L22" s="101" t="s">
        <v>42</v>
      </c>
      <c r="M22" s="1021">
        <v>53825</v>
      </c>
      <c r="N22" s="1021">
        <v>7168</v>
      </c>
      <c r="O22" s="1022">
        <v>0.8824783171839391</v>
      </c>
      <c r="P22" s="1022">
        <v>0.11752168281606086</v>
      </c>
      <c r="Q22" s="1022">
        <v>0.87349842944657519</v>
      </c>
    </row>
    <row r="23" spans="2:17" s="101" customFormat="1" x14ac:dyDescent="0.25">
      <c r="B23" s="101" t="s">
        <v>3</v>
      </c>
      <c r="C23" s="1021">
        <v>57950</v>
      </c>
      <c r="D23" s="1021">
        <v>53593</v>
      </c>
      <c r="E23" s="1021">
        <v>4357</v>
      </c>
      <c r="F23" s="1022">
        <v>0.92481449525452974</v>
      </c>
      <c r="G23" s="1022">
        <v>7.5185504745470227E-2</v>
      </c>
      <c r="I23" s="101">
        <v>9</v>
      </c>
      <c r="J23" s="101">
        <v>11</v>
      </c>
      <c r="K23" s="101">
        <v>20</v>
      </c>
      <c r="L23" s="101" t="s">
        <v>108</v>
      </c>
      <c r="M23" s="1021">
        <v>503336</v>
      </c>
      <c r="N23" s="1021">
        <v>72894</v>
      </c>
      <c r="O23" s="1022">
        <v>0.87349842944657519</v>
      </c>
      <c r="P23" s="1022">
        <v>0.12650157055342484</v>
      </c>
      <c r="Q23" s="1022">
        <v>0.87349842944657519</v>
      </c>
    </row>
    <row r="24" spans="2:17" s="101" customFormat="1" x14ac:dyDescent="0.25">
      <c r="B24" s="101" t="s">
        <v>2</v>
      </c>
      <c r="C24" s="1021">
        <v>14210</v>
      </c>
      <c r="D24" s="1021">
        <v>11979</v>
      </c>
      <c r="E24" s="1021">
        <v>2231</v>
      </c>
      <c r="F24" s="1022">
        <v>0.8429978888106967</v>
      </c>
      <c r="G24" s="1022">
        <v>0.1570021111893033</v>
      </c>
      <c r="I24" s="101">
        <v>16</v>
      </c>
      <c r="J24" s="101">
        <v>12</v>
      </c>
      <c r="K24" s="101">
        <v>4</v>
      </c>
      <c r="L24" s="101" t="s">
        <v>38</v>
      </c>
      <c r="M24" s="1021">
        <v>13108</v>
      </c>
      <c r="N24" s="1021">
        <v>2149</v>
      </c>
      <c r="O24" s="1022">
        <v>0.85914662122304519</v>
      </c>
      <c r="P24" s="1022">
        <v>0.14085337877695484</v>
      </c>
      <c r="Q24" s="1022">
        <v>0.87349842944657519</v>
      </c>
    </row>
    <row r="25" spans="2:17" s="101" customFormat="1" x14ac:dyDescent="0.25">
      <c r="B25" s="101" t="s">
        <v>35</v>
      </c>
      <c r="C25" s="1021">
        <v>24877</v>
      </c>
      <c r="D25" s="1021">
        <v>23818</v>
      </c>
      <c r="E25" s="1021">
        <v>1059</v>
      </c>
      <c r="F25" s="1022">
        <v>0.95743055834706758</v>
      </c>
      <c r="G25" s="1022">
        <v>4.256944165293243E-2</v>
      </c>
      <c r="I25" s="101">
        <v>4</v>
      </c>
      <c r="J25" s="101">
        <v>13</v>
      </c>
      <c r="K25" s="101">
        <v>1</v>
      </c>
      <c r="L25" s="101" t="s">
        <v>8</v>
      </c>
      <c r="M25" s="1021">
        <v>81666</v>
      </c>
      <c r="N25" s="1021">
        <v>13488</v>
      </c>
      <c r="O25" s="1022">
        <v>0.85825083548773562</v>
      </c>
      <c r="P25" s="1022">
        <v>0.14174916451226433</v>
      </c>
      <c r="Q25" s="1022">
        <v>0.87349842944657519</v>
      </c>
    </row>
    <row r="26" spans="2:17" s="101" customFormat="1" x14ac:dyDescent="0.25">
      <c r="B26" s="101" t="s">
        <v>42</v>
      </c>
      <c r="C26" s="1021">
        <v>60993</v>
      </c>
      <c r="D26" s="1021">
        <v>53825</v>
      </c>
      <c r="E26" s="1021">
        <v>7168</v>
      </c>
      <c r="F26" s="1022">
        <v>0.8824783171839391</v>
      </c>
      <c r="G26" s="1022">
        <v>0.11752168281606086</v>
      </c>
      <c r="I26" s="101">
        <v>10</v>
      </c>
      <c r="J26" s="101">
        <v>14</v>
      </c>
      <c r="K26" s="101">
        <v>5</v>
      </c>
      <c r="L26" s="101" t="s">
        <v>6</v>
      </c>
      <c r="M26" s="1021">
        <v>13684</v>
      </c>
      <c r="N26" s="1021">
        <v>2379</v>
      </c>
      <c r="O26" s="1022">
        <v>0.85189566083546042</v>
      </c>
      <c r="P26" s="1022">
        <v>0.14810433916453963</v>
      </c>
      <c r="Q26" s="1022">
        <v>0.87349842944657519</v>
      </c>
    </row>
    <row r="27" spans="2:17" s="101" customFormat="1" x14ac:dyDescent="0.25">
      <c r="B27" s="101" t="s">
        <v>47</v>
      </c>
      <c r="C27" s="1021">
        <v>600</v>
      </c>
      <c r="D27" s="1021">
        <v>508</v>
      </c>
      <c r="E27" s="1021">
        <v>92</v>
      </c>
      <c r="F27" s="1022">
        <v>0.84666666666666668</v>
      </c>
      <c r="G27" s="1022">
        <v>0.15333333333333332</v>
      </c>
      <c r="I27" s="101">
        <v>15</v>
      </c>
      <c r="J27" s="101">
        <v>15</v>
      </c>
      <c r="K27" s="101">
        <v>15</v>
      </c>
      <c r="L27" s="101" t="s">
        <v>47</v>
      </c>
      <c r="M27" s="1021">
        <v>508</v>
      </c>
      <c r="N27" s="1021">
        <v>92</v>
      </c>
      <c r="O27" s="1022">
        <v>0.84666666666666668</v>
      </c>
      <c r="P27" s="1022">
        <v>0.15333333333333332</v>
      </c>
      <c r="Q27" s="1022">
        <v>0.87349842944657519</v>
      </c>
    </row>
    <row r="28" spans="2:17" s="101" customFormat="1" x14ac:dyDescent="0.25">
      <c r="B28" s="101" t="s">
        <v>43</v>
      </c>
      <c r="C28" s="1021">
        <v>16202</v>
      </c>
      <c r="D28" s="1021">
        <v>13230</v>
      </c>
      <c r="E28" s="1021">
        <v>2972</v>
      </c>
      <c r="F28" s="1022">
        <v>0.81656585606715215</v>
      </c>
      <c r="G28" s="1022">
        <v>0.18343414393284779</v>
      </c>
      <c r="I28" s="101">
        <v>17</v>
      </c>
      <c r="J28" s="101">
        <v>16</v>
      </c>
      <c r="K28" s="101">
        <v>12</v>
      </c>
      <c r="L28" s="101" t="s">
        <v>2</v>
      </c>
      <c r="M28" s="1021">
        <v>11979</v>
      </c>
      <c r="N28" s="1021">
        <v>2231</v>
      </c>
      <c r="O28" s="1022">
        <v>0.8429978888106967</v>
      </c>
      <c r="P28" s="1022">
        <v>0.1570021111893033</v>
      </c>
      <c r="Q28" s="1022">
        <v>0.87349842944657519</v>
      </c>
    </row>
    <row r="29" spans="2:17" s="101" customFormat="1" x14ac:dyDescent="0.25">
      <c r="B29" s="101" t="s">
        <v>44</v>
      </c>
      <c r="C29" s="1021">
        <v>7033</v>
      </c>
      <c r="D29" s="1021">
        <v>6676</v>
      </c>
      <c r="E29" s="1021">
        <v>357</v>
      </c>
      <c r="F29" s="1022">
        <v>0.9492393004407792</v>
      </c>
      <c r="G29" s="1022">
        <v>5.0760699559220815E-2</v>
      </c>
      <c r="I29" s="101">
        <v>5</v>
      </c>
      <c r="J29" s="101">
        <v>17</v>
      </c>
      <c r="K29" s="101">
        <v>16</v>
      </c>
      <c r="L29" s="101" t="s">
        <v>43</v>
      </c>
      <c r="M29" s="1021">
        <v>13230</v>
      </c>
      <c r="N29" s="1021">
        <v>2972</v>
      </c>
      <c r="O29" s="1022">
        <v>0.81656585606715215</v>
      </c>
      <c r="P29" s="1022">
        <v>0.18343414393284779</v>
      </c>
      <c r="Q29" s="1022">
        <v>0.87349842944657519</v>
      </c>
    </row>
    <row r="30" spans="2:17" s="101" customFormat="1" x14ac:dyDescent="0.25">
      <c r="B30" s="101" t="s">
        <v>45</v>
      </c>
      <c r="C30" s="1021">
        <v>37639</v>
      </c>
      <c r="D30" s="1021">
        <v>29048</v>
      </c>
      <c r="E30" s="1021">
        <v>8591</v>
      </c>
      <c r="F30" s="1022">
        <v>0.7717527033130529</v>
      </c>
      <c r="G30" s="1022">
        <v>0.22824729668694704</v>
      </c>
      <c r="I30" s="101">
        <v>20</v>
      </c>
      <c r="J30" s="101">
        <v>18</v>
      </c>
      <c r="K30" s="101">
        <v>9</v>
      </c>
      <c r="L30" s="101" t="s">
        <v>41</v>
      </c>
      <c r="M30" s="1021">
        <v>88445</v>
      </c>
      <c r="N30" s="1021">
        <v>24431</v>
      </c>
      <c r="O30" s="1022">
        <v>0.78355894964385697</v>
      </c>
      <c r="P30" s="1022">
        <v>0.21644105035614303</v>
      </c>
      <c r="Q30" s="1022">
        <v>0.87349842944657519</v>
      </c>
    </row>
    <row r="31" spans="2:17" s="101" customFormat="1" x14ac:dyDescent="0.25">
      <c r="B31" s="101" t="s">
        <v>46</v>
      </c>
      <c r="C31" s="1021">
        <v>3756</v>
      </c>
      <c r="D31" s="1021">
        <v>2935</v>
      </c>
      <c r="E31" s="1021">
        <v>821</v>
      </c>
      <c r="F31" s="1022">
        <v>0.78141640042598504</v>
      </c>
      <c r="G31" s="1022">
        <v>0.21858359957401491</v>
      </c>
      <c r="I31" s="101">
        <v>19</v>
      </c>
      <c r="J31" s="101">
        <v>19</v>
      </c>
      <c r="K31" s="101">
        <v>19</v>
      </c>
      <c r="L31" s="101" t="s">
        <v>46</v>
      </c>
      <c r="M31" s="1021">
        <v>2935</v>
      </c>
      <c r="N31" s="1021">
        <v>821</v>
      </c>
      <c r="O31" s="1022">
        <v>0.78141640042598504</v>
      </c>
      <c r="P31" s="1022">
        <v>0.21858359957401491</v>
      </c>
      <c r="Q31" s="1022">
        <v>0.87349842944657519</v>
      </c>
    </row>
    <row r="32" spans="2:17" s="101" customFormat="1" x14ac:dyDescent="0.25">
      <c r="B32" s="104" t="s">
        <v>108</v>
      </c>
      <c r="C32" s="105">
        <v>576230</v>
      </c>
      <c r="D32" s="105">
        <v>503336</v>
      </c>
      <c r="E32" s="105">
        <v>72894</v>
      </c>
      <c r="F32" s="106">
        <v>0.87349842944657519</v>
      </c>
      <c r="G32" s="106">
        <v>0.12650157055342484</v>
      </c>
      <c r="I32" s="101">
        <v>11</v>
      </c>
      <c r="J32" s="101">
        <v>20</v>
      </c>
      <c r="K32" s="101">
        <v>18</v>
      </c>
      <c r="L32" s="101" t="s">
        <v>45</v>
      </c>
      <c r="M32" s="1021">
        <v>29048</v>
      </c>
      <c r="N32" s="1021">
        <v>8591</v>
      </c>
      <c r="O32" s="1022">
        <v>0.7717527033130529</v>
      </c>
      <c r="P32" s="1022">
        <v>0.22824729668694704</v>
      </c>
      <c r="Q32" s="1022">
        <v>0.87349842944657519</v>
      </c>
    </row>
    <row r="33" spans="13:16" s="113" customFormat="1" x14ac:dyDescent="0.25">
      <c r="M33" s="1152"/>
      <c r="N33" s="1152"/>
      <c r="O33" s="1153"/>
      <c r="P33" s="1153"/>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zoomScale="80" zoomScaleNormal="80" workbookViewId="0">
      <selection activeCell="R18" sqref="R18"/>
    </sheetView>
  </sheetViews>
  <sheetFormatPr baseColWidth="10" defaultColWidth="11.42578125" defaultRowHeight="15" x14ac:dyDescent="0.25"/>
  <cols>
    <col min="1" max="1" width="4.42578125" style="1016" customWidth="1"/>
    <col min="2" max="2" width="28.7109375" style="1016" customWidth="1"/>
    <col min="3" max="3" width="0.5703125" style="1016" customWidth="1"/>
    <col min="4" max="4" width="13.42578125" style="1016" customWidth="1"/>
    <col min="5" max="5" width="0.5703125" style="1016" customWidth="1"/>
    <col min="6" max="6" width="13.42578125" style="1016" customWidth="1"/>
    <col min="7" max="7" width="10.42578125" style="1016" customWidth="1"/>
    <col min="8" max="8" width="0.7109375" style="1016" customWidth="1"/>
    <col min="9" max="9" width="11.140625" style="1016" customWidth="1"/>
    <col min="10" max="10" width="10.42578125" style="1016" customWidth="1"/>
    <col min="11" max="11" width="0.7109375" style="1016" customWidth="1"/>
    <col min="12" max="12" width="9.5703125" style="1016" customWidth="1"/>
    <col min="13" max="13" width="11.42578125" style="1016"/>
    <col min="14" max="14" width="9.5703125" style="1016" customWidth="1"/>
    <col min="15" max="15" width="11.42578125" style="1016"/>
    <col min="16" max="16" width="9.5703125" style="1016" customWidth="1"/>
    <col min="17" max="16384" width="11.42578125" style="1016"/>
  </cols>
  <sheetData>
    <row r="2" spans="1:19" s="967" customFormat="1" x14ac:dyDescent="0.25">
      <c r="B2" s="1694"/>
      <c r="C2" s="1694"/>
      <c r="D2" s="1162"/>
      <c r="E2" s="1163"/>
      <c r="F2" s="1161"/>
      <c r="G2" s="1163"/>
    </row>
    <row r="3" spans="1:19" s="967" customFormat="1" ht="38.25" customHeight="1" x14ac:dyDescent="0.25">
      <c r="B3" s="1161"/>
      <c r="C3" s="1161"/>
      <c r="D3" s="1161"/>
      <c r="E3" s="1163"/>
      <c r="F3" s="1161"/>
      <c r="G3" s="1163"/>
    </row>
    <row r="4" spans="1:19" s="969" customFormat="1" ht="37.5" customHeight="1" x14ac:dyDescent="0.2">
      <c r="B4" s="1715" t="s">
        <v>337</v>
      </c>
      <c r="C4" s="1715"/>
      <c r="D4" s="1715"/>
      <c r="E4" s="1715"/>
      <c r="F4" s="1715"/>
      <c r="G4" s="1715"/>
      <c r="H4" s="1715"/>
      <c r="I4" s="1715"/>
      <c r="J4" s="1715"/>
      <c r="K4" s="1715"/>
      <c r="L4" s="1715"/>
      <c r="M4" s="1715"/>
      <c r="N4" s="1715"/>
      <c r="O4" s="1715"/>
      <c r="P4" s="1715"/>
      <c r="Q4" s="1715"/>
    </row>
    <row r="5" spans="1:19" s="969" customFormat="1" ht="15.75" x14ac:dyDescent="0.2">
      <c r="B5" s="1418" t="str">
        <f>porsaad!$B$6</f>
        <v>Situación a 30 de septiembre de 2024</v>
      </c>
      <c r="C5" s="1418"/>
      <c r="D5" s="1418"/>
      <c r="E5" s="1418"/>
      <c r="F5" s="1418"/>
      <c r="G5" s="1418"/>
      <c r="H5" s="1418"/>
      <c r="I5" s="1418"/>
      <c r="J5" s="1418"/>
      <c r="K5" s="1418"/>
      <c r="L5" s="1418"/>
      <c r="M5" s="1418"/>
      <c r="N5" s="1418"/>
      <c r="O5" s="1418"/>
      <c r="P5" s="1418"/>
      <c r="Q5" s="1418"/>
    </row>
    <row r="6" spans="1:19" s="969" customFormat="1" ht="6" customHeight="1" x14ac:dyDescent="0.2">
      <c r="B6" s="970"/>
      <c r="C6" s="970"/>
      <c r="D6" s="1164"/>
      <c r="E6" s="1164"/>
      <c r="F6" s="1164"/>
      <c r="G6" s="1164"/>
      <c r="H6" s="970"/>
      <c r="I6" s="970"/>
      <c r="J6" s="970"/>
      <c r="K6" s="970"/>
      <c r="L6" s="970"/>
      <c r="M6" s="970"/>
      <c r="N6" s="970"/>
      <c r="O6" s="970"/>
      <c r="P6" s="970"/>
      <c r="Q6" s="970"/>
    </row>
    <row r="7" spans="1:19" s="974" customFormat="1" ht="4.5" customHeight="1" x14ac:dyDescent="0.2">
      <c r="A7" s="1154"/>
      <c r="B7" s="1695" t="s">
        <v>12</v>
      </c>
      <c r="C7" s="1155"/>
      <c r="D7" s="1695" t="s">
        <v>274</v>
      </c>
      <c r="E7" s="1156"/>
      <c r="F7" s="1698" t="s">
        <v>466</v>
      </c>
      <c r="G7" s="1699"/>
      <c r="H7" s="1157"/>
      <c r="I7" s="1698" t="s">
        <v>275</v>
      </c>
      <c r="J7" s="1702"/>
      <c r="K7" s="1165"/>
      <c r="L7" s="1165"/>
      <c r="M7" s="1165"/>
      <c r="N7" s="1165"/>
      <c r="O7" s="1165"/>
      <c r="P7" s="1165"/>
      <c r="Q7" s="1166"/>
    </row>
    <row r="8" spans="1:19" s="974" customFormat="1" ht="15" customHeight="1" x14ac:dyDescent="0.2">
      <c r="A8" s="1154"/>
      <c r="B8" s="1696"/>
      <c r="C8" s="1155"/>
      <c r="D8" s="1696"/>
      <c r="E8" s="1156"/>
      <c r="F8" s="1700"/>
      <c r="G8" s="1701"/>
      <c r="H8" s="1157"/>
      <c r="I8" s="1700"/>
      <c r="J8" s="1703"/>
      <c r="K8" s="1158"/>
      <c r="L8" s="1706" t="s">
        <v>133</v>
      </c>
      <c r="M8" s="1707"/>
      <c r="N8" s="1710" t="s">
        <v>134</v>
      </c>
      <c r="O8" s="1684"/>
      <c r="P8" s="1684"/>
      <c r="Q8" s="1684"/>
    </row>
    <row r="9" spans="1:19" s="974" customFormat="1" ht="44.25" customHeight="1" x14ac:dyDescent="0.2">
      <c r="A9" s="1154"/>
      <c r="B9" s="1696"/>
      <c r="C9" s="1155"/>
      <c r="D9" s="1696"/>
      <c r="E9" s="1156"/>
      <c r="F9" s="1700"/>
      <c r="G9" s="1701"/>
      <c r="H9" s="1157"/>
      <c r="I9" s="1704"/>
      <c r="J9" s="1705"/>
      <c r="K9" s="1158"/>
      <c r="L9" s="1708"/>
      <c r="M9" s="1709"/>
      <c r="N9" s="1711" t="s">
        <v>469</v>
      </c>
      <c r="O9" s="1712"/>
      <c r="P9" s="1713" t="s">
        <v>470</v>
      </c>
      <c r="Q9" s="1714"/>
    </row>
    <row r="10" spans="1:19" s="974" customFormat="1" ht="90" x14ac:dyDescent="0.2">
      <c r="A10" s="1154"/>
      <c r="B10" s="1697"/>
      <c r="C10" s="1157"/>
      <c r="D10" s="1199" t="s">
        <v>9</v>
      </c>
      <c r="E10" s="1167"/>
      <c r="F10" s="1200" t="s">
        <v>9</v>
      </c>
      <c r="G10" s="1201" t="s">
        <v>276</v>
      </c>
      <c r="H10" s="1157"/>
      <c r="I10" s="1200" t="s">
        <v>9</v>
      </c>
      <c r="J10" s="1197" t="s">
        <v>276</v>
      </c>
      <c r="K10" s="1168"/>
      <c r="L10" s="1202" t="s">
        <v>9</v>
      </c>
      <c r="M10" s="1198" t="s">
        <v>471</v>
      </c>
      <c r="N10" s="1151" t="s">
        <v>9</v>
      </c>
      <c r="O10" s="1204" t="s">
        <v>471</v>
      </c>
      <c r="P10" s="1203" t="s">
        <v>9</v>
      </c>
      <c r="Q10" s="1150" t="s">
        <v>471</v>
      </c>
    </row>
    <row r="11" spans="1:19" s="963" customFormat="1" ht="9" customHeight="1" x14ac:dyDescent="0.25">
      <c r="A11" s="1159"/>
      <c r="B11" s="1160"/>
      <c r="D11" s="127"/>
      <c r="E11" s="1160"/>
      <c r="F11" s="127"/>
      <c r="G11" s="1160"/>
      <c r="I11" s="1160"/>
      <c r="J11" s="1160"/>
    </row>
    <row r="12" spans="1:19" s="964" customFormat="1" x14ac:dyDescent="0.2">
      <c r="A12" s="1169"/>
      <c r="B12" s="1170" t="s">
        <v>8</v>
      </c>
      <c r="D12" s="1171">
        <f>'41benpresaad'!D10</f>
        <v>287571</v>
      </c>
      <c r="E12" s="1172">
        <v>53364</v>
      </c>
      <c r="F12" s="1173">
        <f>D12-I12</f>
        <v>286986</v>
      </c>
      <c r="G12" s="1174">
        <f>F12*100/D12</f>
        <v>99.796571977007417</v>
      </c>
      <c r="I12" s="1173">
        <f>L12+N12+P12</f>
        <v>585</v>
      </c>
      <c r="J12" s="1174">
        <f t="shared" ref="J12:J29" si="0">I12*100/D12</f>
        <v>0.2034280229925827</v>
      </c>
      <c r="L12" s="1173">
        <v>0</v>
      </c>
      <c r="M12" s="1175">
        <f>L12/$I12*100</f>
        <v>0</v>
      </c>
      <c r="N12" s="1173">
        <v>70</v>
      </c>
      <c r="O12" s="1132">
        <f>N12/$I12*100</f>
        <v>11.965811965811966</v>
      </c>
      <c r="P12" s="1173">
        <v>515</v>
      </c>
      <c r="Q12" s="1132">
        <f>P12/$I12*100</f>
        <v>88.034188034188034</v>
      </c>
      <c r="R12" s="1176"/>
      <c r="S12" s="1176"/>
    </row>
    <row r="13" spans="1:19" s="964" customFormat="1" x14ac:dyDescent="0.2">
      <c r="A13" s="1169"/>
      <c r="B13" s="1177" t="s">
        <v>7</v>
      </c>
      <c r="D13" s="1178">
        <f>'41benpresaad'!D11</f>
        <v>43736</v>
      </c>
      <c r="E13" s="1172">
        <v>5161</v>
      </c>
      <c r="F13" s="1179">
        <f t="shared" ref="F13:F29" si="1">D13-I13</f>
        <v>43124</v>
      </c>
      <c r="G13" s="1180">
        <f t="shared" ref="G13:G29" si="2">F13*100/D13</f>
        <v>98.600695079568325</v>
      </c>
      <c r="I13" s="1179">
        <f t="shared" ref="I13:I29" si="3">L13+N13+P13</f>
        <v>612</v>
      </c>
      <c r="J13" s="1180">
        <f t="shared" si="0"/>
        <v>1.399304920431681</v>
      </c>
      <c r="L13" s="1179">
        <v>0</v>
      </c>
      <c r="M13" s="1181">
        <f>L13/$I13*100</f>
        <v>0</v>
      </c>
      <c r="N13" s="1179">
        <v>362</v>
      </c>
      <c r="O13" s="1133">
        <f>N13/$I13*100</f>
        <v>59.150326797385624</v>
      </c>
      <c r="P13" s="1179">
        <v>250</v>
      </c>
      <c r="Q13" s="1133">
        <f>P13/$I13*100</f>
        <v>40.849673202614376</v>
      </c>
      <c r="R13" s="1176"/>
      <c r="S13" s="1176"/>
    </row>
    <row r="14" spans="1:19" s="964" customFormat="1" x14ac:dyDescent="0.2">
      <c r="A14" s="1169"/>
      <c r="B14" s="1177" t="s">
        <v>37</v>
      </c>
      <c r="D14" s="1178">
        <f>'41benpresaad'!D12</f>
        <v>31553</v>
      </c>
      <c r="E14" s="1172">
        <v>3593</v>
      </c>
      <c r="F14" s="1179">
        <f t="shared" si="1"/>
        <v>30720</v>
      </c>
      <c r="G14" s="1180">
        <f t="shared" si="2"/>
        <v>97.359997464583401</v>
      </c>
      <c r="I14" s="1179">
        <f t="shared" si="3"/>
        <v>833</v>
      </c>
      <c r="J14" s="1180">
        <f t="shared" si="0"/>
        <v>2.6400025354166008</v>
      </c>
      <c r="L14" s="1179">
        <v>2</v>
      </c>
      <c r="M14" s="1181">
        <f>L14/$I14*100</f>
        <v>0.24009603841536614</v>
      </c>
      <c r="N14" s="1179">
        <v>161</v>
      </c>
      <c r="O14" s="1133">
        <f>N14/$I14*100</f>
        <v>19.327731092436977</v>
      </c>
      <c r="P14" s="1179">
        <v>670</v>
      </c>
      <c r="Q14" s="1133">
        <f>P14/$I14*100</f>
        <v>80.432172869147649</v>
      </c>
      <c r="R14" s="1176"/>
      <c r="S14" s="1176"/>
    </row>
    <row r="15" spans="1:19" s="964" customFormat="1" x14ac:dyDescent="0.2">
      <c r="A15" s="1169"/>
      <c r="B15" s="1177" t="s">
        <v>38</v>
      </c>
      <c r="D15" s="1178">
        <f>'41benpresaad'!D13</f>
        <v>31513</v>
      </c>
      <c r="E15" s="1172">
        <v>2742</v>
      </c>
      <c r="F15" s="1179">
        <f t="shared" si="1"/>
        <v>31513</v>
      </c>
      <c r="G15" s="1180">
        <f t="shared" si="2"/>
        <v>100</v>
      </c>
      <c r="I15" s="1179">
        <f t="shared" si="3"/>
        <v>0</v>
      </c>
      <c r="J15" s="1180">
        <f t="shared" si="0"/>
        <v>0</v>
      </c>
      <c r="L15" s="1179">
        <v>0</v>
      </c>
      <c r="M15" s="1181" t="s">
        <v>364</v>
      </c>
      <c r="N15" s="1179">
        <v>0</v>
      </c>
      <c r="O15" s="1133" t="s">
        <v>364</v>
      </c>
      <c r="P15" s="1179">
        <v>0</v>
      </c>
      <c r="Q15" s="1133" t="s">
        <v>364</v>
      </c>
      <c r="R15" s="1176"/>
      <c r="S15" s="1176"/>
    </row>
    <row r="16" spans="1:19" s="964" customFormat="1" x14ac:dyDescent="0.2">
      <c r="A16" s="1169"/>
      <c r="B16" s="1177" t="s">
        <v>6</v>
      </c>
      <c r="D16" s="1178">
        <f>'41benpresaad'!D14</f>
        <v>43406</v>
      </c>
      <c r="E16" s="1172">
        <v>7296</v>
      </c>
      <c r="F16" s="1179">
        <f t="shared" si="1"/>
        <v>36012</v>
      </c>
      <c r="G16" s="1180">
        <f t="shared" si="2"/>
        <v>82.965488642123205</v>
      </c>
      <c r="I16" s="1179">
        <f t="shared" si="3"/>
        <v>7394</v>
      </c>
      <c r="J16" s="1180">
        <f t="shared" si="0"/>
        <v>17.034511357876791</v>
      </c>
      <c r="L16" s="1179">
        <v>2</v>
      </c>
      <c r="M16" s="1181">
        <f>L16/$I16*100</f>
        <v>2.7048958615093318E-2</v>
      </c>
      <c r="N16" s="1179">
        <v>2222</v>
      </c>
      <c r="O16" s="1133">
        <f>N16/$I16*100</f>
        <v>30.051393021368678</v>
      </c>
      <c r="P16" s="1179">
        <v>5170</v>
      </c>
      <c r="Q16" s="1133">
        <f>P16/$I16*100</f>
        <v>69.921558020016221</v>
      </c>
      <c r="R16" s="1176"/>
      <c r="S16" s="1176"/>
    </row>
    <row r="17" spans="1:19" s="964" customFormat="1" x14ac:dyDescent="0.2">
      <c r="A17" s="1169"/>
      <c r="B17" s="1177" t="s">
        <v>5</v>
      </c>
      <c r="D17" s="1178">
        <f>'41benpresaad'!D15</f>
        <v>17895</v>
      </c>
      <c r="E17" s="1172">
        <v>3462</v>
      </c>
      <c r="F17" s="1179">
        <f t="shared" si="1"/>
        <v>17894</v>
      </c>
      <c r="G17" s="1180">
        <f t="shared" si="2"/>
        <v>99.994411846884603</v>
      </c>
      <c r="I17" s="1179">
        <f t="shared" si="3"/>
        <v>1</v>
      </c>
      <c r="J17" s="1180">
        <f t="shared" si="0"/>
        <v>5.5881531153953619E-3</v>
      </c>
      <c r="L17" s="1179">
        <v>0</v>
      </c>
      <c r="M17" s="1181" t="s">
        <v>364</v>
      </c>
      <c r="N17" s="1179">
        <v>0</v>
      </c>
      <c r="O17" s="1133" t="s">
        <v>364</v>
      </c>
      <c r="P17" s="1179">
        <v>1</v>
      </c>
      <c r="Q17" s="1133" t="s">
        <v>364</v>
      </c>
      <c r="R17" s="1176"/>
      <c r="S17" s="1176"/>
    </row>
    <row r="18" spans="1:19" s="964" customFormat="1" x14ac:dyDescent="0.2">
      <c r="A18" s="1169"/>
      <c r="B18" s="1177" t="s">
        <v>4</v>
      </c>
      <c r="D18" s="1178">
        <f>'41benpresaad'!D16</f>
        <v>125162</v>
      </c>
      <c r="E18" s="1172">
        <v>14325</v>
      </c>
      <c r="F18" s="1179">
        <f t="shared" si="1"/>
        <v>115718</v>
      </c>
      <c r="G18" s="1180">
        <f t="shared" si="2"/>
        <v>92.454578865789941</v>
      </c>
      <c r="I18" s="1179">
        <f t="shared" si="3"/>
        <v>9444</v>
      </c>
      <c r="J18" s="1180">
        <f>I18*100/D18</f>
        <v>7.5454211342100637</v>
      </c>
      <c r="L18" s="1179">
        <v>7024</v>
      </c>
      <c r="M18" s="1181">
        <f>L18/$I18*100</f>
        <v>74.375264718339679</v>
      </c>
      <c r="N18" s="1179">
        <v>2420</v>
      </c>
      <c r="O18" s="1133">
        <f>N18/$I18*100</f>
        <v>25.624735281660314</v>
      </c>
      <c r="P18" s="1179">
        <v>0</v>
      </c>
      <c r="Q18" s="1133">
        <f>P18/$I18*100</f>
        <v>0</v>
      </c>
      <c r="R18" s="1176"/>
      <c r="S18" s="1176"/>
    </row>
    <row r="19" spans="1:19" s="964" customFormat="1" x14ac:dyDescent="0.2">
      <c r="A19" s="1169"/>
      <c r="B19" s="1177" t="s">
        <v>40</v>
      </c>
      <c r="D19" s="1178">
        <f>'41benpresaad'!D17</f>
        <v>74900</v>
      </c>
      <c r="E19" s="1172">
        <v>9188</v>
      </c>
      <c r="F19" s="1179">
        <f t="shared" si="1"/>
        <v>72963</v>
      </c>
      <c r="G19" s="1180">
        <f t="shared" si="2"/>
        <v>97.413885180240314</v>
      </c>
      <c r="I19" s="1179">
        <f t="shared" si="3"/>
        <v>1937</v>
      </c>
      <c r="J19" s="1180">
        <f t="shared" si="0"/>
        <v>2.5861148197596795</v>
      </c>
      <c r="L19" s="1179">
        <v>4</v>
      </c>
      <c r="M19" s="1181">
        <f>L19/$I19*100</f>
        <v>0.20650490449148168</v>
      </c>
      <c r="N19" s="1179">
        <v>640</v>
      </c>
      <c r="O19" s="1133">
        <f>N19/$I19*100</f>
        <v>33.04078471863707</v>
      </c>
      <c r="P19" s="1179">
        <v>1293</v>
      </c>
      <c r="Q19" s="1133">
        <f>P19/$I19*100</f>
        <v>66.752710376871448</v>
      </c>
      <c r="R19" s="1176"/>
      <c r="S19" s="1176"/>
    </row>
    <row r="20" spans="1:19" s="964" customFormat="1" x14ac:dyDescent="0.2">
      <c r="A20" s="1169"/>
      <c r="B20" s="1177" t="s">
        <v>41</v>
      </c>
      <c r="D20" s="1178">
        <f>'41benpresaad'!D18</f>
        <v>221659</v>
      </c>
      <c r="E20" s="1172">
        <v>34612</v>
      </c>
      <c r="F20" s="1179">
        <f t="shared" si="1"/>
        <v>221659</v>
      </c>
      <c r="G20" s="1180">
        <f t="shared" si="2"/>
        <v>100</v>
      </c>
      <c r="I20" s="1179">
        <f t="shared" si="3"/>
        <v>0</v>
      </c>
      <c r="J20" s="1180">
        <f t="shared" si="0"/>
        <v>0</v>
      </c>
      <c r="L20" s="1179">
        <v>0</v>
      </c>
      <c r="M20" s="1181" t="s">
        <v>364</v>
      </c>
      <c r="N20" s="1179">
        <v>0</v>
      </c>
      <c r="O20" s="1133" t="s">
        <v>364</v>
      </c>
      <c r="P20" s="1179">
        <v>0</v>
      </c>
      <c r="Q20" s="1133" t="s">
        <v>364</v>
      </c>
      <c r="R20" s="1176"/>
      <c r="S20" s="1176"/>
    </row>
    <row r="21" spans="1:19" s="964" customFormat="1" x14ac:dyDescent="0.2">
      <c r="A21" s="1169"/>
      <c r="B21" s="1177" t="s">
        <v>3</v>
      </c>
      <c r="D21" s="1178">
        <f>'41benpresaad'!D19</f>
        <v>158666</v>
      </c>
      <c r="E21" s="1172">
        <v>13397</v>
      </c>
      <c r="F21" s="1179">
        <f t="shared" si="1"/>
        <v>156892</v>
      </c>
      <c r="G21" s="1180">
        <f t="shared" si="2"/>
        <v>98.881928075328048</v>
      </c>
      <c r="I21" s="1179">
        <f t="shared" si="3"/>
        <v>1774</v>
      </c>
      <c r="J21" s="1180">
        <f t="shared" si="0"/>
        <v>1.1180719246719524</v>
      </c>
      <c r="L21" s="1179">
        <v>48</v>
      </c>
      <c r="M21" s="1181">
        <f>L21/$I21*100</f>
        <v>2.705749718151071</v>
      </c>
      <c r="N21" s="1179">
        <v>961</v>
      </c>
      <c r="O21" s="1133">
        <f>N21/$I21*100</f>
        <v>54.171364148816238</v>
      </c>
      <c r="P21" s="1179">
        <v>765</v>
      </c>
      <c r="Q21" s="1133">
        <f>P21/$I21*100</f>
        <v>43.122886133032694</v>
      </c>
      <c r="R21" s="1176"/>
      <c r="S21" s="1176"/>
    </row>
    <row r="22" spans="1:19" s="964" customFormat="1" x14ac:dyDescent="0.2">
      <c r="A22" s="1169"/>
      <c r="B22" s="1177" t="s">
        <v>2</v>
      </c>
      <c r="D22" s="1178">
        <f>'41benpresaad'!D20</f>
        <v>36487</v>
      </c>
      <c r="E22" s="1172">
        <v>6540</v>
      </c>
      <c r="F22" s="1179">
        <f t="shared" si="1"/>
        <v>36246</v>
      </c>
      <c r="G22" s="1180">
        <f t="shared" si="2"/>
        <v>99.339490777537208</v>
      </c>
      <c r="I22" s="1179">
        <f t="shared" si="3"/>
        <v>241</v>
      </c>
      <c r="J22" s="1180">
        <f t="shared" si="0"/>
        <v>0.66050922246279498</v>
      </c>
      <c r="L22" s="1179">
        <v>0</v>
      </c>
      <c r="M22" s="1181">
        <f>L22/$I22*100</f>
        <v>0</v>
      </c>
      <c r="N22" s="1179">
        <v>64</v>
      </c>
      <c r="O22" s="1133">
        <f>N22/$I22*100</f>
        <v>26.556016597510375</v>
      </c>
      <c r="P22" s="1179">
        <v>177</v>
      </c>
      <c r="Q22" s="1133">
        <f>P22/$I22*100</f>
        <v>73.443983402489636</v>
      </c>
      <c r="R22" s="1176"/>
      <c r="S22" s="1176"/>
    </row>
    <row r="23" spans="1:19" s="964" customFormat="1" x14ac:dyDescent="0.2">
      <c r="A23" s="1169"/>
      <c r="B23" s="1177" t="s">
        <v>35</v>
      </c>
      <c r="D23" s="1178">
        <f>'41benpresaad'!D21</f>
        <v>76008</v>
      </c>
      <c r="E23" s="1172">
        <v>13798</v>
      </c>
      <c r="F23" s="1179">
        <f t="shared" si="1"/>
        <v>74577</v>
      </c>
      <c r="G23" s="1180">
        <f t="shared" si="2"/>
        <v>98.117303441742976</v>
      </c>
      <c r="I23" s="1179">
        <f t="shared" si="3"/>
        <v>1431</v>
      </c>
      <c r="J23" s="1180">
        <f t="shared" si="0"/>
        <v>1.8826965582570256</v>
      </c>
      <c r="L23" s="1179">
        <v>29</v>
      </c>
      <c r="M23" s="1181">
        <f>L23/$I23*100</f>
        <v>2.0265548567435361</v>
      </c>
      <c r="N23" s="1179">
        <v>44</v>
      </c>
      <c r="O23" s="1133">
        <f>N23/$I23*100</f>
        <v>3.0747728860936405</v>
      </c>
      <c r="P23" s="1179">
        <v>1358</v>
      </c>
      <c r="Q23" s="1133">
        <f>P23/$I23*100</f>
        <v>94.898672257162815</v>
      </c>
      <c r="R23" s="1176"/>
      <c r="S23" s="1176"/>
    </row>
    <row r="24" spans="1:19" s="964" customFormat="1" x14ac:dyDescent="0.2">
      <c r="A24" s="1169"/>
      <c r="B24" s="1177" t="s">
        <v>42</v>
      </c>
      <c r="D24" s="1178">
        <f>'41benpresaad'!D22</f>
        <v>185649</v>
      </c>
      <c r="E24" s="1172">
        <v>24812</v>
      </c>
      <c r="F24" s="1179">
        <f t="shared" si="1"/>
        <v>185649</v>
      </c>
      <c r="G24" s="1180">
        <f t="shared" si="2"/>
        <v>100</v>
      </c>
      <c r="I24" s="1179">
        <f t="shared" si="3"/>
        <v>0</v>
      </c>
      <c r="J24" s="1180">
        <f t="shared" si="0"/>
        <v>0</v>
      </c>
      <c r="L24" s="1179">
        <v>0</v>
      </c>
      <c r="M24" s="1181" t="s">
        <v>364</v>
      </c>
      <c r="N24" s="1179">
        <v>0</v>
      </c>
      <c r="O24" s="1133" t="s">
        <v>364</v>
      </c>
      <c r="P24" s="1179">
        <v>0</v>
      </c>
      <c r="Q24" s="1133" t="s">
        <v>364</v>
      </c>
      <c r="R24" s="1176"/>
      <c r="S24" s="1176"/>
    </row>
    <row r="25" spans="1:19" s="964" customFormat="1" x14ac:dyDescent="0.2">
      <c r="A25" s="1169"/>
      <c r="B25" s="1177" t="s">
        <v>43</v>
      </c>
      <c r="D25" s="1178">
        <f>'41benpresaad'!D23</f>
        <v>44052</v>
      </c>
      <c r="E25" s="1172">
        <v>10064</v>
      </c>
      <c r="F25" s="1179">
        <f t="shared" si="1"/>
        <v>43841</v>
      </c>
      <c r="G25" s="1180">
        <f t="shared" si="2"/>
        <v>99.521020612003994</v>
      </c>
      <c r="I25" s="1179">
        <f t="shared" si="3"/>
        <v>211</v>
      </c>
      <c r="J25" s="1180">
        <f t="shared" si="0"/>
        <v>0.4789793879960047</v>
      </c>
      <c r="L25" s="1179">
        <v>0</v>
      </c>
      <c r="M25" s="1181">
        <f>L25/$I25*100</f>
        <v>0</v>
      </c>
      <c r="N25" s="1179">
        <v>192</v>
      </c>
      <c r="O25" s="1133">
        <f>N25/$I25*100</f>
        <v>90.995260663507111</v>
      </c>
      <c r="P25" s="1179">
        <v>19</v>
      </c>
      <c r="Q25" s="1133">
        <f>P25/$I25*100</f>
        <v>9.0047393364928912</v>
      </c>
      <c r="R25" s="1176"/>
      <c r="S25" s="1176"/>
    </row>
    <row r="26" spans="1:19" s="964" customFormat="1" x14ac:dyDescent="0.2">
      <c r="B26" s="1177" t="s">
        <v>44</v>
      </c>
      <c r="D26" s="1178">
        <f>'41benpresaad'!D24</f>
        <v>16119</v>
      </c>
      <c r="E26" s="1172">
        <v>1275</v>
      </c>
      <c r="F26" s="1182">
        <f t="shared" si="1"/>
        <v>16119</v>
      </c>
      <c r="G26" s="1180">
        <f t="shared" si="2"/>
        <v>100</v>
      </c>
      <c r="I26" s="1182">
        <f t="shared" si="3"/>
        <v>0</v>
      </c>
      <c r="J26" s="1180">
        <f t="shared" si="0"/>
        <v>0</v>
      </c>
      <c r="L26" s="1182">
        <v>0</v>
      </c>
      <c r="M26" s="1181" t="s">
        <v>364</v>
      </c>
      <c r="N26" s="1182">
        <v>0</v>
      </c>
      <c r="O26" s="1133" t="s">
        <v>364</v>
      </c>
      <c r="P26" s="1182">
        <v>0</v>
      </c>
      <c r="Q26" s="1133" t="s">
        <v>364</v>
      </c>
      <c r="R26" s="1176"/>
      <c r="S26" s="1176"/>
    </row>
    <row r="27" spans="1:19" s="964" customFormat="1" x14ac:dyDescent="0.2">
      <c r="B27" s="1177" t="s">
        <v>45</v>
      </c>
      <c r="D27" s="1183">
        <f>'41benpresaad'!D25</f>
        <v>69758</v>
      </c>
      <c r="E27" s="1172">
        <v>8030</v>
      </c>
      <c r="F27" s="1182">
        <f t="shared" si="1"/>
        <v>69758</v>
      </c>
      <c r="G27" s="1180">
        <f t="shared" si="2"/>
        <v>100</v>
      </c>
      <c r="I27" s="1182">
        <f t="shared" si="3"/>
        <v>0</v>
      </c>
      <c r="J27" s="1180">
        <f t="shared" si="0"/>
        <v>0</v>
      </c>
      <c r="L27" s="1182">
        <v>0</v>
      </c>
      <c r="M27" s="1181" t="s">
        <v>364</v>
      </c>
      <c r="N27" s="1182">
        <v>0</v>
      </c>
      <c r="O27" s="1133" t="s">
        <v>364</v>
      </c>
      <c r="P27" s="1182">
        <v>0</v>
      </c>
      <c r="Q27" s="1133" t="s">
        <v>364</v>
      </c>
      <c r="R27" s="1176"/>
      <c r="S27" s="1176"/>
    </row>
    <row r="28" spans="1:19" s="964" customFormat="1" x14ac:dyDescent="0.2">
      <c r="B28" s="1177" t="s">
        <v>46</v>
      </c>
      <c r="D28" s="1183">
        <f>'41benpresaad'!D26</f>
        <v>9296</v>
      </c>
      <c r="E28" s="1184">
        <v>1753</v>
      </c>
      <c r="F28" s="1182">
        <f t="shared" si="1"/>
        <v>9296</v>
      </c>
      <c r="G28" s="1185">
        <f t="shared" si="2"/>
        <v>100</v>
      </c>
      <c r="I28" s="1182">
        <f t="shared" si="3"/>
        <v>0</v>
      </c>
      <c r="J28" s="1185">
        <f t="shared" si="0"/>
        <v>0</v>
      </c>
      <c r="L28" s="1182">
        <v>0</v>
      </c>
      <c r="M28" s="1181" t="s">
        <v>364</v>
      </c>
      <c r="N28" s="1182">
        <v>0</v>
      </c>
      <c r="O28" s="1181" t="s">
        <v>364</v>
      </c>
      <c r="P28" s="1182">
        <v>0</v>
      </c>
      <c r="Q28" s="1181" t="s">
        <v>364</v>
      </c>
      <c r="R28" s="1176"/>
      <c r="S28" s="1176"/>
    </row>
    <row r="29" spans="1:19" s="964" customFormat="1" x14ac:dyDescent="0.2">
      <c r="B29" s="1186" t="s">
        <v>1</v>
      </c>
      <c r="D29" s="1187">
        <f>'41benpresaad'!D27</f>
        <v>3641</v>
      </c>
      <c r="E29" s="1184">
        <v>384</v>
      </c>
      <c r="F29" s="1188">
        <f t="shared" si="1"/>
        <v>3547</v>
      </c>
      <c r="G29" s="1189">
        <f t="shared" si="2"/>
        <v>97.418291678110407</v>
      </c>
      <c r="I29" s="1188">
        <f t="shared" si="3"/>
        <v>94</v>
      </c>
      <c r="J29" s="1189">
        <f t="shared" si="0"/>
        <v>2.5817083218895909</v>
      </c>
      <c r="L29" s="1188">
        <v>0</v>
      </c>
      <c r="M29" s="1190">
        <f>L29/$I29*100</f>
        <v>0</v>
      </c>
      <c r="N29" s="1188">
        <v>30</v>
      </c>
      <c r="O29" s="1135">
        <f>N29/$I29*100</f>
        <v>31.914893617021278</v>
      </c>
      <c r="P29" s="1188">
        <v>64</v>
      </c>
      <c r="Q29" s="1135">
        <f>P29/$I29*100</f>
        <v>68.085106382978722</v>
      </c>
      <c r="R29" s="1176"/>
      <c r="S29" s="1176"/>
    </row>
    <row r="30" spans="1:19" s="963" customFormat="1" ht="7.5" customHeight="1" x14ac:dyDescent="0.25">
      <c r="A30" s="1159"/>
      <c r="B30" s="1160"/>
      <c r="D30" s="1191"/>
      <c r="E30" s="1192"/>
      <c r="F30" s="1191"/>
      <c r="G30" s="1193"/>
      <c r="I30" s="1194"/>
      <c r="J30" s="1193"/>
      <c r="L30" s="1194"/>
      <c r="M30" s="1193"/>
      <c r="N30" s="1194"/>
      <c r="O30" s="1193"/>
      <c r="P30" s="1194"/>
      <c r="Q30" s="1193"/>
    </row>
    <row r="31" spans="1:19" s="1318" customFormat="1" x14ac:dyDescent="0.2">
      <c r="B31" s="1319" t="s">
        <v>0</v>
      </c>
      <c r="D31" s="1320">
        <f>SUM(D12:D29)</f>
        <v>1477071</v>
      </c>
      <c r="E31" s="1321"/>
      <c r="F31" s="1322">
        <f>SUM(F12:F29)</f>
        <v>1452514</v>
      </c>
      <c r="G31" s="1323">
        <f>F31*100/D31</f>
        <v>98.337452972809032</v>
      </c>
      <c r="I31" s="1324">
        <f>SUM(I12:I29)</f>
        <v>24557</v>
      </c>
      <c r="J31" s="1323">
        <f>I31*100/D31</f>
        <v>1.6625470271909746</v>
      </c>
      <c r="L31" s="1324">
        <f>SUM(L12:L29)</f>
        <v>7109</v>
      </c>
      <c r="M31" s="1323">
        <f>L31/$I31*100</f>
        <v>28.948975852099196</v>
      </c>
      <c r="N31" s="1324">
        <f>SUM(N12:N29)</f>
        <v>7166</v>
      </c>
      <c r="O31" s="1323">
        <f>N31/$I31*100</f>
        <v>29.181088895223358</v>
      </c>
      <c r="P31" s="1324">
        <f>SUM(P12:P29)</f>
        <v>10282</v>
      </c>
      <c r="Q31" s="1323">
        <f>P31/$I31*100</f>
        <v>41.869935252677443</v>
      </c>
    </row>
    <row r="32" spans="1:19" s="963" customFormat="1" x14ac:dyDescent="0.25">
      <c r="B32" s="1195" t="s">
        <v>39</v>
      </c>
      <c r="C32" s="1196"/>
    </row>
    <row r="33" spans="2:16" ht="33" customHeight="1" x14ac:dyDescent="0.25">
      <c r="B33" s="1693" t="s">
        <v>277</v>
      </c>
      <c r="C33" s="1693"/>
      <c r="D33" s="1693"/>
      <c r="E33" s="1693"/>
      <c r="F33" s="1693"/>
      <c r="G33" s="1693"/>
      <c r="H33" s="1693"/>
      <c r="I33" s="1693"/>
      <c r="J33" s="1693"/>
      <c r="K33" s="1693"/>
      <c r="L33" s="1693"/>
      <c r="M33" s="1693"/>
      <c r="N33" s="1693"/>
      <c r="O33" s="1693"/>
      <c r="P33" s="1693"/>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9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Llanos Hinojosa Cervera</cp:lastModifiedBy>
  <cp:lastPrinted>2024-09-03T09:40:34Z</cp:lastPrinted>
  <dcterms:created xsi:type="dcterms:W3CDTF">2023-11-02T11:23:22Z</dcterms:created>
  <dcterms:modified xsi:type="dcterms:W3CDTF">2024-10-08T11:27:57Z</dcterms:modified>
</cp:coreProperties>
</file>